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60" yWindow="-60" windowWidth="15480" windowHeight="9220" tabRatio="575" activeTab="2"/>
  </bookViews>
  <sheets>
    <sheet name="SUMMARY" sheetId="27" r:id="rId1"/>
    <sheet name="REVENUE" sheetId="32" r:id="rId2"/>
    <sheet name="RECURENT " sheetId="30" r:id="rId3"/>
    <sheet name="SUMMARY EXP." sheetId="33" state="hidden" r:id="rId4"/>
    <sheet name="CAPITAL" sheetId="31" r:id="rId5"/>
    <sheet name="NORMINAL ROLL" sheetId="45" r:id="rId6"/>
    <sheet name="COVER" sheetId="44" r:id="rId7"/>
  </sheets>
  <definedNames>
    <definedName name="_xlnm.Print_Area" localSheetId="0">SUMMARY!$A$1:$H$54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16" i="30" l="1"/>
  <c r="F2016" i="30"/>
  <c r="G10" i="27" l="1"/>
  <c r="F2199" i="30" l="1"/>
  <c r="F2200" i="30"/>
  <c r="F2201" i="30"/>
  <c r="F2202" i="30"/>
  <c r="F2203" i="30"/>
  <c r="F2204" i="30"/>
  <c r="F2205" i="30"/>
  <c r="F2206" i="30"/>
  <c r="F2207" i="30"/>
  <c r="F2208" i="30"/>
  <c r="F2198" i="30"/>
  <c r="H2194" i="30"/>
  <c r="H2195" i="30"/>
  <c r="H2196" i="30"/>
  <c r="H2197" i="30"/>
  <c r="H2198" i="30"/>
  <c r="H2199" i="30"/>
  <c r="H2200" i="30"/>
  <c r="H2201" i="30"/>
  <c r="H2202" i="30"/>
  <c r="H2203" i="30"/>
  <c r="H2204" i="30"/>
  <c r="H2205" i="30"/>
  <c r="H2206" i="30"/>
  <c r="H2207" i="30"/>
  <c r="H2208" i="30"/>
  <c r="H2193" i="30"/>
  <c r="I1687" i="30"/>
  <c r="I239" i="45"/>
  <c r="H868" i="30"/>
  <c r="H10" i="27" l="1"/>
  <c r="H2068" i="30" l="1"/>
  <c r="H2069" i="30"/>
  <c r="H2070" i="30"/>
  <c r="H2071" i="30"/>
  <c r="H2072" i="30"/>
  <c r="H2073" i="30"/>
  <c r="H2074" i="30"/>
  <c r="H2075" i="30"/>
  <c r="H2076" i="30"/>
  <c r="H2077" i="30"/>
  <c r="H2078" i="30"/>
  <c r="H2079" i="30"/>
  <c r="H2080" i="30"/>
  <c r="H2081" i="30"/>
  <c r="H2082" i="30"/>
  <c r="H2083" i="30"/>
  <c r="H2084" i="30"/>
  <c r="H2085" i="30"/>
  <c r="H2086" i="30"/>
  <c r="H2087" i="30"/>
  <c r="H2088" i="30"/>
  <c r="H2089" i="30"/>
  <c r="H2090" i="30"/>
  <c r="H2091" i="30"/>
  <c r="H2092" i="30"/>
  <c r="H2093" i="30"/>
  <c r="F1973" i="30"/>
  <c r="F1974" i="30"/>
  <c r="F1975" i="30"/>
  <c r="F1977" i="30"/>
  <c r="F1978" i="30"/>
  <c r="F1979" i="30"/>
  <c r="F1980" i="30"/>
  <c r="F1981" i="30"/>
  <c r="F1982" i="30"/>
  <c r="F1983" i="30"/>
  <c r="F1984" i="30"/>
  <c r="F1985" i="30"/>
  <c r="F1986" i="30"/>
  <c r="F1987" i="30"/>
  <c r="F1988" i="30"/>
  <c r="F1989" i="30"/>
  <c r="F1990" i="30"/>
  <c r="F1991" i="30"/>
  <c r="F1992" i="30"/>
  <c r="F1993" i="30"/>
  <c r="F1994" i="30"/>
  <c r="F1995" i="30"/>
  <c r="F1996" i="30"/>
  <c r="F1997" i="30"/>
  <c r="F1998" i="30"/>
  <c r="F1999" i="30"/>
  <c r="F2000" i="30"/>
  <c r="F2001" i="30"/>
  <c r="F2002" i="30"/>
  <c r="F2003" i="30"/>
  <c r="F2004" i="30"/>
  <c r="F2005" i="30"/>
  <c r="F2006" i="30"/>
  <c r="F2007" i="30"/>
  <c r="F2008" i="30"/>
  <c r="F2009" i="30"/>
  <c r="F2010" i="30"/>
  <c r="F2011" i="30"/>
  <c r="F2012" i="30"/>
  <c r="F2013" i="30"/>
  <c r="F2014" i="30"/>
  <c r="F2015" i="30"/>
  <c r="F2017" i="30"/>
  <c r="F1972" i="30"/>
  <c r="H1973" i="30"/>
  <c r="H1974" i="30"/>
  <c r="H1975" i="30"/>
  <c r="H1977" i="30"/>
  <c r="H1978" i="30"/>
  <c r="H1979" i="30"/>
  <c r="H1980" i="30"/>
  <c r="H1981" i="30"/>
  <c r="H1982" i="30"/>
  <c r="H1983" i="30"/>
  <c r="H1984" i="30"/>
  <c r="H1985" i="30"/>
  <c r="H1986" i="30"/>
  <c r="H1987" i="30"/>
  <c r="H1988" i="30"/>
  <c r="H1989" i="30"/>
  <c r="H1990" i="30"/>
  <c r="H1991" i="30"/>
  <c r="H1992" i="30"/>
  <c r="H1993" i="30"/>
  <c r="H1994" i="30"/>
  <c r="H1995" i="30"/>
  <c r="H1996" i="30"/>
  <c r="H1997" i="30"/>
  <c r="H1998" i="30"/>
  <c r="H1999" i="30"/>
  <c r="H2000" i="30"/>
  <c r="H2001" i="30"/>
  <c r="H2002" i="30"/>
  <c r="H2003" i="30"/>
  <c r="H2004" i="30"/>
  <c r="H2005" i="30"/>
  <c r="H2006" i="30"/>
  <c r="H2007" i="30"/>
  <c r="H2008" i="30"/>
  <c r="H2009" i="30"/>
  <c r="H2010" i="30"/>
  <c r="H2011" i="30"/>
  <c r="H2012" i="30"/>
  <c r="H2013" i="30"/>
  <c r="H2014" i="30"/>
  <c r="H2015" i="30"/>
  <c r="H2017" i="30"/>
  <c r="H1972" i="30"/>
  <c r="F1925" i="30"/>
  <c r="F1926" i="30"/>
  <c r="F1927" i="30"/>
  <c r="F1928" i="30"/>
  <c r="F1929" i="30"/>
  <c r="F1930" i="30"/>
  <c r="F1931" i="30"/>
  <c r="F1932" i="30"/>
  <c r="F1933" i="30"/>
  <c r="F1934" i="30"/>
  <c r="F1935" i="30"/>
  <c r="F1936" i="30"/>
  <c r="F1937" i="30"/>
  <c r="F1938" i="30"/>
  <c r="F1939" i="30"/>
  <c r="F1940" i="30"/>
  <c r="F1941" i="30"/>
  <c r="F1942" i="30"/>
  <c r="F1943" i="30"/>
  <c r="F1944" i="30"/>
  <c r="F1945" i="30"/>
  <c r="F1924" i="30"/>
  <c r="H1925" i="30"/>
  <c r="H1926" i="30"/>
  <c r="H1927" i="30"/>
  <c r="H1928" i="30"/>
  <c r="H1929" i="30"/>
  <c r="H1930" i="30"/>
  <c r="H1931" i="30"/>
  <c r="H1932" i="30"/>
  <c r="H1933" i="30"/>
  <c r="H1934" i="30"/>
  <c r="H1935" i="30"/>
  <c r="H1936" i="30"/>
  <c r="H1937" i="30"/>
  <c r="H1938" i="30"/>
  <c r="H1939" i="30"/>
  <c r="H1940" i="30"/>
  <c r="H1941" i="30"/>
  <c r="H1942" i="30"/>
  <c r="H1943" i="30"/>
  <c r="H1944" i="30"/>
  <c r="H1945" i="30"/>
  <c r="H1946" i="30"/>
  <c r="H1947" i="30"/>
  <c r="H1948" i="30"/>
  <c r="H1949" i="30"/>
  <c r="H1950" i="30"/>
  <c r="H1951" i="30"/>
  <c r="H1952" i="30"/>
  <c r="H1953" i="30"/>
  <c r="H1954" i="30"/>
  <c r="H1955" i="30"/>
  <c r="H1956" i="30"/>
  <c r="H1957" i="30"/>
  <c r="H1924" i="30"/>
  <c r="F1901" i="30"/>
  <c r="F1904" i="30"/>
  <c r="F1907" i="30"/>
  <c r="F1899" i="30"/>
  <c r="H1901" i="30"/>
  <c r="H1904" i="30"/>
  <c r="H1905" i="30"/>
  <c r="H1906" i="30"/>
  <c r="H1907" i="30"/>
  <c r="H1908" i="30"/>
  <c r="H1909" i="30"/>
  <c r="H1910" i="30"/>
  <c r="H1911" i="30"/>
  <c r="H1899" i="30"/>
  <c r="H1892" i="30"/>
  <c r="H1891" i="30"/>
  <c r="H1890" i="30"/>
  <c r="H1889" i="30"/>
  <c r="H1888" i="30"/>
  <c r="H1887" i="30"/>
  <c r="H1885" i="30"/>
  <c r="H1882" i="30"/>
  <c r="H1883" i="30"/>
  <c r="H1881" i="30"/>
  <c r="H1807" i="30"/>
  <c r="H1806" i="30"/>
  <c r="H1439" i="30"/>
  <c r="H1440" i="30"/>
  <c r="H1228" i="30"/>
  <c r="H1227" i="30"/>
  <c r="H1226" i="30"/>
  <c r="H1225" i="30"/>
  <c r="H1224" i="30"/>
  <c r="H1223" i="30"/>
  <c r="H1206" i="30"/>
  <c r="H1049" i="30"/>
  <c r="H1048" i="30"/>
  <c r="H1047" i="30"/>
  <c r="H996" i="30"/>
  <c r="H995" i="30"/>
  <c r="H994" i="30"/>
  <c r="H969" i="30"/>
  <c r="H956" i="30"/>
  <c r="H955" i="30"/>
  <c r="H954" i="30"/>
  <c r="H953" i="30"/>
  <c r="H952" i="30"/>
  <c r="H951" i="30"/>
  <c r="H950" i="30"/>
  <c r="H949" i="30"/>
  <c r="H948" i="30"/>
  <c r="H947" i="30"/>
  <c r="H946" i="30"/>
  <c r="H945" i="30"/>
  <c r="H944" i="30"/>
  <c r="H943" i="30"/>
  <c r="H942" i="30"/>
  <c r="H941" i="30"/>
  <c r="H940" i="30"/>
  <c r="H939" i="30"/>
  <c r="H938" i="30"/>
  <c r="H935" i="30"/>
  <c r="H934" i="30"/>
  <c r="H933" i="30"/>
  <c r="H866" i="30"/>
  <c r="H867" i="30"/>
  <c r="H869" i="30"/>
  <c r="H870" i="30"/>
  <c r="H865" i="30"/>
  <c r="H864" i="30"/>
  <c r="F866" i="30"/>
  <c r="F868" i="30"/>
  <c r="F870" i="30"/>
  <c r="F864" i="30"/>
  <c r="H794" i="30" l="1"/>
  <c r="H793" i="30"/>
  <c r="I527" i="30"/>
  <c r="I526" i="30"/>
  <c r="I504" i="30"/>
  <c r="I506" i="30"/>
  <c r="H504" i="30"/>
  <c r="H407" i="30" l="1"/>
  <c r="H408" i="30"/>
  <c r="H409" i="30"/>
  <c r="H410" i="30"/>
  <c r="H406" i="30"/>
  <c r="F333" i="30"/>
  <c r="F334" i="30"/>
  <c r="F335" i="30"/>
  <c r="F332" i="30"/>
  <c r="H333" i="30"/>
  <c r="H334" i="30"/>
  <c r="H335" i="30"/>
  <c r="H332" i="30"/>
  <c r="H323" i="30"/>
  <c r="H324" i="30"/>
  <c r="H322" i="30"/>
  <c r="H803" i="30" l="1"/>
  <c r="H671" i="30" l="1"/>
  <c r="H1381" i="30"/>
  <c r="H1380" i="30"/>
  <c r="H1379" i="30"/>
  <c r="H1378" i="30"/>
  <c r="H1338" i="30"/>
  <c r="G112" i="32"/>
  <c r="G99" i="32"/>
  <c r="G100" i="32"/>
  <c r="G101" i="32"/>
  <c r="G102" i="32"/>
  <c r="G103" i="32"/>
  <c r="G104" i="32"/>
  <c r="G105" i="32"/>
  <c r="G106" i="32"/>
  <c r="G107" i="32"/>
  <c r="G98" i="32"/>
  <c r="G283" i="32" l="1"/>
  <c r="G284" i="32"/>
  <c r="G285" i="32"/>
  <c r="G286" i="32"/>
  <c r="G282" i="32"/>
  <c r="G261" i="32"/>
  <c r="G155" i="32"/>
  <c r="G156" i="32"/>
  <c r="G159" i="32"/>
  <c r="G160" i="32"/>
  <c r="G161" i="32"/>
  <c r="G162" i="32"/>
  <c r="G163" i="32"/>
  <c r="G164" i="32"/>
  <c r="G166" i="32"/>
  <c r="G168" i="32"/>
  <c r="G169" i="32"/>
  <c r="G170" i="32"/>
  <c r="G171" i="32"/>
  <c r="G172" i="32"/>
  <c r="G173" i="32"/>
  <c r="G174" i="32"/>
  <c r="G176" i="32"/>
  <c r="G177" i="32"/>
  <c r="G178" i="32"/>
  <c r="G179" i="32"/>
  <c r="G180" i="32"/>
  <c r="G181" i="32"/>
  <c r="G182" i="32"/>
  <c r="G122" i="32"/>
  <c r="G123" i="32"/>
  <c r="G124" i="32"/>
  <c r="G125" i="32"/>
  <c r="G128" i="32"/>
  <c r="G129" i="32"/>
  <c r="G131" i="32"/>
  <c r="G133" i="32"/>
  <c r="G134" i="32"/>
  <c r="G135" i="32"/>
  <c r="G136" i="32"/>
  <c r="G137" i="32"/>
  <c r="G138" i="32"/>
  <c r="G139" i="32"/>
  <c r="G140" i="32"/>
  <c r="G142" i="32"/>
  <c r="G143" i="32"/>
  <c r="G42" i="32"/>
  <c r="G43" i="32"/>
  <c r="G44" i="32"/>
  <c r="G45" i="32"/>
  <c r="G46" i="32"/>
  <c r="G47" i="32"/>
  <c r="G48" i="32"/>
  <c r="G49" i="32"/>
  <c r="G50" i="32"/>
  <c r="G51" i="32"/>
  <c r="G52" i="32"/>
  <c r="G53" i="32"/>
  <c r="G54" i="32"/>
  <c r="G56" i="32"/>
  <c r="G57" i="32"/>
  <c r="G59" i="32"/>
  <c r="G60" i="32"/>
  <c r="G61" i="32"/>
  <c r="G62" i="32"/>
  <c r="G63" i="32"/>
  <c r="G64" i="32"/>
  <c r="G66" i="32"/>
  <c r="G67" i="32"/>
  <c r="G68" i="32"/>
  <c r="G69" i="32"/>
  <c r="G70" i="32"/>
  <c r="G71" i="32"/>
  <c r="G72" i="32"/>
  <c r="G73" i="32"/>
  <c r="G76" i="32"/>
  <c r="G77" i="32"/>
  <c r="G78" i="32"/>
  <c r="G80" i="32"/>
  <c r="G81" i="32"/>
  <c r="G82" i="32"/>
  <c r="G83" i="32"/>
  <c r="G84" i="32"/>
  <c r="G85" i="32"/>
  <c r="G86" i="32"/>
  <c r="G87" i="32"/>
  <c r="G88" i="32"/>
  <c r="G89" i="32"/>
  <c r="G90" i="32"/>
  <c r="G91" i="32"/>
  <c r="G92" i="32"/>
  <c r="G93" i="32"/>
  <c r="G94" i="32"/>
  <c r="G95" i="32"/>
  <c r="G96" i="32"/>
  <c r="G97" i="32"/>
  <c r="G108" i="32"/>
  <c r="G109" i="32"/>
  <c r="G110" i="32"/>
  <c r="G111" i="32"/>
  <c r="G113" i="32"/>
  <c r="G114" i="32"/>
  <c r="G115" i="32"/>
  <c r="G116" i="32"/>
  <c r="G117" i="32"/>
  <c r="G41" i="32"/>
  <c r="G22" i="32"/>
  <c r="M45" i="45" l="1"/>
  <c r="M36" i="45"/>
  <c r="H92" i="30"/>
  <c r="H129" i="30"/>
  <c r="H185" i="30"/>
  <c r="H39" i="30"/>
  <c r="H241" i="30"/>
  <c r="H274" i="30"/>
  <c r="H200" i="30"/>
  <c r="H337" i="30"/>
  <c r="H291" i="30"/>
  <c r="H422" i="30"/>
  <c r="H352" i="30"/>
  <c r="H491" i="30"/>
  <c r="H550" i="30"/>
  <c r="H603" i="30"/>
  <c r="H438" i="30"/>
  <c r="H683" i="30"/>
  <c r="H744" i="30"/>
  <c r="H813" i="30"/>
  <c r="H876" i="30"/>
  <c r="H921" i="30"/>
  <c r="H982" i="30"/>
  <c r="H1035" i="30"/>
  <c r="H1095" i="30"/>
  <c r="H622" i="30"/>
  <c r="H1170" i="30"/>
  <c r="H1109" i="30"/>
  <c r="H1250" i="30"/>
  <c r="H1306" i="30"/>
  <c r="H1351" i="30"/>
  <c r="H1398" i="30"/>
  <c r="H1189" i="30"/>
  <c r="H1473" i="30"/>
  <c r="H1534" i="30"/>
  <c r="H1592" i="30"/>
  <c r="H1653" i="30"/>
  <c r="H1708" i="30"/>
  <c r="H1766" i="30"/>
  <c r="H1417" i="30"/>
  <c r="H1835" i="30"/>
  <c r="H1779" i="30"/>
  <c r="H1913" i="30"/>
  <c r="H1962" i="30"/>
  <c r="H2097" i="30"/>
  <c r="H2153" i="30"/>
  <c r="H2210" i="30"/>
  <c r="H2034" i="30"/>
  <c r="I1251" i="45"/>
  <c r="H1251" i="45"/>
  <c r="F1251" i="45"/>
  <c r="E1251" i="45"/>
  <c r="I1250" i="45"/>
  <c r="H1250" i="45"/>
  <c r="F1250" i="45"/>
  <c r="E1250" i="45"/>
  <c r="I1249" i="45"/>
  <c r="H1249" i="45"/>
  <c r="F1249" i="45"/>
  <c r="E1249" i="45"/>
  <c r="I1248" i="45"/>
  <c r="H1248" i="45"/>
  <c r="F1248" i="45"/>
  <c r="E1248" i="45"/>
  <c r="I1247" i="45"/>
  <c r="H1247" i="45"/>
  <c r="F1247" i="45"/>
  <c r="E1247" i="45"/>
  <c r="I1246" i="45"/>
  <c r="H1246" i="45"/>
  <c r="F1246" i="45"/>
  <c r="E1246" i="45"/>
  <c r="I1245" i="45"/>
  <c r="H1245" i="45"/>
  <c r="F1245" i="45"/>
  <c r="E1245" i="45"/>
  <c r="I1244" i="45"/>
  <c r="H1244" i="45"/>
  <c r="F1244" i="45"/>
  <c r="E1244" i="45"/>
  <c r="I1243" i="45"/>
  <c r="H1243" i="45"/>
  <c r="F1243" i="45"/>
  <c r="E1243" i="45"/>
  <c r="I1242" i="45"/>
  <c r="H1242" i="45"/>
  <c r="F1242" i="45"/>
  <c r="E1242" i="45"/>
  <c r="I1241" i="45"/>
  <c r="H1241" i="45"/>
  <c r="F1241" i="45"/>
  <c r="E1241" i="45"/>
  <c r="I1240" i="45"/>
  <c r="H1240" i="45"/>
  <c r="F1240" i="45"/>
  <c r="E1240" i="45"/>
  <c r="I1239" i="45"/>
  <c r="H1239" i="45"/>
  <c r="F1239" i="45"/>
  <c r="E1239" i="45"/>
  <c r="I1238" i="45"/>
  <c r="H1238" i="45"/>
  <c r="F1238" i="45"/>
  <c r="E1238" i="45"/>
  <c r="I1237" i="45"/>
  <c r="H1237" i="45"/>
  <c r="F1237" i="45"/>
  <c r="E1237" i="45"/>
  <c r="I1236" i="45"/>
  <c r="H1236" i="45"/>
  <c r="F1236" i="45"/>
  <c r="E1236" i="45"/>
  <c r="I1235" i="45"/>
  <c r="H1235" i="45"/>
  <c r="F1235" i="45"/>
  <c r="E1235" i="45"/>
  <c r="I1234" i="45"/>
  <c r="H1234" i="45"/>
  <c r="F1234" i="45"/>
  <c r="E1234" i="45"/>
  <c r="I1233" i="45"/>
  <c r="H1233" i="45"/>
  <c r="F1233" i="45"/>
  <c r="E1233" i="45"/>
  <c r="I1232" i="45"/>
  <c r="H1232" i="45"/>
  <c r="F1232" i="45"/>
  <c r="E1232" i="45"/>
  <c r="I1231" i="45"/>
  <c r="H1231" i="45"/>
  <c r="F1231" i="45"/>
  <c r="E1231" i="45"/>
  <c r="I1229" i="45"/>
  <c r="H1229" i="45"/>
  <c r="F1229" i="45"/>
  <c r="E1229" i="45"/>
  <c r="I1228" i="45"/>
  <c r="H1228" i="45"/>
  <c r="F1228" i="45"/>
  <c r="E1228" i="45"/>
  <c r="I1227" i="45"/>
  <c r="H1227" i="45"/>
  <c r="F1227" i="45"/>
  <c r="E1227" i="45"/>
  <c r="I1226" i="45"/>
  <c r="H1226" i="45"/>
  <c r="F1226" i="45"/>
  <c r="E1226" i="45"/>
  <c r="I1225" i="45"/>
  <c r="H1225" i="45"/>
  <c r="F1225" i="45"/>
  <c r="E1225" i="45"/>
  <c r="I1224" i="45"/>
  <c r="H1224" i="45"/>
  <c r="F1224" i="45"/>
  <c r="E1224" i="45"/>
  <c r="I1223" i="45"/>
  <c r="H1223" i="45"/>
  <c r="F1223" i="45"/>
  <c r="E1223" i="45"/>
  <c r="I1222" i="45"/>
  <c r="H1222" i="45"/>
  <c r="F1222" i="45"/>
  <c r="E1222" i="45"/>
  <c r="I1221" i="45"/>
  <c r="H1221" i="45"/>
  <c r="F1221" i="45"/>
  <c r="E1221" i="45"/>
  <c r="I1220" i="45"/>
  <c r="H1220" i="45"/>
  <c r="F1220" i="45"/>
  <c r="E1220" i="45"/>
  <c r="I1219" i="45"/>
  <c r="H1219" i="45"/>
  <c r="F1219" i="45"/>
  <c r="E1219" i="45"/>
  <c r="I1218" i="45"/>
  <c r="H1218" i="45"/>
  <c r="F1218" i="45"/>
  <c r="E1218" i="45"/>
  <c r="I1217" i="45"/>
  <c r="H1217" i="45"/>
  <c r="F1217" i="45"/>
  <c r="E1217" i="45"/>
  <c r="I1216" i="45"/>
  <c r="H1216" i="45"/>
  <c r="F1216" i="45"/>
  <c r="E1216" i="45"/>
  <c r="I1215" i="45"/>
  <c r="H1215" i="45"/>
  <c r="F1215" i="45"/>
  <c r="E1215" i="45"/>
  <c r="I1214" i="45"/>
  <c r="H1214" i="45"/>
  <c r="F1214" i="45"/>
  <c r="E1214" i="45"/>
  <c r="I1213" i="45"/>
  <c r="H1213" i="45"/>
  <c r="F1213" i="45"/>
  <c r="E1213" i="45"/>
  <c r="I1212" i="45"/>
  <c r="H1212" i="45"/>
  <c r="F1212" i="45"/>
  <c r="E1212" i="45"/>
  <c r="I1211" i="45"/>
  <c r="H1211" i="45"/>
  <c r="F1211" i="45"/>
  <c r="E1211" i="45"/>
  <c r="I1210" i="45"/>
  <c r="H1210" i="45"/>
  <c r="F1210" i="45"/>
  <c r="E1210" i="45"/>
  <c r="I1209" i="45"/>
  <c r="H1209" i="45"/>
  <c r="F1209" i="45"/>
  <c r="E1209" i="45"/>
  <c r="I1208" i="45"/>
  <c r="H1208" i="45"/>
  <c r="F1208" i="45"/>
  <c r="E1208" i="45"/>
  <c r="I1207" i="45"/>
  <c r="H1207" i="45"/>
  <c r="F1207" i="45"/>
  <c r="E1207" i="45"/>
  <c r="I1194" i="45"/>
  <c r="H1194" i="45"/>
  <c r="F1194" i="45"/>
  <c r="E1194" i="45"/>
  <c r="I1193" i="45"/>
  <c r="H1193" i="45"/>
  <c r="F1193" i="45"/>
  <c r="E1193" i="45"/>
  <c r="I1192" i="45"/>
  <c r="H1192" i="45"/>
  <c r="F1192" i="45"/>
  <c r="E1192" i="45"/>
  <c r="I1191" i="45"/>
  <c r="H1191" i="45"/>
  <c r="F1191" i="45"/>
  <c r="E1191" i="45"/>
  <c r="I1190" i="45"/>
  <c r="H1190" i="45"/>
  <c r="F1190" i="45"/>
  <c r="E1190" i="45"/>
  <c r="I1189" i="45"/>
  <c r="H1189" i="45"/>
  <c r="F1189" i="45"/>
  <c r="E1189" i="45"/>
  <c r="I1188" i="45"/>
  <c r="H1188" i="45"/>
  <c r="F1188" i="45"/>
  <c r="E1188" i="45"/>
  <c r="I1187" i="45"/>
  <c r="H1187" i="45"/>
  <c r="F1187" i="45"/>
  <c r="E1187" i="45"/>
  <c r="I1186" i="45"/>
  <c r="H1186" i="45"/>
  <c r="F1186" i="45"/>
  <c r="E1186" i="45"/>
  <c r="I1185" i="45"/>
  <c r="H1185" i="45"/>
  <c r="F1185" i="45"/>
  <c r="E1185" i="45"/>
  <c r="I1184" i="45"/>
  <c r="H1184" i="45"/>
  <c r="F1184" i="45"/>
  <c r="E1184" i="45"/>
  <c r="I1183" i="45"/>
  <c r="H1183" i="45"/>
  <c r="F1183" i="45"/>
  <c r="E1183" i="45"/>
  <c r="I1182" i="45"/>
  <c r="H1182" i="45"/>
  <c r="F1182" i="45"/>
  <c r="E1182" i="45"/>
  <c r="I1181" i="45"/>
  <c r="H1181" i="45"/>
  <c r="F1181" i="45"/>
  <c r="E1181" i="45"/>
  <c r="I1180" i="45"/>
  <c r="H1180" i="45"/>
  <c r="F1180" i="45"/>
  <c r="E1180" i="45"/>
  <c r="I1179" i="45"/>
  <c r="H1179" i="45"/>
  <c r="F1179" i="45"/>
  <c r="E1179" i="45"/>
  <c r="I1178" i="45"/>
  <c r="H1178" i="45"/>
  <c r="F1178" i="45"/>
  <c r="E1178" i="45"/>
  <c r="I1177" i="45"/>
  <c r="H1177" i="45"/>
  <c r="F1177" i="45"/>
  <c r="E1177" i="45"/>
  <c r="I1176" i="45"/>
  <c r="H1176" i="45"/>
  <c r="F1176" i="45"/>
  <c r="E1176" i="45"/>
  <c r="I1175" i="45"/>
  <c r="H1175" i="45"/>
  <c r="F1175" i="45"/>
  <c r="E1175" i="45"/>
  <c r="I1174" i="45"/>
  <c r="H1174" i="45"/>
  <c r="F1174" i="45"/>
  <c r="E1174" i="45"/>
  <c r="I1173" i="45"/>
  <c r="H1173" i="45"/>
  <c r="F1173" i="45"/>
  <c r="E1173" i="45"/>
  <c r="I1172" i="45"/>
  <c r="H1172" i="45"/>
  <c r="F1172" i="45"/>
  <c r="E1172" i="45"/>
  <c r="I1171" i="45"/>
  <c r="H1171" i="45"/>
  <c r="F1171" i="45"/>
  <c r="E1171" i="45"/>
  <c r="I1170" i="45"/>
  <c r="H1170" i="45"/>
  <c r="F1170" i="45"/>
  <c r="E1170" i="45"/>
  <c r="I1169" i="45"/>
  <c r="H1169" i="45"/>
  <c r="F1169" i="45"/>
  <c r="E1169" i="45"/>
  <c r="I1168" i="45"/>
  <c r="H1168" i="45"/>
  <c r="F1168" i="45"/>
  <c r="E1168" i="45"/>
  <c r="I1167" i="45"/>
  <c r="H1167" i="45"/>
  <c r="F1167" i="45"/>
  <c r="E1167" i="45"/>
  <c r="I1166" i="45"/>
  <c r="H1166" i="45"/>
  <c r="F1166" i="45"/>
  <c r="E1166" i="45"/>
  <c r="I1165" i="45"/>
  <c r="H1165" i="45"/>
  <c r="F1165" i="45"/>
  <c r="E1165" i="45"/>
  <c r="I1164" i="45"/>
  <c r="H1164" i="45"/>
  <c r="F1164" i="45"/>
  <c r="E1164" i="45"/>
  <c r="I1163" i="45"/>
  <c r="H1163" i="45"/>
  <c r="F1163" i="45"/>
  <c r="E1163" i="45"/>
  <c r="I1162" i="45"/>
  <c r="H1162" i="45"/>
  <c r="F1162" i="45"/>
  <c r="E1162" i="45"/>
  <c r="I1161" i="45"/>
  <c r="H1161" i="45"/>
  <c r="F1161" i="45"/>
  <c r="E1161" i="45"/>
  <c r="I1160" i="45"/>
  <c r="H1160" i="45"/>
  <c r="F1160" i="45"/>
  <c r="E1160" i="45"/>
  <c r="I1159" i="45"/>
  <c r="H1159" i="45"/>
  <c r="F1159" i="45"/>
  <c r="E1159" i="45"/>
  <c r="I1158" i="45"/>
  <c r="H1158" i="45"/>
  <c r="F1158" i="45"/>
  <c r="E1158" i="45"/>
  <c r="I1157" i="45"/>
  <c r="H1157" i="45"/>
  <c r="F1157" i="45"/>
  <c r="E1157" i="45"/>
  <c r="I1156" i="45"/>
  <c r="H1156" i="45"/>
  <c r="F1156" i="45"/>
  <c r="E1156" i="45"/>
  <c r="I1155" i="45"/>
  <c r="H1155" i="45"/>
  <c r="F1155" i="45"/>
  <c r="E1155" i="45"/>
  <c r="I1154" i="45"/>
  <c r="H1154" i="45"/>
  <c r="F1154" i="45"/>
  <c r="E1154" i="45"/>
  <c r="I1153" i="45"/>
  <c r="H1153" i="45"/>
  <c r="F1153" i="45"/>
  <c r="E1153" i="45"/>
  <c r="I1152" i="45"/>
  <c r="H1152" i="45"/>
  <c r="F1152" i="45"/>
  <c r="E1152" i="45"/>
  <c r="I1151" i="45"/>
  <c r="H1151" i="45"/>
  <c r="F1151" i="45"/>
  <c r="E1151" i="45"/>
  <c r="I1150" i="45"/>
  <c r="H1150" i="45"/>
  <c r="F1150" i="45"/>
  <c r="E1150" i="45"/>
  <c r="I1149" i="45"/>
  <c r="H1149" i="45"/>
  <c r="F1149" i="45"/>
  <c r="E1149" i="45"/>
  <c r="I1148" i="45"/>
  <c r="H1148" i="45"/>
  <c r="F1148" i="45"/>
  <c r="E1148" i="45"/>
  <c r="I1147" i="45"/>
  <c r="H1147" i="45"/>
  <c r="F1147" i="45"/>
  <c r="E1147" i="45"/>
  <c r="I1146" i="45"/>
  <c r="H1146" i="45"/>
  <c r="F1146" i="45"/>
  <c r="E1146" i="45"/>
  <c r="I1145" i="45"/>
  <c r="H1145" i="45"/>
  <c r="F1145" i="45"/>
  <c r="E1145" i="45"/>
  <c r="I1144" i="45"/>
  <c r="H1144" i="45"/>
  <c r="F1144" i="45"/>
  <c r="E1144" i="45"/>
  <c r="I1143" i="45"/>
  <c r="H1143" i="45"/>
  <c r="F1143" i="45"/>
  <c r="E1143" i="45"/>
  <c r="I1142" i="45"/>
  <c r="H1142" i="45"/>
  <c r="F1142" i="45"/>
  <c r="E1142" i="45"/>
  <c r="I1141" i="45"/>
  <c r="H1141" i="45"/>
  <c r="F1141" i="45"/>
  <c r="E1141" i="45"/>
  <c r="I1140" i="45"/>
  <c r="H1140" i="45"/>
  <c r="F1140" i="45"/>
  <c r="E1140" i="45"/>
  <c r="I1139" i="45"/>
  <c r="H1139" i="45"/>
  <c r="F1139" i="45"/>
  <c r="E1139" i="45"/>
  <c r="I1138" i="45"/>
  <c r="H1138" i="45"/>
  <c r="F1138" i="45"/>
  <c r="E1138" i="45"/>
  <c r="I1137" i="45"/>
  <c r="H1137" i="45"/>
  <c r="F1137" i="45"/>
  <c r="E1137" i="45"/>
  <c r="I1136" i="45"/>
  <c r="H1136" i="45"/>
  <c r="F1136" i="45"/>
  <c r="E1136" i="45"/>
  <c r="I1135" i="45"/>
  <c r="H1135" i="45"/>
  <c r="F1135" i="45"/>
  <c r="E1135" i="45"/>
  <c r="I1134" i="45"/>
  <c r="H1134" i="45"/>
  <c r="F1134" i="45"/>
  <c r="E1134" i="45"/>
  <c r="I1133" i="45"/>
  <c r="H1133" i="45"/>
  <c r="F1133" i="45"/>
  <c r="E1133" i="45"/>
  <c r="I1132" i="45"/>
  <c r="H1132" i="45"/>
  <c r="F1132" i="45"/>
  <c r="E1132" i="45"/>
  <c r="I1131" i="45"/>
  <c r="H1131" i="45"/>
  <c r="F1131" i="45"/>
  <c r="E1131" i="45"/>
  <c r="I1130" i="45"/>
  <c r="H1130" i="45"/>
  <c r="F1130" i="45"/>
  <c r="E1130" i="45"/>
  <c r="I1129" i="45"/>
  <c r="H1129" i="45"/>
  <c r="F1129" i="45"/>
  <c r="E1129" i="45"/>
  <c r="I1128" i="45"/>
  <c r="H1128" i="45"/>
  <c r="F1128" i="45"/>
  <c r="E1128" i="45"/>
  <c r="I1127" i="45"/>
  <c r="H1127" i="45"/>
  <c r="F1127" i="45"/>
  <c r="E1127" i="45"/>
  <c r="I1126" i="45"/>
  <c r="H1126" i="45"/>
  <c r="F1126" i="45"/>
  <c r="E1126" i="45"/>
  <c r="I1125" i="45"/>
  <c r="H1125" i="45"/>
  <c r="F1125" i="45"/>
  <c r="E1125" i="45"/>
  <c r="I1124" i="45"/>
  <c r="H1124" i="45"/>
  <c r="F1124" i="45"/>
  <c r="E1124" i="45"/>
  <c r="I1123" i="45"/>
  <c r="H1123" i="45"/>
  <c r="F1123" i="45"/>
  <c r="E1123" i="45"/>
  <c r="I1122" i="45"/>
  <c r="H1122" i="45"/>
  <c r="F1122" i="45"/>
  <c r="E1122" i="45"/>
  <c r="I1121" i="45"/>
  <c r="H1121" i="45"/>
  <c r="F1121" i="45"/>
  <c r="E1121" i="45"/>
  <c r="I1120" i="45"/>
  <c r="H1120" i="45"/>
  <c r="F1120" i="45"/>
  <c r="E1120" i="45"/>
  <c r="I1119" i="45"/>
  <c r="H1119" i="45"/>
  <c r="F1119" i="45"/>
  <c r="E1119" i="45"/>
  <c r="I1118" i="45"/>
  <c r="H1118" i="45"/>
  <c r="F1118" i="45"/>
  <c r="E1118" i="45"/>
  <c r="I1117" i="45"/>
  <c r="H1117" i="45"/>
  <c r="F1117" i="45"/>
  <c r="E1117" i="45"/>
  <c r="I1116" i="45"/>
  <c r="H1116" i="45"/>
  <c r="F1116" i="45"/>
  <c r="E1116" i="45"/>
  <c r="I1115" i="45"/>
  <c r="H1115" i="45"/>
  <c r="F1115" i="45"/>
  <c r="E1115" i="45"/>
  <c r="I1114" i="45"/>
  <c r="H1114" i="45"/>
  <c r="F1114" i="45"/>
  <c r="E1114" i="45"/>
  <c r="I1113" i="45"/>
  <c r="H1113" i="45"/>
  <c r="F1113" i="45"/>
  <c r="E1113" i="45"/>
  <c r="I1112" i="45"/>
  <c r="H1112" i="45"/>
  <c r="F1112" i="45"/>
  <c r="E1112" i="45"/>
  <c r="I1111" i="45"/>
  <c r="H1111" i="45"/>
  <c r="F1111" i="45"/>
  <c r="E1111" i="45"/>
  <c r="I1110" i="45"/>
  <c r="H1110" i="45"/>
  <c r="F1110" i="45"/>
  <c r="E1110" i="45"/>
  <c r="I1109" i="45"/>
  <c r="H1109" i="45"/>
  <c r="F1109" i="45"/>
  <c r="E1109" i="45"/>
  <c r="I1108" i="45"/>
  <c r="H1108" i="45"/>
  <c r="F1108" i="45"/>
  <c r="E1108" i="45"/>
  <c r="I1107" i="45"/>
  <c r="H1107" i="45"/>
  <c r="F1107" i="45"/>
  <c r="E1107" i="45"/>
  <c r="I1106" i="45"/>
  <c r="H1106" i="45"/>
  <c r="F1106" i="45"/>
  <c r="E1106" i="45"/>
  <c r="I1105" i="45"/>
  <c r="H1105" i="45"/>
  <c r="F1105" i="45"/>
  <c r="E1105" i="45"/>
  <c r="I1104" i="45"/>
  <c r="H1104" i="45"/>
  <c r="F1104" i="45"/>
  <c r="E1104" i="45"/>
  <c r="I1103" i="45"/>
  <c r="H1103" i="45"/>
  <c r="F1103" i="45"/>
  <c r="E1103" i="45"/>
  <c r="I1102" i="45"/>
  <c r="H1102" i="45"/>
  <c r="F1102" i="45"/>
  <c r="E1102" i="45"/>
  <c r="I1101" i="45"/>
  <c r="H1101" i="45"/>
  <c r="F1101" i="45"/>
  <c r="E1101" i="45"/>
  <c r="I1100" i="45"/>
  <c r="H1100" i="45"/>
  <c r="F1100" i="45"/>
  <c r="E1100" i="45"/>
  <c r="I1099" i="45"/>
  <c r="H1099" i="45"/>
  <c r="F1099" i="45"/>
  <c r="E1099" i="45"/>
  <c r="I1098" i="45"/>
  <c r="H1098" i="45"/>
  <c r="F1098" i="45"/>
  <c r="E1098" i="45"/>
  <c r="I1097" i="45"/>
  <c r="H1097" i="45"/>
  <c r="F1097" i="45"/>
  <c r="E1097" i="45"/>
  <c r="I1096" i="45"/>
  <c r="H1096" i="45"/>
  <c r="F1096" i="45"/>
  <c r="E1096" i="45"/>
  <c r="I1095" i="45"/>
  <c r="H1095" i="45"/>
  <c r="F1095" i="45"/>
  <c r="E1095" i="45"/>
  <c r="I1094" i="45"/>
  <c r="H1094" i="45"/>
  <c r="F1094" i="45"/>
  <c r="E1094" i="45"/>
  <c r="I1093" i="45"/>
  <c r="H1093" i="45"/>
  <c r="F1093" i="45"/>
  <c r="E1093" i="45"/>
  <c r="I1092" i="45"/>
  <c r="H1092" i="45"/>
  <c r="F1092" i="45"/>
  <c r="E1092" i="45"/>
  <c r="I1091" i="45"/>
  <c r="H1091" i="45"/>
  <c r="F1091" i="45"/>
  <c r="E1091" i="45"/>
  <c r="I1090" i="45"/>
  <c r="H1090" i="45"/>
  <c r="F1090" i="45"/>
  <c r="E1090" i="45"/>
  <c r="I1089" i="45"/>
  <c r="H1089" i="45"/>
  <c r="F1089" i="45"/>
  <c r="E1089" i="45"/>
  <c r="I1088" i="45"/>
  <c r="H1088" i="45"/>
  <c r="F1088" i="45"/>
  <c r="E1088" i="45"/>
  <c r="I1087" i="45"/>
  <c r="H1087" i="45"/>
  <c r="F1087" i="45"/>
  <c r="E1087" i="45"/>
  <c r="I1086" i="45"/>
  <c r="H1086" i="45"/>
  <c r="F1086" i="45"/>
  <c r="E1086" i="45"/>
  <c r="I1085" i="45"/>
  <c r="H1085" i="45"/>
  <c r="F1085" i="45"/>
  <c r="E1085" i="45"/>
  <c r="I1084" i="45"/>
  <c r="H1084" i="45"/>
  <c r="F1084" i="45"/>
  <c r="E1084" i="45"/>
  <c r="I1083" i="45"/>
  <c r="H1083" i="45"/>
  <c r="F1083" i="45"/>
  <c r="E1083" i="45"/>
  <c r="I1082" i="45"/>
  <c r="H1082" i="45"/>
  <c r="F1082" i="45"/>
  <c r="E1082" i="45"/>
  <c r="I1081" i="45"/>
  <c r="H1081" i="45"/>
  <c r="F1081" i="45"/>
  <c r="E1081" i="45"/>
  <c r="I1080" i="45"/>
  <c r="H1080" i="45"/>
  <c r="F1080" i="45"/>
  <c r="E1080" i="45"/>
  <c r="I1079" i="45"/>
  <c r="H1079" i="45"/>
  <c r="F1079" i="45"/>
  <c r="E1079" i="45"/>
  <c r="I1078" i="45"/>
  <c r="H1078" i="45"/>
  <c r="F1078" i="45"/>
  <c r="E1078" i="45"/>
  <c r="I1077" i="45"/>
  <c r="H1077" i="45"/>
  <c r="F1077" i="45"/>
  <c r="E1077" i="45"/>
  <c r="I1076" i="45"/>
  <c r="H1076" i="45"/>
  <c r="F1076" i="45"/>
  <c r="E1076" i="45"/>
  <c r="I1075" i="45"/>
  <c r="H1075" i="45"/>
  <c r="F1075" i="45"/>
  <c r="E1075" i="45"/>
  <c r="I1074" i="45"/>
  <c r="H1074" i="45"/>
  <c r="F1074" i="45"/>
  <c r="E1074" i="45"/>
  <c r="I1073" i="45"/>
  <c r="H1073" i="45"/>
  <c r="F1073" i="45"/>
  <c r="E1073" i="45"/>
  <c r="I1072" i="45"/>
  <c r="H1072" i="45"/>
  <c r="F1072" i="45"/>
  <c r="E1072" i="45"/>
  <c r="I1071" i="45"/>
  <c r="H1071" i="45"/>
  <c r="F1071" i="45"/>
  <c r="E1071" i="45"/>
  <c r="I1070" i="45"/>
  <c r="H1070" i="45"/>
  <c r="F1070" i="45"/>
  <c r="E1070" i="45"/>
  <c r="I1069" i="45"/>
  <c r="H1069" i="45"/>
  <c r="F1069" i="45"/>
  <c r="E1069" i="45"/>
  <c r="I1068" i="45"/>
  <c r="H1068" i="45"/>
  <c r="F1068" i="45"/>
  <c r="E1068" i="45"/>
  <c r="I1067" i="45"/>
  <c r="H1067" i="45"/>
  <c r="F1067" i="45"/>
  <c r="E1067" i="45"/>
  <c r="I1066" i="45"/>
  <c r="H1066" i="45"/>
  <c r="F1066" i="45"/>
  <c r="E1066" i="45"/>
  <c r="I1065" i="45"/>
  <c r="H1065" i="45"/>
  <c r="F1065" i="45"/>
  <c r="E1065" i="45"/>
  <c r="I1064" i="45"/>
  <c r="H1064" i="45"/>
  <c r="F1064" i="45"/>
  <c r="E1064" i="45"/>
  <c r="I1063" i="45"/>
  <c r="H1063" i="45"/>
  <c r="F1063" i="45"/>
  <c r="E1063" i="45"/>
  <c r="I1062" i="45"/>
  <c r="H1062" i="45"/>
  <c r="F1062" i="45"/>
  <c r="E1062" i="45"/>
  <c r="I1061" i="45"/>
  <c r="H1061" i="45"/>
  <c r="F1061" i="45"/>
  <c r="E1061" i="45"/>
  <c r="I1060" i="45"/>
  <c r="H1060" i="45"/>
  <c r="F1060" i="45"/>
  <c r="E1060" i="45"/>
  <c r="I1059" i="45"/>
  <c r="H1059" i="45"/>
  <c r="F1059" i="45"/>
  <c r="E1059" i="45"/>
  <c r="I1058" i="45"/>
  <c r="H1058" i="45"/>
  <c r="F1058" i="45"/>
  <c r="E1058" i="45"/>
  <c r="I1057" i="45"/>
  <c r="H1057" i="45"/>
  <c r="F1057" i="45"/>
  <c r="E1057" i="45"/>
  <c r="I1056" i="45"/>
  <c r="H1056" i="45"/>
  <c r="F1056" i="45"/>
  <c r="E1056" i="45"/>
  <c r="I1055" i="45"/>
  <c r="H1055" i="45"/>
  <c r="F1055" i="45"/>
  <c r="E1055" i="45"/>
  <c r="I1054" i="45"/>
  <c r="H1054" i="45"/>
  <c r="F1054" i="45"/>
  <c r="E1054" i="45"/>
  <c r="I1053" i="45"/>
  <c r="H1053" i="45"/>
  <c r="F1053" i="45"/>
  <c r="E1053" i="45"/>
  <c r="I1052" i="45"/>
  <c r="H1052" i="45"/>
  <c r="F1052" i="45"/>
  <c r="E1052" i="45"/>
  <c r="I1051" i="45"/>
  <c r="H1051" i="45"/>
  <c r="F1051" i="45"/>
  <c r="E1051" i="45"/>
  <c r="I1050" i="45"/>
  <c r="H1050" i="45"/>
  <c r="F1050" i="45"/>
  <c r="E1050" i="45"/>
  <c r="I1049" i="45"/>
  <c r="H1049" i="45"/>
  <c r="F1049" i="45"/>
  <c r="E1049" i="45"/>
  <c r="I1048" i="45"/>
  <c r="H1048" i="45"/>
  <c r="F1048" i="45"/>
  <c r="E1048" i="45"/>
  <c r="I1047" i="45"/>
  <c r="H1047" i="45"/>
  <c r="F1047" i="45"/>
  <c r="E1047" i="45"/>
  <c r="I1046" i="45"/>
  <c r="H1046" i="45"/>
  <c r="F1046" i="45"/>
  <c r="E1046" i="45"/>
  <c r="I1045" i="45"/>
  <c r="H1045" i="45"/>
  <c r="F1045" i="45"/>
  <c r="E1045" i="45"/>
  <c r="I1044" i="45"/>
  <c r="H1044" i="45"/>
  <c r="F1044" i="45"/>
  <c r="E1044" i="45"/>
  <c r="I1043" i="45"/>
  <c r="H1043" i="45"/>
  <c r="F1043" i="45"/>
  <c r="E1043" i="45"/>
  <c r="I1042" i="45"/>
  <c r="H1042" i="45"/>
  <c r="F1042" i="45"/>
  <c r="E1042" i="45"/>
  <c r="I1041" i="45"/>
  <c r="H1041" i="45"/>
  <c r="F1041" i="45"/>
  <c r="E1041" i="45"/>
  <c r="I1040" i="45"/>
  <c r="H1040" i="45"/>
  <c r="F1040" i="45"/>
  <c r="E1040" i="45"/>
  <c r="I1039" i="45"/>
  <c r="H1039" i="45"/>
  <c r="F1039" i="45"/>
  <c r="E1039" i="45"/>
  <c r="I1038" i="45"/>
  <c r="H1038" i="45"/>
  <c r="F1038" i="45"/>
  <c r="E1038" i="45"/>
  <c r="I1037" i="45"/>
  <c r="H1037" i="45"/>
  <c r="F1037" i="45"/>
  <c r="E1037" i="45"/>
  <c r="I1036" i="45"/>
  <c r="H1036" i="45"/>
  <c r="F1036" i="45"/>
  <c r="E1036" i="45"/>
  <c r="I1035" i="45"/>
  <c r="H1035" i="45"/>
  <c r="F1035" i="45"/>
  <c r="E1035" i="45"/>
  <c r="I1034" i="45"/>
  <c r="H1034" i="45"/>
  <c r="F1034" i="45"/>
  <c r="E1034" i="45"/>
  <c r="I1033" i="45"/>
  <c r="H1033" i="45"/>
  <c r="F1033" i="45"/>
  <c r="E1033" i="45"/>
  <c r="I1032" i="45"/>
  <c r="H1032" i="45"/>
  <c r="F1032" i="45"/>
  <c r="E1032" i="45"/>
  <c r="I1031" i="45"/>
  <c r="H1031" i="45"/>
  <c r="F1031" i="45"/>
  <c r="E1031" i="45"/>
  <c r="I1030" i="45"/>
  <c r="H1030" i="45"/>
  <c r="F1030" i="45"/>
  <c r="E1030" i="45"/>
  <c r="I1029" i="45"/>
  <c r="H1029" i="45"/>
  <c r="F1029" i="45"/>
  <c r="E1029" i="45"/>
  <c r="I1028" i="45"/>
  <c r="H1028" i="45"/>
  <c r="F1028" i="45"/>
  <c r="E1028" i="45"/>
  <c r="I1027" i="45"/>
  <c r="H1027" i="45"/>
  <c r="F1027" i="45"/>
  <c r="E1027" i="45"/>
  <c r="I1026" i="45"/>
  <c r="H1026" i="45"/>
  <c r="F1026" i="45"/>
  <c r="E1026" i="45"/>
  <c r="I1025" i="45"/>
  <c r="H1025" i="45"/>
  <c r="F1025" i="45"/>
  <c r="E1025" i="45"/>
  <c r="I1024" i="45"/>
  <c r="H1024" i="45"/>
  <c r="F1024" i="45"/>
  <c r="E1024" i="45"/>
  <c r="I1023" i="45"/>
  <c r="H1023" i="45"/>
  <c r="F1023" i="45"/>
  <c r="E1023" i="45"/>
  <c r="I1022" i="45"/>
  <c r="H1022" i="45"/>
  <c r="F1022" i="45"/>
  <c r="E1022" i="45"/>
  <c r="I1021" i="45"/>
  <c r="H1021" i="45"/>
  <c r="F1021" i="45"/>
  <c r="E1021" i="45"/>
  <c r="I1020" i="45"/>
  <c r="H1020" i="45"/>
  <c r="F1020" i="45"/>
  <c r="E1020" i="45"/>
  <c r="I1019" i="45"/>
  <c r="H1019" i="45"/>
  <c r="F1019" i="45"/>
  <c r="E1019" i="45"/>
  <c r="I1018" i="45"/>
  <c r="H1018" i="45"/>
  <c r="F1018" i="45"/>
  <c r="E1018" i="45"/>
  <c r="I1017" i="45"/>
  <c r="H1017" i="45"/>
  <c r="F1017" i="45"/>
  <c r="E1017" i="45"/>
  <c r="I1016" i="45"/>
  <c r="H1016" i="45"/>
  <c r="F1016" i="45"/>
  <c r="E1016" i="45"/>
  <c r="I1015" i="45"/>
  <c r="H1015" i="45"/>
  <c r="F1015" i="45"/>
  <c r="E1015" i="45"/>
  <c r="I1014" i="45"/>
  <c r="H1014" i="45"/>
  <c r="F1014" i="45"/>
  <c r="E1014" i="45"/>
  <c r="I1013" i="45"/>
  <c r="H1013" i="45"/>
  <c r="F1013" i="45"/>
  <c r="E1013" i="45"/>
  <c r="I1012" i="45"/>
  <c r="H1012" i="45"/>
  <c r="F1012" i="45"/>
  <c r="E1012" i="45"/>
  <c r="I1011" i="45"/>
  <c r="H1011" i="45"/>
  <c r="F1011" i="45"/>
  <c r="E1011" i="45"/>
  <c r="I1010" i="45"/>
  <c r="H1010" i="45"/>
  <c r="F1010" i="45"/>
  <c r="E1010" i="45"/>
  <c r="I1009" i="45"/>
  <c r="H1009" i="45"/>
  <c r="F1009" i="45"/>
  <c r="E1009" i="45"/>
  <c r="I1008" i="45"/>
  <c r="H1008" i="45"/>
  <c r="F1008" i="45"/>
  <c r="E1008" i="45"/>
  <c r="I1007" i="45"/>
  <c r="H1007" i="45"/>
  <c r="F1007" i="45"/>
  <c r="E1007" i="45"/>
  <c r="I1006" i="45"/>
  <c r="H1006" i="45"/>
  <c r="F1006" i="45"/>
  <c r="E1006" i="45"/>
  <c r="I1005" i="45"/>
  <c r="H1005" i="45"/>
  <c r="F1005" i="45"/>
  <c r="E1005" i="45"/>
  <c r="I1004" i="45"/>
  <c r="H1004" i="45"/>
  <c r="F1004" i="45"/>
  <c r="E1004" i="45"/>
  <c r="I1003" i="45"/>
  <c r="H1003" i="45"/>
  <c r="F1003" i="45"/>
  <c r="E1003" i="45"/>
  <c r="I1002" i="45"/>
  <c r="H1002" i="45"/>
  <c r="F1002" i="45"/>
  <c r="E1002" i="45"/>
  <c r="I1001" i="45"/>
  <c r="H1001" i="45"/>
  <c r="F1001" i="45"/>
  <c r="E1001" i="45"/>
  <c r="I1000" i="45"/>
  <c r="H1000" i="45"/>
  <c r="F1000" i="45"/>
  <c r="E1000" i="45"/>
  <c r="I999" i="45"/>
  <c r="H999" i="45"/>
  <c r="F999" i="45"/>
  <c r="E999" i="45"/>
  <c r="I998" i="45"/>
  <c r="H998" i="45"/>
  <c r="F998" i="45"/>
  <c r="E998" i="45"/>
  <c r="I997" i="45"/>
  <c r="H997" i="45"/>
  <c r="F997" i="45"/>
  <c r="E997" i="45"/>
  <c r="I996" i="45"/>
  <c r="H996" i="45"/>
  <c r="F996" i="45"/>
  <c r="E996" i="45"/>
  <c r="I995" i="45"/>
  <c r="H995" i="45"/>
  <c r="F995" i="45"/>
  <c r="E995" i="45"/>
  <c r="I994" i="45"/>
  <c r="H994" i="45"/>
  <c r="F994" i="45"/>
  <c r="E994" i="45"/>
  <c r="I993" i="45"/>
  <c r="H993" i="45"/>
  <c r="F993" i="45"/>
  <c r="E993" i="45"/>
  <c r="I992" i="45"/>
  <c r="H992" i="45"/>
  <c r="F992" i="45"/>
  <c r="E992" i="45"/>
  <c r="I991" i="45"/>
  <c r="H991" i="45"/>
  <c r="F991" i="45"/>
  <c r="E991" i="45"/>
  <c r="I990" i="45"/>
  <c r="H990" i="45"/>
  <c r="F990" i="45"/>
  <c r="E990" i="45"/>
  <c r="I989" i="45"/>
  <c r="H989" i="45"/>
  <c r="F989" i="45"/>
  <c r="E989" i="45"/>
  <c r="I988" i="45"/>
  <c r="H988" i="45"/>
  <c r="F988" i="45"/>
  <c r="E988" i="45"/>
  <c r="I987" i="45"/>
  <c r="H987" i="45"/>
  <c r="F987" i="45"/>
  <c r="E987" i="45"/>
  <c r="I986" i="45"/>
  <c r="H986" i="45"/>
  <c r="F986" i="45"/>
  <c r="E986" i="45"/>
  <c r="I985" i="45"/>
  <c r="H985" i="45"/>
  <c r="F985" i="45"/>
  <c r="E985" i="45"/>
  <c r="I984" i="45"/>
  <c r="H984" i="45"/>
  <c r="F984" i="45"/>
  <c r="E984" i="45"/>
  <c r="I983" i="45"/>
  <c r="H983" i="45"/>
  <c r="F983" i="45"/>
  <c r="E983" i="45"/>
  <c r="I982" i="45"/>
  <c r="H982" i="45"/>
  <c r="F982" i="45"/>
  <c r="E982" i="45"/>
  <c r="I981" i="45"/>
  <c r="H981" i="45"/>
  <c r="F981" i="45"/>
  <c r="E981" i="45"/>
  <c r="I980" i="45"/>
  <c r="H980" i="45"/>
  <c r="F980" i="45"/>
  <c r="E980" i="45"/>
  <c r="I979" i="45"/>
  <c r="H979" i="45"/>
  <c r="F979" i="45"/>
  <c r="E979" i="45"/>
  <c r="I978" i="45"/>
  <c r="H978" i="45"/>
  <c r="F978" i="45"/>
  <c r="E978" i="45"/>
  <c r="I977" i="45"/>
  <c r="H977" i="45"/>
  <c r="F977" i="45"/>
  <c r="E977" i="45"/>
  <c r="I976" i="45"/>
  <c r="H976" i="45"/>
  <c r="F976" i="45"/>
  <c r="E976" i="45"/>
  <c r="I975" i="45"/>
  <c r="H975" i="45"/>
  <c r="F975" i="45"/>
  <c r="E975" i="45"/>
  <c r="I974" i="45"/>
  <c r="H974" i="45"/>
  <c r="F974" i="45"/>
  <c r="E974" i="45"/>
  <c r="I973" i="45"/>
  <c r="H973" i="45"/>
  <c r="F973" i="45"/>
  <c r="E973" i="45"/>
  <c r="I972" i="45"/>
  <c r="H972" i="45"/>
  <c r="F972" i="45"/>
  <c r="E972" i="45"/>
  <c r="I971" i="45"/>
  <c r="H971" i="45"/>
  <c r="F971" i="45"/>
  <c r="E971" i="45"/>
  <c r="I970" i="45"/>
  <c r="H970" i="45"/>
  <c r="F970" i="45"/>
  <c r="E970" i="45"/>
  <c r="I969" i="45"/>
  <c r="H969" i="45"/>
  <c r="F969" i="45"/>
  <c r="E969" i="45"/>
  <c r="I968" i="45"/>
  <c r="H968" i="45"/>
  <c r="F968" i="45"/>
  <c r="E968" i="45"/>
  <c r="I967" i="45"/>
  <c r="H967" i="45"/>
  <c r="F967" i="45"/>
  <c r="E967" i="45"/>
  <c r="I966" i="45"/>
  <c r="H966" i="45"/>
  <c r="F966" i="45"/>
  <c r="E966" i="45"/>
  <c r="I965" i="45"/>
  <c r="H965" i="45"/>
  <c r="F965" i="45"/>
  <c r="E965" i="45"/>
  <c r="I964" i="45"/>
  <c r="H964" i="45"/>
  <c r="F964" i="45"/>
  <c r="E964" i="45"/>
  <c r="I963" i="45"/>
  <c r="H963" i="45"/>
  <c r="F963" i="45"/>
  <c r="E963" i="45"/>
  <c r="I962" i="45"/>
  <c r="H962" i="45"/>
  <c r="F962" i="45"/>
  <c r="E962" i="45"/>
  <c r="I961" i="45"/>
  <c r="H961" i="45"/>
  <c r="F961" i="45"/>
  <c r="E961" i="45"/>
  <c r="I960" i="45"/>
  <c r="H960" i="45"/>
  <c r="F960" i="45"/>
  <c r="E960" i="45"/>
  <c r="I959" i="45"/>
  <c r="H959" i="45"/>
  <c r="F959" i="45"/>
  <c r="E959" i="45"/>
  <c r="I958" i="45"/>
  <c r="H958" i="45"/>
  <c r="F958" i="45"/>
  <c r="E958" i="45"/>
  <c r="I957" i="45"/>
  <c r="H957" i="45"/>
  <c r="F957" i="45"/>
  <c r="E957" i="45"/>
  <c r="I956" i="45"/>
  <c r="H956" i="45"/>
  <c r="F956" i="45"/>
  <c r="E956" i="45"/>
  <c r="I955" i="45"/>
  <c r="H955" i="45"/>
  <c r="F955" i="45"/>
  <c r="E955" i="45"/>
  <c r="I954" i="45"/>
  <c r="H954" i="45"/>
  <c r="F954" i="45"/>
  <c r="E954" i="45"/>
  <c r="I953" i="45"/>
  <c r="H953" i="45"/>
  <c r="F953" i="45"/>
  <c r="E953" i="45"/>
  <c r="I952" i="45"/>
  <c r="H952" i="45"/>
  <c r="F952" i="45"/>
  <c r="E952" i="45"/>
  <c r="I951" i="45"/>
  <c r="H951" i="45"/>
  <c r="F951" i="45"/>
  <c r="E951" i="45"/>
  <c r="I950" i="45"/>
  <c r="H950" i="45"/>
  <c r="F950" i="45"/>
  <c r="E950" i="45"/>
  <c r="I949" i="45"/>
  <c r="H949" i="45"/>
  <c r="F949" i="45"/>
  <c r="E949" i="45"/>
  <c r="I948" i="45"/>
  <c r="H948" i="45"/>
  <c r="F948" i="45"/>
  <c r="E948" i="45"/>
  <c r="I947" i="45"/>
  <c r="H947" i="45"/>
  <c r="F947" i="45"/>
  <c r="E947" i="45"/>
  <c r="I946" i="45"/>
  <c r="H946" i="45"/>
  <c r="F946" i="45"/>
  <c r="E946" i="45"/>
  <c r="I945" i="45"/>
  <c r="H945" i="45"/>
  <c r="F945" i="45"/>
  <c r="E945" i="45"/>
  <c r="I944" i="45"/>
  <c r="H944" i="45"/>
  <c r="F944" i="45"/>
  <c r="E944" i="45"/>
  <c r="I943" i="45"/>
  <c r="H943" i="45"/>
  <c r="F943" i="45"/>
  <c r="E943" i="45"/>
  <c r="I942" i="45"/>
  <c r="H942" i="45"/>
  <c r="F942" i="45"/>
  <c r="E942" i="45"/>
  <c r="I941" i="45"/>
  <c r="H941" i="45"/>
  <c r="F941" i="45"/>
  <c r="E941" i="45"/>
  <c r="I940" i="45"/>
  <c r="H940" i="45"/>
  <c r="F940" i="45"/>
  <c r="E940" i="45"/>
  <c r="I939" i="45"/>
  <c r="H939" i="45"/>
  <c r="F939" i="45"/>
  <c r="E939" i="45"/>
  <c r="I938" i="45"/>
  <c r="H938" i="45"/>
  <c r="F938" i="45"/>
  <c r="E938" i="45"/>
  <c r="I937" i="45"/>
  <c r="H937" i="45"/>
  <c r="F937" i="45"/>
  <c r="E937" i="45"/>
  <c r="I936" i="45"/>
  <c r="H936" i="45"/>
  <c r="F936" i="45"/>
  <c r="E936" i="45"/>
  <c r="I935" i="45"/>
  <c r="H935" i="45"/>
  <c r="F935" i="45"/>
  <c r="E935" i="45"/>
  <c r="I934" i="45"/>
  <c r="H934" i="45"/>
  <c r="F934" i="45"/>
  <c r="E934" i="45"/>
  <c r="I933" i="45"/>
  <c r="H933" i="45"/>
  <c r="F933" i="45"/>
  <c r="E933" i="45"/>
  <c r="I932" i="45"/>
  <c r="H932" i="45"/>
  <c r="F932" i="45"/>
  <c r="E932" i="45"/>
  <c r="I931" i="45"/>
  <c r="H931" i="45"/>
  <c r="F931" i="45"/>
  <c r="E931" i="45"/>
  <c r="I930" i="45"/>
  <c r="H930" i="45"/>
  <c r="F930" i="45"/>
  <c r="E930" i="45"/>
  <c r="I929" i="45"/>
  <c r="H929" i="45"/>
  <c r="F929" i="45"/>
  <c r="E929" i="45"/>
  <c r="I928" i="45"/>
  <c r="H928" i="45"/>
  <c r="F928" i="45"/>
  <c r="E928" i="45"/>
  <c r="I927" i="45"/>
  <c r="H927" i="45"/>
  <c r="F927" i="45"/>
  <c r="E927" i="45"/>
  <c r="I926" i="45"/>
  <c r="H926" i="45"/>
  <c r="F926" i="45"/>
  <c r="E926" i="45"/>
  <c r="I925" i="45"/>
  <c r="H925" i="45"/>
  <c r="F925" i="45"/>
  <c r="E925" i="45"/>
  <c r="F121" i="45"/>
  <c r="E121" i="45"/>
  <c r="F120" i="45"/>
  <c r="E120" i="45"/>
  <c r="F119" i="45"/>
  <c r="E119" i="45"/>
  <c r="G159" i="45"/>
  <c r="H159" i="45"/>
  <c r="I159" i="45"/>
  <c r="J159" i="45"/>
  <c r="K159" i="45"/>
  <c r="L159" i="45"/>
  <c r="M159" i="45"/>
  <c r="N159" i="45"/>
  <c r="D159" i="45"/>
  <c r="F18" i="30"/>
  <c r="H166" i="31"/>
  <c r="H9" i="31"/>
  <c r="I166" i="31"/>
  <c r="D1252" i="45"/>
  <c r="I1792" i="30"/>
  <c r="I1264" i="45"/>
  <c r="H1264" i="45"/>
  <c r="F1264" i="45"/>
  <c r="E1264" i="45"/>
  <c r="I1263" i="45"/>
  <c r="H1263" i="45"/>
  <c r="F1263" i="45"/>
  <c r="E1263" i="45"/>
  <c r="I1262" i="45"/>
  <c r="H1262" i="45"/>
  <c r="F1262" i="45"/>
  <c r="E1262" i="45"/>
  <c r="I1261" i="45"/>
  <c r="H1261" i="45"/>
  <c r="F1261" i="45"/>
  <c r="E1261" i="45"/>
  <c r="G1271" i="45"/>
  <c r="I1882" i="30"/>
  <c r="J1271" i="45"/>
  <c r="K1271" i="45"/>
  <c r="L1271" i="45"/>
  <c r="M1271" i="45"/>
  <c r="N1271" i="45"/>
  <c r="D1271" i="45"/>
  <c r="I1864" i="30"/>
  <c r="G1275" i="45"/>
  <c r="I1872" i="30"/>
  <c r="J1275" i="45"/>
  <c r="I1875" i="30"/>
  <c r="K1275" i="45"/>
  <c r="L1275" i="45"/>
  <c r="M1275" i="45"/>
  <c r="I1867" i="30"/>
  <c r="N1275" i="45"/>
  <c r="D1275" i="45"/>
  <c r="I1863" i="30"/>
  <c r="E1321" i="45"/>
  <c r="I2128" i="30"/>
  <c r="F1321" i="45"/>
  <c r="G1321" i="45"/>
  <c r="I2127" i="30"/>
  <c r="H1321" i="45"/>
  <c r="I2129" i="30"/>
  <c r="I1321" i="45"/>
  <c r="J1321" i="45"/>
  <c r="K1321" i="45"/>
  <c r="L1321" i="45"/>
  <c r="M1321" i="45"/>
  <c r="N1321" i="45"/>
  <c r="D1321" i="45"/>
  <c r="I2111" i="30"/>
  <c r="E1336" i="45"/>
  <c r="F1336" i="45"/>
  <c r="G1336" i="45"/>
  <c r="H1336" i="45"/>
  <c r="I1336" i="45"/>
  <c r="J1336" i="45"/>
  <c r="K1336" i="45"/>
  <c r="L1336" i="45"/>
  <c r="M1336" i="45"/>
  <c r="N1336" i="45"/>
  <c r="D1336" i="45"/>
  <c r="I2109" i="30"/>
  <c r="E1331" i="45"/>
  <c r="I2123" i="30"/>
  <c r="F1331" i="45"/>
  <c r="G1331" i="45"/>
  <c r="I2122" i="30"/>
  <c r="H1331" i="45"/>
  <c r="I2124" i="30"/>
  <c r="I1331" i="45"/>
  <c r="J1331" i="45"/>
  <c r="K1331" i="45"/>
  <c r="L1331" i="45"/>
  <c r="M1331" i="45"/>
  <c r="N1331" i="45"/>
  <c r="D1331" i="45"/>
  <c r="I2110" i="30"/>
  <c r="E847" i="45"/>
  <c r="I1451" i="30"/>
  <c r="I1430" i="30"/>
  <c r="H1014" i="30"/>
  <c r="F1014" i="30"/>
  <c r="F1012" i="30"/>
  <c r="F1011" i="30"/>
  <c r="F1010" i="30"/>
  <c r="F1009" i="30"/>
  <c r="F1034" i="30"/>
  <c r="H1012" i="30"/>
  <c r="H1011" i="30"/>
  <c r="H1010" i="30"/>
  <c r="H1009" i="30"/>
  <c r="F897" i="30"/>
  <c r="F896" i="30"/>
  <c r="F895" i="30"/>
  <c r="F894" i="30"/>
  <c r="F893" i="30"/>
  <c r="F889" i="30"/>
  <c r="F888" i="30"/>
  <c r="F920" i="30"/>
  <c r="H898" i="30"/>
  <c r="H897" i="30"/>
  <c r="H896" i="30"/>
  <c r="H895" i="30"/>
  <c r="H894" i="30"/>
  <c r="H893" i="30"/>
  <c r="H907" i="30"/>
  <c r="H888" i="30"/>
  <c r="H889" i="30"/>
  <c r="H920" i="30"/>
  <c r="H922" i="30"/>
  <c r="H615" i="30"/>
  <c r="H841" i="30"/>
  <c r="H842" i="30"/>
  <c r="H843" i="30"/>
  <c r="H844" i="30"/>
  <c r="H845" i="30"/>
  <c r="H846" i="30"/>
  <c r="H847" i="30"/>
  <c r="F766" i="30"/>
  <c r="F777" i="30"/>
  <c r="F775" i="30"/>
  <c r="F774" i="30"/>
  <c r="F773" i="30"/>
  <c r="F772" i="30"/>
  <c r="H777" i="30"/>
  <c r="H775" i="30"/>
  <c r="H774" i="30"/>
  <c r="H773" i="30"/>
  <c r="H772" i="30"/>
  <c r="H766" i="30"/>
  <c r="H756" i="30"/>
  <c r="H582" i="30"/>
  <c r="H580" i="30"/>
  <c r="H579" i="30"/>
  <c r="H578" i="30"/>
  <c r="H577" i="30"/>
  <c r="F582" i="30"/>
  <c r="F580" i="30"/>
  <c r="F579" i="30"/>
  <c r="F578" i="30"/>
  <c r="F577" i="30"/>
  <c r="H562" i="30"/>
  <c r="F562" i="30"/>
  <c r="F561" i="30"/>
  <c r="I219" i="30"/>
  <c r="I218" i="30"/>
  <c r="I217" i="30"/>
  <c r="I214" i="30"/>
  <c r="I213" i="30"/>
  <c r="I211" i="30"/>
  <c r="N1341" i="45"/>
  <c r="M1341" i="45"/>
  <c r="I2168" i="30"/>
  <c r="L1341" i="45"/>
  <c r="K1341" i="45"/>
  <c r="J1341" i="45"/>
  <c r="I1341" i="45"/>
  <c r="H1341" i="45"/>
  <c r="I2175" i="30"/>
  <c r="G1341" i="45"/>
  <c r="I2172" i="30"/>
  <c r="F1341" i="45"/>
  <c r="I2174" i="30"/>
  <c r="E1341" i="45"/>
  <c r="I2173" i="30"/>
  <c r="D1341" i="45"/>
  <c r="I2164" i="30"/>
  <c r="I2209" i="30"/>
  <c r="I2210" i="30"/>
  <c r="I2211" i="30"/>
  <c r="I2029" i="30"/>
  <c r="N1302" i="45"/>
  <c r="M1302" i="45"/>
  <c r="M1298" i="45"/>
  <c r="I2049" i="30"/>
  <c r="L1302" i="45"/>
  <c r="K1302" i="45"/>
  <c r="I2057" i="30"/>
  <c r="J1302" i="45"/>
  <c r="I2059" i="30"/>
  <c r="G1302" i="45"/>
  <c r="I2053" i="30"/>
  <c r="D1302" i="45"/>
  <c r="I2045" i="30"/>
  <c r="I1300" i="45"/>
  <c r="I1302" i="45"/>
  <c r="I2056" i="30"/>
  <c r="H1300" i="45"/>
  <c r="H1302" i="45"/>
  <c r="I2054" i="30"/>
  <c r="F1300" i="45"/>
  <c r="F1302" i="45"/>
  <c r="I2052" i="30"/>
  <c r="E1300" i="45"/>
  <c r="E1302" i="45"/>
  <c r="I2051" i="30"/>
  <c r="N1298" i="45"/>
  <c r="L1298" i="45"/>
  <c r="K1298" i="45"/>
  <c r="J1298" i="45"/>
  <c r="G1298" i="45"/>
  <c r="I2063" i="30"/>
  <c r="D1298" i="45"/>
  <c r="I2046" i="30"/>
  <c r="I1297" i="45"/>
  <c r="I1298" i="45"/>
  <c r="I2066" i="30"/>
  <c r="H2066" i="30" s="1"/>
  <c r="H1297" i="45"/>
  <c r="H1298" i="45"/>
  <c r="I2064" i="30"/>
  <c r="F1297" i="45"/>
  <c r="F1298" i="45"/>
  <c r="I2062" i="30"/>
  <c r="E1297" i="45"/>
  <c r="E1298" i="45"/>
  <c r="I2061" i="30"/>
  <c r="N1290" i="45"/>
  <c r="M1290" i="45"/>
  <c r="I1928" i="30"/>
  <c r="L1290" i="45"/>
  <c r="K1290" i="45"/>
  <c r="J1290" i="45"/>
  <c r="G1290" i="45"/>
  <c r="I1991" i="30"/>
  <c r="D1290" i="45"/>
  <c r="I1289" i="45"/>
  <c r="H1289" i="45"/>
  <c r="F1289" i="45"/>
  <c r="E1289" i="45"/>
  <c r="I1288" i="45"/>
  <c r="H1288" i="45"/>
  <c r="F1288" i="45"/>
  <c r="E1288" i="45"/>
  <c r="I1287" i="45"/>
  <c r="H1287" i="45"/>
  <c r="F1287" i="45"/>
  <c r="E1287" i="45"/>
  <c r="I1286" i="45"/>
  <c r="H1286" i="45"/>
  <c r="F1286" i="45"/>
  <c r="E1286" i="45"/>
  <c r="I1285" i="45"/>
  <c r="I1290" i="45"/>
  <c r="H1285" i="45"/>
  <c r="H1290" i="45"/>
  <c r="I1994" i="30"/>
  <c r="F1285" i="45"/>
  <c r="F1290" i="45"/>
  <c r="I1990" i="30"/>
  <c r="E1285" i="45"/>
  <c r="N1282" i="45"/>
  <c r="M1282" i="45"/>
  <c r="L1282" i="45"/>
  <c r="K1282" i="45"/>
  <c r="J1282" i="45"/>
  <c r="G1282" i="45"/>
  <c r="I1943" i="30"/>
  <c r="D1282" i="45"/>
  <c r="I1925" i="30"/>
  <c r="I1281" i="45"/>
  <c r="H1281" i="45"/>
  <c r="F1281" i="45"/>
  <c r="E1281" i="45"/>
  <c r="I1280" i="45"/>
  <c r="H1280" i="45"/>
  <c r="F1280" i="45"/>
  <c r="E1280" i="45"/>
  <c r="I1279" i="45"/>
  <c r="H1279" i="45"/>
  <c r="F1279" i="45"/>
  <c r="E1279" i="45"/>
  <c r="I1278" i="45"/>
  <c r="H1278" i="45"/>
  <c r="F1278" i="45"/>
  <c r="E1278" i="45"/>
  <c r="I1277" i="45"/>
  <c r="I1282" i="45"/>
  <c r="I1945" i="30"/>
  <c r="H1277" i="45"/>
  <c r="H1282" i="45"/>
  <c r="F1277" i="45"/>
  <c r="E1277" i="45"/>
  <c r="I1877" i="30"/>
  <c r="I1274" i="45"/>
  <c r="H1274" i="45"/>
  <c r="F1274" i="45"/>
  <c r="E1274" i="45"/>
  <c r="I1273" i="45"/>
  <c r="H1273" i="45"/>
  <c r="F1273" i="45"/>
  <c r="E1273" i="45"/>
  <c r="I1272" i="45"/>
  <c r="I1275" i="45"/>
  <c r="I1878" i="30"/>
  <c r="H1272" i="45"/>
  <c r="H1275" i="45"/>
  <c r="F1272" i="45"/>
  <c r="E1272" i="45"/>
  <c r="I1270" i="45"/>
  <c r="H1270" i="45"/>
  <c r="F1270" i="45"/>
  <c r="E1270" i="45"/>
  <c r="I1269" i="45"/>
  <c r="H1269" i="45"/>
  <c r="F1269" i="45"/>
  <c r="E1269" i="45"/>
  <c r="I1268" i="45"/>
  <c r="H1268" i="45"/>
  <c r="F1268" i="45"/>
  <c r="E1268" i="45"/>
  <c r="I1267" i="45"/>
  <c r="H1267" i="45"/>
  <c r="F1267" i="45"/>
  <c r="E1267" i="45"/>
  <c r="I1266" i="45"/>
  <c r="H1266" i="45"/>
  <c r="F1266" i="45"/>
  <c r="E1266" i="45"/>
  <c r="I1265" i="45"/>
  <c r="I1271" i="45"/>
  <c r="I1885" i="30"/>
  <c r="H1265" i="45"/>
  <c r="H1271" i="45"/>
  <c r="I1883" i="30"/>
  <c r="F1265" i="45"/>
  <c r="E1265" i="45"/>
  <c r="E1271" i="45"/>
  <c r="I1880" i="30"/>
  <c r="N1255" i="45"/>
  <c r="M1255" i="45"/>
  <c r="L1255" i="45"/>
  <c r="K1255" i="45"/>
  <c r="J1255" i="45"/>
  <c r="G1255" i="45"/>
  <c r="I1808" i="30"/>
  <c r="D1255" i="45"/>
  <c r="I1791" i="30"/>
  <c r="I1254" i="45"/>
  <c r="H1254" i="45"/>
  <c r="F1254" i="45"/>
  <c r="F1253" i="45"/>
  <c r="F1255" i="45"/>
  <c r="E1254" i="45"/>
  <c r="I1253" i="45"/>
  <c r="I1255" i="45"/>
  <c r="I1811" i="30"/>
  <c r="H1253" i="45"/>
  <c r="H1255" i="45"/>
  <c r="I1809" i="30"/>
  <c r="E1253" i="45"/>
  <c r="N1252" i="45"/>
  <c r="M1252" i="45"/>
  <c r="I1794" i="30"/>
  <c r="L1252" i="45"/>
  <c r="K1252" i="45"/>
  <c r="J1252" i="45"/>
  <c r="G1252" i="45"/>
  <c r="I1815" i="30"/>
  <c r="I1230" i="45"/>
  <c r="H1230" i="45"/>
  <c r="F1230" i="45"/>
  <c r="E1230" i="45"/>
  <c r="I1206" i="45"/>
  <c r="H1206" i="45"/>
  <c r="F1206" i="45"/>
  <c r="E1206" i="45"/>
  <c r="I1205" i="45"/>
  <c r="H1205" i="45"/>
  <c r="F1205" i="45"/>
  <c r="E1205" i="45"/>
  <c r="I1204" i="45"/>
  <c r="H1204" i="45"/>
  <c r="F1204" i="45"/>
  <c r="E1204" i="45"/>
  <c r="I1203" i="45"/>
  <c r="H1203" i="45"/>
  <c r="F1203" i="45"/>
  <c r="E1203" i="45"/>
  <c r="I1202" i="45"/>
  <c r="H1202" i="45"/>
  <c r="F1202" i="45"/>
  <c r="E1202" i="45"/>
  <c r="I1201" i="45"/>
  <c r="H1201" i="45"/>
  <c r="F1201" i="45"/>
  <c r="E1201" i="45"/>
  <c r="I1200" i="45"/>
  <c r="H1200" i="45"/>
  <c r="F1200" i="45"/>
  <c r="E1200" i="45"/>
  <c r="I1199" i="45"/>
  <c r="H1199" i="45"/>
  <c r="F1199" i="45"/>
  <c r="E1199" i="45"/>
  <c r="I1198" i="45"/>
  <c r="H1198" i="45"/>
  <c r="F1198" i="45"/>
  <c r="E1198" i="45"/>
  <c r="I1197" i="45"/>
  <c r="H1197" i="45"/>
  <c r="F1197" i="45"/>
  <c r="E1197" i="45"/>
  <c r="I1196" i="45"/>
  <c r="H1196" i="45"/>
  <c r="F1196" i="45"/>
  <c r="E1196" i="45"/>
  <c r="I1195" i="45"/>
  <c r="H1195" i="45"/>
  <c r="F1195" i="45"/>
  <c r="E1195" i="45"/>
  <c r="I924" i="45"/>
  <c r="I1252" i="45"/>
  <c r="I1818" i="30"/>
  <c r="H924" i="45"/>
  <c r="F924" i="45"/>
  <c r="F1252" i="45"/>
  <c r="I1814" i="30"/>
  <c r="E924" i="45"/>
  <c r="N915" i="45"/>
  <c r="M915" i="45"/>
  <c r="L915" i="45"/>
  <c r="K915" i="45"/>
  <c r="J915" i="45"/>
  <c r="G915" i="45"/>
  <c r="I1682" i="30"/>
  <c r="D915" i="45"/>
  <c r="I1665" i="30"/>
  <c r="I914" i="45"/>
  <c r="H914" i="45"/>
  <c r="F914" i="45"/>
  <c r="E914" i="45"/>
  <c r="I913" i="45"/>
  <c r="H913" i="45"/>
  <c r="F913" i="45"/>
  <c r="E913" i="45"/>
  <c r="I912" i="45"/>
  <c r="H912" i="45"/>
  <c r="F912" i="45"/>
  <c r="E912" i="45"/>
  <c r="I911" i="45"/>
  <c r="I915" i="45"/>
  <c r="I1685" i="30"/>
  <c r="H911" i="45"/>
  <c r="H915" i="45"/>
  <c r="I1683" i="30"/>
  <c r="F911" i="45"/>
  <c r="F915" i="45"/>
  <c r="I1681" i="30"/>
  <c r="E911" i="45"/>
  <c r="N910" i="45"/>
  <c r="M910" i="45"/>
  <c r="L910" i="45"/>
  <c r="K910" i="45"/>
  <c r="J910" i="45"/>
  <c r="G910" i="45"/>
  <c r="I1689" i="30"/>
  <c r="D910" i="45"/>
  <c r="I1666" i="30"/>
  <c r="I909" i="45"/>
  <c r="H909" i="45"/>
  <c r="F909" i="45"/>
  <c r="E909" i="45"/>
  <c r="I908" i="45"/>
  <c r="H908" i="45"/>
  <c r="F908" i="45"/>
  <c r="E908" i="45"/>
  <c r="I907" i="45"/>
  <c r="H907" i="45"/>
  <c r="F907" i="45"/>
  <c r="E907" i="45"/>
  <c r="I906" i="45"/>
  <c r="I910" i="45"/>
  <c r="I1692" i="30"/>
  <c r="H906" i="45"/>
  <c r="H910" i="45"/>
  <c r="I1690" i="30"/>
  <c r="F906" i="45"/>
  <c r="E906" i="45"/>
  <c r="E910" i="45"/>
  <c r="N904" i="45"/>
  <c r="M904" i="45"/>
  <c r="L904" i="45"/>
  <c r="K904" i="45"/>
  <c r="J904" i="45"/>
  <c r="G904" i="45"/>
  <c r="I1611" i="30"/>
  <c r="D904" i="45"/>
  <c r="I1603" i="30"/>
  <c r="I903" i="45"/>
  <c r="I904" i="45"/>
  <c r="I1614" i="30"/>
  <c r="H903" i="45"/>
  <c r="H904" i="45"/>
  <c r="I1612" i="30"/>
  <c r="F903" i="45"/>
  <c r="F904" i="45"/>
  <c r="I1610" i="30"/>
  <c r="E903" i="45"/>
  <c r="E904" i="45"/>
  <c r="I1609" i="30"/>
  <c r="N902" i="45"/>
  <c r="M902" i="45"/>
  <c r="L902" i="45"/>
  <c r="K902" i="45"/>
  <c r="J902" i="45"/>
  <c r="G902" i="45"/>
  <c r="I1621" i="30"/>
  <c r="D902" i="45"/>
  <c r="I1604" i="30"/>
  <c r="I901" i="45"/>
  <c r="H901" i="45"/>
  <c r="F901" i="45"/>
  <c r="E901" i="45"/>
  <c r="I900" i="45"/>
  <c r="H900" i="45"/>
  <c r="F900" i="45"/>
  <c r="E900" i="45"/>
  <c r="I899" i="45"/>
  <c r="H899" i="45"/>
  <c r="F899" i="45"/>
  <c r="E899" i="45"/>
  <c r="I898" i="45"/>
  <c r="H898" i="45"/>
  <c r="F898" i="45"/>
  <c r="E898" i="45"/>
  <c r="I897" i="45"/>
  <c r="H897" i="45"/>
  <c r="F897" i="45"/>
  <c r="E897" i="45"/>
  <c r="I896" i="45"/>
  <c r="H896" i="45"/>
  <c r="F896" i="45"/>
  <c r="E896" i="45"/>
  <c r="I895" i="45"/>
  <c r="H895" i="45"/>
  <c r="F895" i="45"/>
  <c r="E895" i="45"/>
  <c r="I894" i="45"/>
  <c r="H894" i="45"/>
  <c r="F894" i="45"/>
  <c r="E894" i="45"/>
  <c r="I893" i="45"/>
  <c r="H893" i="45"/>
  <c r="F893" i="45"/>
  <c r="E893" i="45"/>
  <c r="I892" i="45"/>
  <c r="H892" i="45"/>
  <c r="F892" i="45"/>
  <c r="E892" i="45"/>
  <c r="I891" i="45"/>
  <c r="I902" i="45"/>
  <c r="I1624" i="30"/>
  <c r="H891" i="45"/>
  <c r="F891" i="45"/>
  <c r="F902" i="45"/>
  <c r="I1620" i="30"/>
  <c r="E891" i="45"/>
  <c r="N889" i="45"/>
  <c r="M889" i="45"/>
  <c r="L889" i="45"/>
  <c r="K889" i="45"/>
  <c r="J889" i="45"/>
  <c r="G889" i="45"/>
  <c r="D889" i="45"/>
  <c r="I888" i="45"/>
  <c r="H888" i="45"/>
  <c r="F888" i="45"/>
  <c r="E888" i="45"/>
  <c r="I887" i="45"/>
  <c r="H887" i="45"/>
  <c r="F887" i="45"/>
  <c r="E887" i="45"/>
  <c r="I886" i="45"/>
  <c r="I889" i="45"/>
  <c r="H886" i="45"/>
  <c r="H889" i="45"/>
  <c r="F886" i="45"/>
  <c r="F889" i="45"/>
  <c r="E886" i="45"/>
  <c r="E889" i="45"/>
  <c r="N885" i="45"/>
  <c r="M885" i="45"/>
  <c r="I1549" i="30"/>
  <c r="L885" i="45"/>
  <c r="K885" i="45"/>
  <c r="J885" i="45"/>
  <c r="G885" i="45"/>
  <c r="I1563" i="30"/>
  <c r="D885" i="45"/>
  <c r="I884" i="45"/>
  <c r="H884" i="45"/>
  <c r="F884" i="45"/>
  <c r="E884" i="45"/>
  <c r="I883" i="45"/>
  <c r="H883" i="45"/>
  <c r="F883" i="45"/>
  <c r="E883" i="45"/>
  <c r="I882" i="45"/>
  <c r="H882" i="45"/>
  <c r="F882" i="45"/>
  <c r="E882" i="45"/>
  <c r="I881" i="45"/>
  <c r="H881" i="45"/>
  <c r="F881" i="45"/>
  <c r="E881" i="45"/>
  <c r="I880" i="45"/>
  <c r="H880" i="45"/>
  <c r="F880" i="45"/>
  <c r="E880" i="45"/>
  <c r="I879" i="45"/>
  <c r="I885" i="45"/>
  <c r="I1566" i="30"/>
  <c r="H879" i="45"/>
  <c r="F879" i="45"/>
  <c r="F885" i="45"/>
  <c r="I1562" i="30"/>
  <c r="E879" i="45"/>
  <c r="N877" i="45"/>
  <c r="M877" i="45"/>
  <c r="L877" i="45"/>
  <c r="K877" i="45"/>
  <c r="J877" i="45"/>
  <c r="G877" i="45"/>
  <c r="D877" i="45"/>
  <c r="I1484" i="30"/>
  <c r="I876" i="45"/>
  <c r="H876" i="45"/>
  <c r="F876" i="45"/>
  <c r="E876" i="45"/>
  <c r="I875" i="45"/>
  <c r="H875" i="45"/>
  <c r="F875" i="45"/>
  <c r="E875" i="45"/>
  <c r="I874" i="45"/>
  <c r="H874" i="45"/>
  <c r="F874" i="45"/>
  <c r="E874" i="45"/>
  <c r="I873" i="45"/>
  <c r="H873" i="45"/>
  <c r="F873" i="45"/>
  <c r="E873" i="45"/>
  <c r="I872" i="45"/>
  <c r="I877" i="45"/>
  <c r="H872" i="45"/>
  <c r="F872" i="45"/>
  <c r="F877" i="45"/>
  <c r="E872" i="45"/>
  <c r="E877" i="45"/>
  <c r="N871" i="45"/>
  <c r="M871" i="45"/>
  <c r="L871" i="45"/>
  <c r="K871" i="45"/>
  <c r="J871" i="45"/>
  <c r="G871" i="45"/>
  <c r="I1502" i="30"/>
  <c r="D871" i="45"/>
  <c r="I1485" i="30"/>
  <c r="I870" i="45"/>
  <c r="H870" i="45"/>
  <c r="F870" i="45"/>
  <c r="E870" i="45"/>
  <c r="I869" i="45"/>
  <c r="H869" i="45"/>
  <c r="F869" i="45"/>
  <c r="E869" i="45"/>
  <c r="I868" i="45"/>
  <c r="H868" i="45"/>
  <c r="F868" i="45"/>
  <c r="E868" i="45"/>
  <c r="I867" i="45"/>
  <c r="H867" i="45"/>
  <c r="F867" i="45"/>
  <c r="E867" i="45"/>
  <c r="I866" i="45"/>
  <c r="H866" i="45"/>
  <c r="F866" i="45"/>
  <c r="E866" i="45"/>
  <c r="I865" i="45"/>
  <c r="H865" i="45"/>
  <c r="F865" i="45"/>
  <c r="E865" i="45"/>
  <c r="I864" i="45"/>
  <c r="H864" i="45"/>
  <c r="F864" i="45"/>
  <c r="E864" i="45"/>
  <c r="I863" i="45"/>
  <c r="I871" i="45"/>
  <c r="I1505" i="30"/>
  <c r="H863" i="45"/>
  <c r="H871" i="45"/>
  <c r="I1503" i="30"/>
  <c r="F863" i="45"/>
  <c r="F871" i="45"/>
  <c r="I1501" i="30"/>
  <c r="E863" i="45"/>
  <c r="E871" i="45"/>
  <c r="I1500" i="30"/>
  <c r="N861" i="45"/>
  <c r="M861" i="45"/>
  <c r="I1432" i="30"/>
  <c r="L861" i="45"/>
  <c r="K861" i="45"/>
  <c r="J861" i="45"/>
  <c r="G861" i="45"/>
  <c r="I1446" i="30"/>
  <c r="D861" i="45"/>
  <c r="I1429" i="30"/>
  <c r="I860" i="45"/>
  <c r="H860" i="45"/>
  <c r="F860" i="45"/>
  <c r="E860" i="45"/>
  <c r="I859" i="45"/>
  <c r="H859" i="45"/>
  <c r="F859" i="45"/>
  <c r="E859" i="45"/>
  <c r="I858" i="45"/>
  <c r="H858" i="45"/>
  <c r="F858" i="45"/>
  <c r="E858" i="45"/>
  <c r="I857" i="45"/>
  <c r="H857" i="45"/>
  <c r="F857" i="45"/>
  <c r="E857" i="45"/>
  <c r="I856" i="45"/>
  <c r="H856" i="45"/>
  <c r="F856" i="45"/>
  <c r="E856" i="45"/>
  <c r="I855" i="45"/>
  <c r="I861" i="45"/>
  <c r="I1449" i="30"/>
  <c r="H855" i="45"/>
  <c r="H861" i="45"/>
  <c r="I1447" i="30"/>
  <c r="F855" i="45"/>
  <c r="E855" i="45"/>
  <c r="N847" i="45"/>
  <c r="M847" i="45"/>
  <c r="L847" i="45"/>
  <c r="K847" i="45"/>
  <c r="J847" i="45"/>
  <c r="I847" i="45"/>
  <c r="H847" i="45"/>
  <c r="I1330" i="30"/>
  <c r="G847" i="45"/>
  <c r="I1329" i="30"/>
  <c r="F847" i="45"/>
  <c r="D847" i="45"/>
  <c r="N843" i="45"/>
  <c r="M843" i="45"/>
  <c r="L843" i="45"/>
  <c r="K843" i="45"/>
  <c r="J843" i="45"/>
  <c r="I843" i="45"/>
  <c r="H843" i="45"/>
  <c r="G843" i="45"/>
  <c r="F843" i="45"/>
  <c r="I1327" i="30"/>
  <c r="E843" i="45"/>
  <c r="D843" i="45"/>
  <c r="M839" i="45"/>
  <c r="L839" i="45"/>
  <c r="K839" i="45"/>
  <c r="J839" i="45"/>
  <c r="I839" i="45"/>
  <c r="H839" i="45"/>
  <c r="G839" i="45"/>
  <c r="F839" i="45"/>
  <c r="E839" i="45"/>
  <c r="I1333" i="30"/>
  <c r="D839" i="45"/>
  <c r="I1319" i="30"/>
  <c r="N826" i="45"/>
  <c r="M826" i="45"/>
  <c r="L826" i="45"/>
  <c r="K826" i="45"/>
  <c r="J826" i="45"/>
  <c r="I826" i="45"/>
  <c r="H826" i="45"/>
  <c r="I1337" i="30"/>
  <c r="G826" i="45"/>
  <c r="I1334" i="30"/>
  <c r="F826" i="45"/>
  <c r="E826" i="45"/>
  <c r="I1338" i="30"/>
  <c r="D826" i="45"/>
  <c r="I1320" i="30"/>
  <c r="N793" i="45"/>
  <c r="M793" i="45"/>
  <c r="L793" i="45"/>
  <c r="K793" i="45"/>
  <c r="J793" i="45"/>
  <c r="G793" i="45"/>
  <c r="I1279" i="30"/>
  <c r="D793" i="45"/>
  <c r="I1263" i="30"/>
  <c r="I792" i="45"/>
  <c r="H792" i="45"/>
  <c r="F792" i="45"/>
  <c r="E792" i="45"/>
  <c r="I791" i="45"/>
  <c r="H791" i="45"/>
  <c r="F791" i="45"/>
  <c r="E791" i="45"/>
  <c r="I790" i="45"/>
  <c r="H790" i="45"/>
  <c r="F790" i="45"/>
  <c r="E790" i="45"/>
  <c r="I789" i="45"/>
  <c r="H789" i="45"/>
  <c r="F789" i="45"/>
  <c r="E789" i="45"/>
  <c r="I788" i="45"/>
  <c r="H788" i="45"/>
  <c r="F788" i="45"/>
  <c r="E788" i="45"/>
  <c r="I787" i="45"/>
  <c r="I793" i="45"/>
  <c r="I1282" i="30"/>
  <c r="H787" i="45"/>
  <c r="H793" i="45"/>
  <c r="I1280" i="30"/>
  <c r="F787" i="45"/>
  <c r="E787" i="45"/>
  <c r="E793" i="45"/>
  <c r="N786" i="45"/>
  <c r="M786" i="45"/>
  <c r="L786" i="45"/>
  <c r="K786" i="45"/>
  <c r="J786" i="45"/>
  <c r="G786" i="45"/>
  <c r="I1286" i="30"/>
  <c r="D786" i="45"/>
  <c r="I1262" i="30"/>
  <c r="I785" i="45"/>
  <c r="H785" i="45"/>
  <c r="F785" i="45"/>
  <c r="E785" i="45"/>
  <c r="I784" i="45"/>
  <c r="H784" i="45"/>
  <c r="F784" i="45"/>
  <c r="E784" i="45"/>
  <c r="I783" i="45"/>
  <c r="H783" i="45"/>
  <c r="H786" i="45"/>
  <c r="I1287" i="30"/>
  <c r="F783" i="45"/>
  <c r="F786" i="45"/>
  <c r="I1285" i="30"/>
  <c r="E783" i="45"/>
  <c r="E786" i="45"/>
  <c r="I1284" i="30"/>
  <c r="N780" i="45"/>
  <c r="M780" i="45"/>
  <c r="L780" i="45"/>
  <c r="K780" i="45"/>
  <c r="I1212" i="30"/>
  <c r="J780" i="45"/>
  <c r="I1214" i="30"/>
  <c r="G780" i="45"/>
  <c r="I1208" i="30"/>
  <c r="D780" i="45"/>
  <c r="I1200" i="30"/>
  <c r="I779" i="45"/>
  <c r="H779" i="45"/>
  <c r="F779" i="45"/>
  <c r="E779" i="45"/>
  <c r="I778" i="45"/>
  <c r="H778" i="45"/>
  <c r="F778" i="45"/>
  <c r="E778" i="45"/>
  <c r="I777" i="45"/>
  <c r="H777" i="45"/>
  <c r="F777" i="45"/>
  <c r="E777" i="45"/>
  <c r="I776" i="45"/>
  <c r="I780" i="45"/>
  <c r="I1211" i="30"/>
  <c r="H776" i="45"/>
  <c r="F776" i="45"/>
  <c r="E776" i="45"/>
  <c r="E780" i="45"/>
  <c r="N775" i="45"/>
  <c r="M775" i="45"/>
  <c r="L775" i="45"/>
  <c r="K775" i="45"/>
  <c r="J775" i="45"/>
  <c r="G775" i="45"/>
  <c r="I1218" i="30"/>
  <c r="D775" i="45"/>
  <c r="I1201" i="30"/>
  <c r="I774" i="45"/>
  <c r="H774" i="45"/>
  <c r="F774" i="45"/>
  <c r="E774" i="45"/>
  <c r="I773" i="45"/>
  <c r="H773" i="45"/>
  <c r="F773" i="45"/>
  <c r="E773" i="45"/>
  <c r="I772" i="45"/>
  <c r="H772" i="45"/>
  <c r="F772" i="45"/>
  <c r="E772" i="45"/>
  <c r="I771" i="45"/>
  <c r="H771" i="45"/>
  <c r="F771" i="45"/>
  <c r="E771" i="45"/>
  <c r="I770" i="45"/>
  <c r="H770" i="45"/>
  <c r="F770" i="45"/>
  <c r="E770" i="45"/>
  <c r="I769" i="45"/>
  <c r="H769" i="45"/>
  <c r="F769" i="45"/>
  <c r="E769" i="45"/>
  <c r="I768" i="45"/>
  <c r="H768" i="45"/>
  <c r="F768" i="45"/>
  <c r="E768" i="45"/>
  <c r="I767" i="45"/>
  <c r="H767" i="45"/>
  <c r="F767" i="45"/>
  <c r="E767" i="45"/>
  <c r="I766" i="45"/>
  <c r="H766" i="45"/>
  <c r="F766" i="45"/>
  <c r="E766" i="45"/>
  <c r="I765" i="45"/>
  <c r="I775" i="45"/>
  <c r="I1221" i="30"/>
  <c r="H765" i="45"/>
  <c r="H775" i="45"/>
  <c r="I1219" i="30"/>
  <c r="F765" i="45"/>
  <c r="E765" i="45"/>
  <c r="E775" i="45"/>
  <c r="I1216" i="30"/>
  <c r="N764" i="45"/>
  <c r="M764" i="45"/>
  <c r="L764" i="45"/>
  <c r="K764" i="45"/>
  <c r="J764" i="45"/>
  <c r="G764" i="45"/>
  <c r="D764" i="45"/>
  <c r="I1202" i="30"/>
  <c r="I763" i="45"/>
  <c r="I764" i="45"/>
  <c r="H763" i="45"/>
  <c r="H764" i="45"/>
  <c r="F763" i="45"/>
  <c r="F764" i="45"/>
  <c r="E763" i="45"/>
  <c r="E764" i="45"/>
  <c r="N757" i="45"/>
  <c r="M757" i="45"/>
  <c r="L757" i="45"/>
  <c r="K757" i="45"/>
  <c r="J757" i="45"/>
  <c r="I757" i="45"/>
  <c r="H757" i="45"/>
  <c r="I1128" i="30"/>
  <c r="G757" i="45"/>
  <c r="I1126" i="30"/>
  <c r="F757" i="45"/>
  <c r="I1130" i="30"/>
  <c r="E757" i="45"/>
  <c r="I1127" i="30"/>
  <c r="D757" i="45"/>
  <c r="I1120" i="30"/>
  <c r="M704" i="45"/>
  <c r="L704" i="45"/>
  <c r="K704" i="45"/>
  <c r="J704" i="45"/>
  <c r="I704" i="45"/>
  <c r="H704" i="45"/>
  <c r="I1135" i="30"/>
  <c r="G704" i="45"/>
  <c r="I1133" i="30"/>
  <c r="F704" i="45"/>
  <c r="I1136" i="30"/>
  <c r="E704" i="45"/>
  <c r="I1134" i="30"/>
  <c r="D704" i="45"/>
  <c r="I1121" i="30"/>
  <c r="N500" i="45"/>
  <c r="M500" i="45"/>
  <c r="L500" i="45"/>
  <c r="K500" i="45"/>
  <c r="J500" i="45"/>
  <c r="I500" i="45"/>
  <c r="H500" i="45"/>
  <c r="I1141" i="30"/>
  <c r="G500" i="45"/>
  <c r="I1139" i="30"/>
  <c r="F500" i="45"/>
  <c r="E500" i="45"/>
  <c r="I1140" i="30"/>
  <c r="D500" i="45"/>
  <c r="I1122" i="30"/>
  <c r="N415" i="45"/>
  <c r="M415" i="45"/>
  <c r="L415" i="45"/>
  <c r="K415" i="45"/>
  <c r="J415" i="45"/>
  <c r="G415" i="45"/>
  <c r="I895" i="30"/>
  <c r="D415" i="45"/>
  <c r="I888" i="30"/>
  <c r="I414" i="45"/>
  <c r="H414" i="45"/>
  <c r="F414" i="45"/>
  <c r="E414" i="45"/>
  <c r="I413" i="45"/>
  <c r="H413" i="45"/>
  <c r="F413" i="45"/>
  <c r="E413" i="45"/>
  <c r="I412" i="45"/>
  <c r="H412" i="45"/>
  <c r="F412" i="45"/>
  <c r="E412" i="45"/>
  <c r="I411" i="45"/>
  <c r="H411" i="45"/>
  <c r="F411" i="45"/>
  <c r="E411" i="45"/>
  <c r="I410" i="45"/>
  <c r="H410" i="45"/>
  <c r="F410" i="45"/>
  <c r="E410" i="45"/>
  <c r="I409" i="45"/>
  <c r="H409" i="45"/>
  <c r="F409" i="45"/>
  <c r="E409" i="45"/>
  <c r="I408" i="45"/>
  <c r="H408" i="45"/>
  <c r="F408" i="45"/>
  <c r="E408" i="45"/>
  <c r="I407" i="45"/>
  <c r="H407" i="45"/>
  <c r="F407" i="45"/>
  <c r="E407" i="45"/>
  <c r="I406" i="45"/>
  <c r="H406" i="45"/>
  <c r="F406" i="45"/>
  <c r="E406" i="45"/>
  <c r="I405" i="45"/>
  <c r="H405" i="45"/>
  <c r="F405" i="45"/>
  <c r="E405" i="45"/>
  <c r="I404" i="45"/>
  <c r="I415" i="45"/>
  <c r="I898" i="30"/>
  <c r="H404" i="45"/>
  <c r="H415" i="45"/>
  <c r="I896" i="30"/>
  <c r="F404" i="45"/>
  <c r="E404" i="45"/>
  <c r="E415" i="45"/>
  <c r="I893" i="30"/>
  <c r="N403" i="45"/>
  <c r="M403" i="45"/>
  <c r="I891" i="30"/>
  <c r="L403" i="45"/>
  <c r="K403" i="45"/>
  <c r="J403" i="45"/>
  <c r="G403" i="45"/>
  <c r="D403" i="45"/>
  <c r="I889" i="30"/>
  <c r="I402" i="45"/>
  <c r="H402" i="45"/>
  <c r="F402" i="45"/>
  <c r="E402" i="45"/>
  <c r="I401" i="45"/>
  <c r="H401" i="45"/>
  <c r="F401" i="45"/>
  <c r="E401" i="45"/>
  <c r="I400" i="45"/>
  <c r="H400" i="45"/>
  <c r="F400" i="45"/>
  <c r="E400" i="45"/>
  <c r="I399" i="45"/>
  <c r="H399" i="45"/>
  <c r="F399" i="45"/>
  <c r="E399" i="45"/>
  <c r="I398" i="45"/>
  <c r="H398" i="45"/>
  <c r="F398" i="45"/>
  <c r="E398" i="45"/>
  <c r="I397" i="45"/>
  <c r="H397" i="45"/>
  <c r="H403" i="45"/>
  <c r="F397" i="45"/>
  <c r="E397" i="45"/>
  <c r="N395" i="45"/>
  <c r="M395" i="45"/>
  <c r="I828" i="30"/>
  <c r="L395" i="45"/>
  <c r="K395" i="45"/>
  <c r="J395" i="45"/>
  <c r="G395" i="45"/>
  <c r="I843" i="30"/>
  <c r="D395" i="45"/>
  <c r="I826" i="30"/>
  <c r="I394" i="45"/>
  <c r="H394" i="45"/>
  <c r="F394" i="45"/>
  <c r="E394" i="45"/>
  <c r="I393" i="45"/>
  <c r="H393" i="45"/>
  <c r="F393" i="45"/>
  <c r="E393" i="45"/>
  <c r="I392" i="45"/>
  <c r="H392" i="45"/>
  <c r="F392" i="45"/>
  <c r="E392" i="45"/>
  <c r="I391" i="45"/>
  <c r="I395" i="45"/>
  <c r="I846" i="30"/>
  <c r="H391" i="45"/>
  <c r="H395" i="45"/>
  <c r="I844" i="30"/>
  <c r="F391" i="45"/>
  <c r="F395" i="45"/>
  <c r="I842" i="30"/>
  <c r="E391" i="45"/>
  <c r="N389" i="45"/>
  <c r="M389" i="45"/>
  <c r="L389" i="45"/>
  <c r="K389" i="45"/>
  <c r="J389" i="45"/>
  <c r="G389" i="45"/>
  <c r="I774" i="30"/>
  <c r="D389" i="45"/>
  <c r="I756" i="30"/>
  <c r="I388" i="45"/>
  <c r="H388" i="45"/>
  <c r="F388" i="45"/>
  <c r="E388" i="45"/>
  <c r="I387" i="45"/>
  <c r="H387" i="45"/>
  <c r="F387" i="45"/>
  <c r="E387" i="45"/>
  <c r="I386" i="45"/>
  <c r="H386" i="45"/>
  <c r="F386" i="45"/>
  <c r="E386" i="45"/>
  <c r="I385" i="45"/>
  <c r="H385" i="45"/>
  <c r="F385" i="45"/>
  <c r="E385" i="45"/>
  <c r="I384" i="45"/>
  <c r="H384" i="45"/>
  <c r="F384" i="45"/>
  <c r="E384" i="45"/>
  <c r="I383" i="45"/>
  <c r="H383" i="45"/>
  <c r="F383" i="45"/>
  <c r="E383" i="45"/>
  <c r="I382" i="45"/>
  <c r="H382" i="45"/>
  <c r="F382" i="45"/>
  <c r="E382" i="45"/>
  <c r="I378" i="45"/>
  <c r="H378" i="45"/>
  <c r="F378" i="45"/>
  <c r="E378" i="45"/>
  <c r="I377" i="45"/>
  <c r="H377" i="45"/>
  <c r="F377" i="45"/>
  <c r="E377" i="45"/>
  <c r="I376" i="45"/>
  <c r="H376" i="45"/>
  <c r="F376" i="45"/>
  <c r="E376" i="45"/>
  <c r="I375" i="45"/>
  <c r="H375" i="45"/>
  <c r="F375" i="45"/>
  <c r="E375" i="45"/>
  <c r="I374" i="45"/>
  <c r="H374" i="45"/>
  <c r="F374" i="45"/>
  <c r="E374" i="45"/>
  <c r="I373" i="45"/>
  <c r="H373" i="45"/>
  <c r="F373" i="45"/>
  <c r="E373" i="45"/>
  <c r="I372" i="45"/>
  <c r="H372" i="45"/>
  <c r="F372" i="45"/>
  <c r="E372" i="45"/>
  <c r="I371" i="45"/>
  <c r="H371" i="45"/>
  <c r="F371" i="45"/>
  <c r="E371" i="45"/>
  <c r="I370" i="45"/>
  <c r="H370" i="45"/>
  <c r="F370" i="45"/>
  <c r="E370" i="45"/>
  <c r="I369" i="45"/>
  <c r="H369" i="45"/>
  <c r="F369" i="45"/>
  <c r="E369" i="45"/>
  <c r="I368" i="45"/>
  <c r="H368" i="45"/>
  <c r="F368" i="45"/>
  <c r="E368" i="45"/>
  <c r="I367" i="45"/>
  <c r="H367" i="45"/>
  <c r="F367" i="45"/>
  <c r="E367" i="45"/>
  <c r="I366" i="45"/>
  <c r="H366" i="45"/>
  <c r="F366" i="45"/>
  <c r="E366" i="45"/>
  <c r="I365" i="45"/>
  <c r="I389" i="45"/>
  <c r="I777" i="30"/>
  <c r="H365" i="45"/>
  <c r="F365" i="45"/>
  <c r="F389" i="45"/>
  <c r="I773" i="30"/>
  <c r="E365" i="45"/>
  <c r="I364" i="45"/>
  <c r="H364" i="45"/>
  <c r="F364" i="45"/>
  <c r="E364" i="45"/>
  <c r="I363" i="45"/>
  <c r="H363" i="45"/>
  <c r="F363" i="45"/>
  <c r="E363" i="45"/>
  <c r="I362" i="45"/>
  <c r="H362" i="45"/>
  <c r="F362" i="45"/>
  <c r="E362" i="45"/>
  <c r="N361" i="45"/>
  <c r="M361" i="45"/>
  <c r="L361" i="45"/>
  <c r="K361" i="45"/>
  <c r="J361" i="45"/>
  <c r="G361" i="45"/>
  <c r="I781" i="30"/>
  <c r="D361" i="45"/>
  <c r="I757" i="30"/>
  <c r="I360" i="45"/>
  <c r="H360" i="45"/>
  <c r="F360" i="45"/>
  <c r="E360" i="45"/>
  <c r="I359" i="45"/>
  <c r="H359" i="45"/>
  <c r="F359" i="45"/>
  <c r="E359" i="45"/>
  <c r="I358" i="45"/>
  <c r="H358" i="45"/>
  <c r="F358" i="45"/>
  <c r="E358" i="45"/>
  <c r="I357" i="45"/>
  <c r="H357" i="45"/>
  <c r="F357" i="45"/>
  <c r="E357" i="45"/>
  <c r="I356" i="45"/>
  <c r="H356" i="45"/>
  <c r="F356" i="45"/>
  <c r="E356" i="45"/>
  <c r="I355" i="45"/>
  <c r="H355" i="45"/>
  <c r="F355" i="45"/>
  <c r="E355" i="45"/>
  <c r="I354" i="45"/>
  <c r="H354" i="45"/>
  <c r="F354" i="45"/>
  <c r="E354" i="45"/>
  <c r="I353" i="45"/>
  <c r="H353" i="45"/>
  <c r="F353" i="45"/>
  <c r="E353" i="45"/>
  <c r="I352" i="45"/>
  <c r="I361" i="45"/>
  <c r="I784" i="30"/>
  <c r="H352" i="45"/>
  <c r="H361" i="45"/>
  <c r="I782" i="30"/>
  <c r="F352" i="45"/>
  <c r="E352" i="45"/>
  <c r="M349" i="45"/>
  <c r="L349" i="45"/>
  <c r="K349" i="45"/>
  <c r="J349" i="45"/>
  <c r="G349" i="45"/>
  <c r="I703" i="30"/>
  <c r="D349" i="45"/>
  <c r="I694" i="30"/>
  <c r="N348" i="45"/>
  <c r="I348" i="45"/>
  <c r="H348" i="45"/>
  <c r="F348" i="45"/>
  <c r="E348" i="45"/>
  <c r="N347" i="45"/>
  <c r="I347" i="45"/>
  <c r="H347" i="45"/>
  <c r="F347" i="45"/>
  <c r="E347" i="45"/>
  <c r="N346" i="45"/>
  <c r="I346" i="45"/>
  <c r="H346" i="45"/>
  <c r="F346" i="45"/>
  <c r="E346" i="45"/>
  <c r="N344" i="45"/>
  <c r="I344" i="45"/>
  <c r="H344" i="45"/>
  <c r="F344" i="45"/>
  <c r="E344" i="45"/>
  <c r="N343" i="45"/>
  <c r="I343" i="45"/>
  <c r="H343" i="45"/>
  <c r="F343" i="45"/>
  <c r="E343" i="45"/>
  <c r="N342" i="45"/>
  <c r="I342" i="45"/>
  <c r="H342" i="45"/>
  <c r="F342" i="45"/>
  <c r="E342" i="45"/>
  <c r="N341" i="45"/>
  <c r="N338" i="45"/>
  <c r="N339" i="45"/>
  <c r="N340" i="45"/>
  <c r="N349" i="45"/>
  <c r="I341" i="45"/>
  <c r="H341" i="45"/>
  <c r="F341" i="45"/>
  <c r="E341" i="45"/>
  <c r="I340" i="45"/>
  <c r="H340" i="45"/>
  <c r="F340" i="45"/>
  <c r="E340" i="45"/>
  <c r="I339" i="45"/>
  <c r="H339" i="45"/>
  <c r="H338" i="45"/>
  <c r="H349" i="45"/>
  <c r="I704" i="30"/>
  <c r="F339" i="45"/>
  <c r="E339" i="45"/>
  <c r="I338" i="45"/>
  <c r="I349" i="45"/>
  <c r="F338" i="45"/>
  <c r="E338" i="45"/>
  <c r="N337" i="45"/>
  <c r="M337" i="45"/>
  <c r="L337" i="45"/>
  <c r="K337" i="45"/>
  <c r="J337" i="45"/>
  <c r="G337" i="45"/>
  <c r="D337" i="45"/>
  <c r="I695" i="30"/>
  <c r="I336" i="45"/>
  <c r="H336" i="45"/>
  <c r="F336" i="45"/>
  <c r="E336" i="45"/>
  <c r="I335" i="45"/>
  <c r="H335" i="45"/>
  <c r="F335" i="45"/>
  <c r="E335" i="45"/>
  <c r="I334" i="45"/>
  <c r="H334" i="45"/>
  <c r="F334" i="45"/>
  <c r="E334" i="45"/>
  <c r="I333" i="45"/>
  <c r="H333" i="45"/>
  <c r="F333" i="45"/>
  <c r="E333" i="45"/>
  <c r="I332" i="45"/>
  <c r="H332" i="45"/>
  <c r="F332" i="45"/>
  <c r="E332" i="45"/>
  <c r="I331" i="45"/>
  <c r="H331" i="45"/>
  <c r="F331" i="45"/>
  <c r="E331" i="45"/>
  <c r="I330" i="45"/>
  <c r="H330" i="45"/>
  <c r="F330" i="45"/>
  <c r="E330" i="45"/>
  <c r="I329" i="45"/>
  <c r="H329" i="45"/>
  <c r="F329" i="45"/>
  <c r="E329" i="45"/>
  <c r="I328" i="45"/>
  <c r="H328" i="45"/>
  <c r="F328" i="45"/>
  <c r="E328" i="45"/>
  <c r="I327" i="45"/>
  <c r="H327" i="45"/>
  <c r="F327" i="45"/>
  <c r="E327" i="45"/>
  <c r="I326" i="45"/>
  <c r="H326" i="45"/>
  <c r="F326" i="45"/>
  <c r="E326" i="45"/>
  <c r="I325" i="45"/>
  <c r="H325" i="45"/>
  <c r="F325" i="45"/>
  <c r="E325" i="45"/>
  <c r="I324" i="45"/>
  <c r="H324" i="45"/>
  <c r="F324" i="45"/>
  <c r="E324" i="45"/>
  <c r="I323" i="45"/>
  <c r="H323" i="45"/>
  <c r="F323" i="45"/>
  <c r="E323" i="45"/>
  <c r="I322" i="45"/>
  <c r="I337" i="45"/>
  <c r="H322" i="45"/>
  <c r="H337" i="45"/>
  <c r="F322" i="45"/>
  <c r="E322" i="45"/>
  <c r="E337" i="45"/>
  <c r="N321" i="45"/>
  <c r="M321" i="45"/>
  <c r="L321" i="45"/>
  <c r="K321" i="45"/>
  <c r="J321" i="45"/>
  <c r="G321" i="45"/>
  <c r="D321" i="45"/>
  <c r="I696" i="30"/>
  <c r="I320" i="45"/>
  <c r="H320" i="45"/>
  <c r="F320" i="45"/>
  <c r="E320" i="45"/>
  <c r="I319" i="45"/>
  <c r="H319" i="45"/>
  <c r="F319" i="45"/>
  <c r="E319" i="45"/>
  <c r="I318" i="45"/>
  <c r="H318" i="45"/>
  <c r="F318" i="45"/>
  <c r="E318" i="45"/>
  <c r="I317" i="45"/>
  <c r="H317" i="45"/>
  <c r="F317" i="45"/>
  <c r="E317" i="45"/>
  <c r="I316" i="45"/>
  <c r="H316" i="45"/>
  <c r="F316" i="45"/>
  <c r="E316" i="45"/>
  <c r="I315" i="45"/>
  <c r="H315" i="45"/>
  <c r="F315" i="45"/>
  <c r="E315" i="45"/>
  <c r="I314" i="45"/>
  <c r="H314" i="45"/>
  <c r="F314" i="45"/>
  <c r="E314" i="45"/>
  <c r="I313" i="45"/>
  <c r="H313" i="45"/>
  <c r="F313" i="45"/>
  <c r="E313" i="45"/>
  <c r="I312" i="45"/>
  <c r="H312" i="45"/>
  <c r="F312" i="45"/>
  <c r="E312" i="45"/>
  <c r="I311" i="45"/>
  <c r="H311" i="45"/>
  <c r="F311" i="45"/>
  <c r="E311" i="45"/>
  <c r="I310" i="45"/>
  <c r="H310" i="45"/>
  <c r="F310" i="45"/>
  <c r="E310" i="45"/>
  <c r="I309" i="45"/>
  <c r="H309" i="45"/>
  <c r="F309" i="45"/>
  <c r="E309" i="45"/>
  <c r="I308" i="45"/>
  <c r="H308" i="45"/>
  <c r="F308" i="45"/>
  <c r="E308" i="45"/>
  <c r="I307" i="45"/>
  <c r="H307" i="45"/>
  <c r="F307" i="45"/>
  <c r="E307" i="45"/>
  <c r="I306" i="45"/>
  <c r="H306" i="45"/>
  <c r="F306" i="45"/>
  <c r="E306" i="45"/>
  <c r="I305" i="45"/>
  <c r="H305" i="45"/>
  <c r="F305" i="45"/>
  <c r="E305" i="45"/>
  <c r="I304" i="45"/>
  <c r="H304" i="45"/>
  <c r="F304" i="45"/>
  <c r="E304" i="45"/>
  <c r="I303" i="45"/>
  <c r="H303" i="45"/>
  <c r="F303" i="45"/>
  <c r="E303" i="45"/>
  <c r="I302" i="45"/>
  <c r="H302" i="45"/>
  <c r="F302" i="45"/>
  <c r="E302" i="45"/>
  <c r="I301" i="45"/>
  <c r="H301" i="45"/>
  <c r="F301" i="45"/>
  <c r="E301" i="45"/>
  <c r="I300" i="45"/>
  <c r="H300" i="45"/>
  <c r="F300" i="45"/>
  <c r="E300" i="45"/>
  <c r="I299" i="45"/>
  <c r="H299" i="45"/>
  <c r="F299" i="45"/>
  <c r="E299" i="45"/>
  <c r="I298" i="45"/>
  <c r="H298" i="45"/>
  <c r="F298" i="45"/>
  <c r="E298" i="45"/>
  <c r="I297" i="45"/>
  <c r="H297" i="45"/>
  <c r="F297" i="45"/>
  <c r="E297" i="45"/>
  <c r="I296" i="45"/>
  <c r="H296" i="45"/>
  <c r="F296" i="45"/>
  <c r="E296" i="45"/>
  <c r="I295" i="45"/>
  <c r="H295" i="45"/>
  <c r="F295" i="45"/>
  <c r="E295" i="45"/>
  <c r="I294" i="45"/>
  <c r="H294" i="45"/>
  <c r="F294" i="45"/>
  <c r="E294" i="45"/>
  <c r="I293" i="45"/>
  <c r="H293" i="45"/>
  <c r="F293" i="45"/>
  <c r="E293" i="45"/>
  <c r="I292" i="45"/>
  <c r="H292" i="45"/>
  <c r="F292" i="45"/>
  <c r="E292" i="45"/>
  <c r="I291" i="45"/>
  <c r="H291" i="45"/>
  <c r="F291" i="45"/>
  <c r="E291" i="45"/>
  <c r="I290" i="45"/>
  <c r="H290" i="45"/>
  <c r="F290" i="45"/>
  <c r="E290" i="45"/>
  <c r="I289" i="45"/>
  <c r="H289" i="45"/>
  <c r="F289" i="45"/>
  <c r="E289" i="45"/>
  <c r="I288" i="45"/>
  <c r="H288" i="45"/>
  <c r="F288" i="45"/>
  <c r="E288" i="45"/>
  <c r="I287" i="45"/>
  <c r="H287" i="45"/>
  <c r="F287" i="45"/>
  <c r="E287" i="45"/>
  <c r="I286" i="45"/>
  <c r="H286" i="45"/>
  <c r="F286" i="45"/>
  <c r="E286" i="45"/>
  <c r="I285" i="45"/>
  <c r="H285" i="45"/>
  <c r="F285" i="45"/>
  <c r="E285" i="45"/>
  <c r="I284" i="45"/>
  <c r="H284" i="45"/>
  <c r="F284" i="45"/>
  <c r="E284" i="45"/>
  <c r="I283" i="45"/>
  <c r="H283" i="45"/>
  <c r="F283" i="45"/>
  <c r="E283" i="45"/>
  <c r="I282" i="45"/>
  <c r="H282" i="45"/>
  <c r="F282" i="45"/>
  <c r="E282" i="45"/>
  <c r="I281" i="45"/>
  <c r="H281" i="45"/>
  <c r="F281" i="45"/>
  <c r="E281" i="45"/>
  <c r="I280" i="45"/>
  <c r="H280" i="45"/>
  <c r="F280" i="45"/>
  <c r="E280" i="45"/>
  <c r="I279" i="45"/>
  <c r="H279" i="45"/>
  <c r="F279" i="45"/>
  <c r="E279" i="45"/>
  <c r="I278" i="45"/>
  <c r="H278" i="45"/>
  <c r="F278" i="45"/>
  <c r="E278" i="45"/>
  <c r="I277" i="45"/>
  <c r="H277" i="45"/>
  <c r="F277" i="45"/>
  <c r="E277" i="45"/>
  <c r="I276" i="45"/>
  <c r="H276" i="45"/>
  <c r="F276" i="45"/>
  <c r="E276" i="45"/>
  <c r="I275" i="45"/>
  <c r="H275" i="45"/>
  <c r="F275" i="45"/>
  <c r="E275" i="45"/>
  <c r="I274" i="45"/>
  <c r="H274" i="45"/>
  <c r="F274" i="45"/>
  <c r="E274" i="45"/>
  <c r="I273" i="45"/>
  <c r="I321" i="45"/>
  <c r="H273" i="45"/>
  <c r="H321" i="45"/>
  <c r="F273" i="45"/>
  <c r="E273" i="45"/>
  <c r="E321" i="45"/>
  <c r="N267" i="45"/>
  <c r="M267" i="45"/>
  <c r="M264" i="45"/>
  <c r="L267" i="45"/>
  <c r="K267" i="45"/>
  <c r="J267" i="45"/>
  <c r="G267" i="45"/>
  <c r="I579" i="30"/>
  <c r="D267" i="45"/>
  <c r="I562" i="30"/>
  <c r="I266" i="45"/>
  <c r="H266" i="45"/>
  <c r="F266" i="45"/>
  <c r="E266" i="45"/>
  <c r="I265" i="45"/>
  <c r="I267" i="45"/>
  <c r="I582" i="30"/>
  <c r="H265" i="45"/>
  <c r="F265" i="45"/>
  <c r="F267" i="45"/>
  <c r="I578" i="30"/>
  <c r="E265" i="45"/>
  <c r="N264" i="45"/>
  <c r="L264" i="45"/>
  <c r="K264" i="45"/>
  <c r="J264" i="45"/>
  <c r="G264" i="45"/>
  <c r="D264" i="45"/>
  <c r="I263" i="45"/>
  <c r="I264" i="45"/>
  <c r="H263" i="45"/>
  <c r="H264" i="45"/>
  <c r="F263" i="45"/>
  <c r="F264" i="45"/>
  <c r="E263" i="45"/>
  <c r="E264" i="45"/>
  <c r="N261" i="45"/>
  <c r="M261" i="45"/>
  <c r="L261" i="45"/>
  <c r="K261" i="45"/>
  <c r="J261" i="45"/>
  <c r="G261" i="45"/>
  <c r="I511" i="30"/>
  <c r="D261" i="45"/>
  <c r="I502" i="30"/>
  <c r="I260" i="45"/>
  <c r="H260" i="45"/>
  <c r="F260" i="45"/>
  <c r="E260" i="45"/>
  <c r="I259" i="45"/>
  <c r="H259" i="45"/>
  <c r="F259" i="45"/>
  <c r="E259" i="45"/>
  <c r="I258" i="45"/>
  <c r="H258" i="45"/>
  <c r="F258" i="45"/>
  <c r="E258" i="45"/>
  <c r="I257" i="45"/>
  <c r="H257" i="45"/>
  <c r="F257" i="45"/>
  <c r="E257" i="45"/>
  <c r="I256" i="45"/>
  <c r="H256" i="45"/>
  <c r="F256" i="45"/>
  <c r="E256" i="45"/>
  <c r="I250" i="45"/>
  <c r="H250" i="45"/>
  <c r="F250" i="45"/>
  <c r="E250" i="45"/>
  <c r="I249" i="45"/>
  <c r="H249" i="45"/>
  <c r="F249" i="45"/>
  <c r="E249" i="45"/>
  <c r="I248" i="45"/>
  <c r="H248" i="45"/>
  <c r="F248" i="45"/>
  <c r="E248" i="45"/>
  <c r="I247" i="45"/>
  <c r="H247" i="45"/>
  <c r="F247" i="45"/>
  <c r="E247" i="45"/>
  <c r="I246" i="45"/>
  <c r="H246" i="45"/>
  <c r="F246" i="45"/>
  <c r="E246" i="45"/>
  <c r="I245" i="45"/>
  <c r="H245" i="45"/>
  <c r="F245" i="45"/>
  <c r="E245" i="45"/>
  <c r="I244" i="45"/>
  <c r="H244" i="45"/>
  <c r="F244" i="45"/>
  <c r="E244" i="45"/>
  <c r="I243" i="45"/>
  <c r="H243" i="45"/>
  <c r="F243" i="45"/>
  <c r="E243" i="45"/>
  <c r="I242" i="45"/>
  <c r="I261" i="45"/>
  <c r="I514" i="30"/>
  <c r="H242" i="45"/>
  <c r="H261" i="45"/>
  <c r="I512" i="30"/>
  <c r="F242" i="45"/>
  <c r="E242" i="45"/>
  <c r="E261" i="45"/>
  <c r="I509" i="30"/>
  <c r="I241" i="45"/>
  <c r="H241" i="45"/>
  <c r="F241" i="45"/>
  <c r="E241" i="45"/>
  <c r="I240" i="45"/>
  <c r="H240" i="45"/>
  <c r="F240" i="45"/>
  <c r="E240" i="45"/>
  <c r="H239" i="45"/>
  <c r="F239" i="45"/>
  <c r="E239" i="45"/>
  <c r="N235" i="45"/>
  <c r="M235" i="45"/>
  <c r="M218" i="45"/>
  <c r="L235" i="45"/>
  <c r="K235" i="45"/>
  <c r="J235" i="45"/>
  <c r="G235" i="45"/>
  <c r="I521" i="30"/>
  <c r="D235" i="45"/>
  <c r="I503" i="30"/>
  <c r="I234" i="45"/>
  <c r="H234" i="45"/>
  <c r="F234" i="45"/>
  <c r="E234" i="45"/>
  <c r="I233" i="45"/>
  <c r="H233" i="45"/>
  <c r="F233" i="45"/>
  <c r="E233" i="45"/>
  <c r="I232" i="45"/>
  <c r="H232" i="45"/>
  <c r="F232" i="45"/>
  <c r="E232" i="45"/>
  <c r="I231" i="45"/>
  <c r="H231" i="45"/>
  <c r="F231" i="45"/>
  <c r="E231" i="45"/>
  <c r="I230" i="45"/>
  <c r="H230" i="45"/>
  <c r="F230" i="45"/>
  <c r="E230" i="45"/>
  <c r="I229" i="45"/>
  <c r="H229" i="45"/>
  <c r="F229" i="45"/>
  <c r="E229" i="45"/>
  <c r="I228" i="45"/>
  <c r="H228" i="45"/>
  <c r="F228" i="45"/>
  <c r="E228" i="45"/>
  <c r="I227" i="45"/>
  <c r="H227" i="45"/>
  <c r="F227" i="45"/>
  <c r="E227" i="45"/>
  <c r="I226" i="45"/>
  <c r="H226" i="45"/>
  <c r="F226" i="45"/>
  <c r="E226" i="45"/>
  <c r="I225" i="45"/>
  <c r="H225" i="45"/>
  <c r="F225" i="45"/>
  <c r="E225" i="45"/>
  <c r="I224" i="45"/>
  <c r="H224" i="45"/>
  <c r="F224" i="45"/>
  <c r="E224" i="45"/>
  <c r="I223" i="45"/>
  <c r="H223" i="45"/>
  <c r="F223" i="45"/>
  <c r="E223" i="45"/>
  <c r="I222" i="45"/>
  <c r="H222" i="45"/>
  <c r="F222" i="45"/>
  <c r="E222" i="45"/>
  <c r="I221" i="45"/>
  <c r="H221" i="45"/>
  <c r="F221" i="45"/>
  <c r="E221" i="45"/>
  <c r="I220" i="45"/>
  <c r="H220" i="45"/>
  <c r="F220" i="45"/>
  <c r="E220" i="45"/>
  <c r="I219" i="45"/>
  <c r="I235" i="45"/>
  <c r="H219" i="45"/>
  <c r="F219" i="45"/>
  <c r="E219" i="45"/>
  <c r="N218" i="45"/>
  <c r="L218" i="45"/>
  <c r="K218" i="45"/>
  <c r="J218" i="45"/>
  <c r="G218" i="45"/>
  <c r="I528" i="30"/>
  <c r="D218" i="45"/>
  <c r="I217" i="45"/>
  <c r="H217" i="45"/>
  <c r="F217" i="45"/>
  <c r="E217" i="45"/>
  <c r="I216" i="45"/>
  <c r="I218" i="45"/>
  <c r="H216" i="45"/>
  <c r="H218" i="45"/>
  <c r="I529" i="30"/>
  <c r="F216" i="45"/>
  <c r="F218" i="45"/>
  <c r="E216" i="45"/>
  <c r="E218" i="45"/>
  <c r="M214" i="45"/>
  <c r="M206" i="45"/>
  <c r="M195" i="45"/>
  <c r="I453" i="30"/>
  <c r="L214" i="45"/>
  <c r="K214" i="45"/>
  <c r="J214" i="45"/>
  <c r="I214" i="45"/>
  <c r="H214" i="45"/>
  <c r="G214" i="45"/>
  <c r="F214" i="45"/>
  <c r="E214" i="45"/>
  <c r="D214" i="45"/>
  <c r="N207" i="45"/>
  <c r="N214" i="45"/>
  <c r="N206" i="45"/>
  <c r="L206" i="45"/>
  <c r="K206" i="45"/>
  <c r="J206" i="45"/>
  <c r="G206" i="45"/>
  <c r="I464" i="30"/>
  <c r="D206" i="45"/>
  <c r="I450" i="30"/>
  <c r="I205" i="45"/>
  <c r="H205" i="45"/>
  <c r="F205" i="45"/>
  <c r="E205" i="45"/>
  <c r="I204" i="45"/>
  <c r="H204" i="45"/>
  <c r="F204" i="45"/>
  <c r="E204" i="45"/>
  <c r="I203" i="45"/>
  <c r="H203" i="45"/>
  <c r="F203" i="45"/>
  <c r="E203" i="45"/>
  <c r="E202" i="45"/>
  <c r="E206" i="45"/>
  <c r="I462" i="30"/>
  <c r="I202" i="45"/>
  <c r="I206" i="45"/>
  <c r="I467" i="30"/>
  <c r="H202" i="45"/>
  <c r="H206" i="45"/>
  <c r="I465" i="30"/>
  <c r="F202" i="45"/>
  <c r="F206" i="45"/>
  <c r="I463" i="30"/>
  <c r="I201" i="45"/>
  <c r="H201" i="45"/>
  <c r="F201" i="45"/>
  <c r="E201" i="45"/>
  <c r="I200" i="45"/>
  <c r="H200" i="45"/>
  <c r="F200" i="45"/>
  <c r="E200" i="45"/>
  <c r="I199" i="45"/>
  <c r="H199" i="45"/>
  <c r="F199" i="45"/>
  <c r="E199" i="45"/>
  <c r="I198" i="45"/>
  <c r="H198" i="45"/>
  <c r="F198" i="45"/>
  <c r="E198" i="45"/>
  <c r="I197" i="45"/>
  <c r="H197" i="45"/>
  <c r="F197" i="45"/>
  <c r="E197" i="45"/>
  <c r="I196" i="45"/>
  <c r="H196" i="45"/>
  <c r="F196" i="45"/>
  <c r="E196" i="45"/>
  <c r="N195" i="45"/>
  <c r="L195" i="45"/>
  <c r="K195" i="45"/>
  <c r="J195" i="45"/>
  <c r="G195" i="45"/>
  <c r="I471" i="30"/>
  <c r="D195" i="45"/>
  <c r="I451" i="30"/>
  <c r="I194" i="45"/>
  <c r="H194" i="45"/>
  <c r="F194" i="45"/>
  <c r="E194" i="45"/>
  <c r="I193" i="45"/>
  <c r="H193" i="45"/>
  <c r="F193" i="45"/>
  <c r="E193" i="45"/>
  <c r="I192" i="45"/>
  <c r="H192" i="45"/>
  <c r="F192" i="45"/>
  <c r="E192" i="45"/>
  <c r="I191" i="45"/>
  <c r="H191" i="45"/>
  <c r="F191" i="45"/>
  <c r="E191" i="45"/>
  <c r="I190" i="45"/>
  <c r="H190" i="45"/>
  <c r="F190" i="45"/>
  <c r="E190" i="45"/>
  <c r="I189" i="45"/>
  <c r="H189" i="45"/>
  <c r="F189" i="45"/>
  <c r="E189" i="45"/>
  <c r="I188" i="45"/>
  <c r="H188" i="45"/>
  <c r="F188" i="45"/>
  <c r="E188" i="45"/>
  <c r="I187" i="45"/>
  <c r="H187" i="45"/>
  <c r="F187" i="45"/>
  <c r="E187" i="45"/>
  <c r="I186" i="45"/>
  <c r="H186" i="45"/>
  <c r="F186" i="45"/>
  <c r="E186" i="45"/>
  <c r="I185" i="45"/>
  <c r="H185" i="45"/>
  <c r="F185" i="45"/>
  <c r="E185" i="45"/>
  <c r="I184" i="45"/>
  <c r="H184" i="45"/>
  <c r="F184" i="45"/>
  <c r="E184" i="45"/>
  <c r="I183" i="45"/>
  <c r="H183" i="45"/>
  <c r="F183" i="45"/>
  <c r="E183" i="45"/>
  <c r="I182" i="45"/>
  <c r="H182" i="45"/>
  <c r="F182" i="45"/>
  <c r="E182" i="45"/>
  <c r="I181" i="45"/>
  <c r="I195" i="45"/>
  <c r="H181" i="45"/>
  <c r="H195" i="45"/>
  <c r="I472" i="30"/>
  <c r="F181" i="45"/>
  <c r="F195" i="45"/>
  <c r="I470" i="30"/>
  <c r="E181" i="45"/>
  <c r="E195" i="45"/>
  <c r="I469" i="30"/>
  <c r="N175" i="45"/>
  <c r="M175" i="45"/>
  <c r="L175" i="45"/>
  <c r="K175" i="45"/>
  <c r="I376" i="30"/>
  <c r="J175" i="45"/>
  <c r="I374" i="30"/>
  <c r="G175" i="45"/>
  <c r="I371" i="30"/>
  <c r="D175" i="45"/>
  <c r="I363" i="30"/>
  <c r="I174" i="45"/>
  <c r="H174" i="45"/>
  <c r="F174" i="45"/>
  <c r="E174" i="45"/>
  <c r="I173" i="45"/>
  <c r="H173" i="45"/>
  <c r="F173" i="45"/>
  <c r="E173" i="45"/>
  <c r="I172" i="45"/>
  <c r="H172" i="45"/>
  <c r="F172" i="45"/>
  <c r="E172" i="45"/>
  <c r="I171" i="45"/>
  <c r="H171" i="45"/>
  <c r="F171" i="45"/>
  <c r="E171" i="45"/>
  <c r="I170" i="45"/>
  <c r="H170" i="45"/>
  <c r="F170" i="45"/>
  <c r="E170" i="45"/>
  <c r="I169" i="45"/>
  <c r="H169" i="45"/>
  <c r="F169" i="45"/>
  <c r="E169" i="45"/>
  <c r="I168" i="45"/>
  <c r="H168" i="45"/>
  <c r="F168" i="45"/>
  <c r="E168" i="45"/>
  <c r="I167" i="45"/>
  <c r="H167" i="45"/>
  <c r="F167" i="45"/>
  <c r="E167" i="45"/>
  <c r="I166" i="45"/>
  <c r="H166" i="45"/>
  <c r="F166" i="45"/>
  <c r="E166" i="45"/>
  <c r="I165" i="45"/>
  <c r="H165" i="45"/>
  <c r="F165" i="45"/>
  <c r="E165" i="45"/>
  <c r="I164" i="45"/>
  <c r="H164" i="45"/>
  <c r="F164" i="45"/>
  <c r="E164" i="45"/>
  <c r="I163" i="45"/>
  <c r="H163" i="45"/>
  <c r="F163" i="45"/>
  <c r="E163" i="45"/>
  <c r="I162" i="45"/>
  <c r="H162" i="45"/>
  <c r="F162" i="45"/>
  <c r="E162" i="45"/>
  <c r="I161" i="45"/>
  <c r="H161" i="45"/>
  <c r="F161" i="45"/>
  <c r="E161" i="45"/>
  <c r="I160" i="45"/>
  <c r="I175" i="45"/>
  <c r="I377" i="30"/>
  <c r="H160" i="45"/>
  <c r="H175" i="45"/>
  <c r="I372" i="30"/>
  <c r="F160" i="45"/>
  <c r="E160" i="45"/>
  <c r="E175" i="45"/>
  <c r="I369" i="30"/>
  <c r="I384" i="30"/>
  <c r="I382" i="30"/>
  <c r="I381" i="30"/>
  <c r="I364" i="30"/>
  <c r="F158" i="45"/>
  <c r="E158" i="45"/>
  <c r="F157" i="45"/>
  <c r="E157" i="45"/>
  <c r="F156" i="45"/>
  <c r="E156" i="45"/>
  <c r="F155" i="45"/>
  <c r="E155" i="45"/>
  <c r="F154" i="45"/>
  <c r="E154" i="45"/>
  <c r="F153" i="45"/>
  <c r="E153" i="45"/>
  <c r="F152" i="45"/>
  <c r="E152" i="45"/>
  <c r="F151" i="45"/>
  <c r="E151" i="45"/>
  <c r="F150" i="45"/>
  <c r="E150" i="45"/>
  <c r="F149" i="45"/>
  <c r="E149" i="45"/>
  <c r="F148" i="45"/>
  <c r="E148" i="45"/>
  <c r="F147" i="45"/>
  <c r="E147" i="45"/>
  <c r="F146" i="45"/>
  <c r="E146" i="45"/>
  <c r="F145" i="45"/>
  <c r="E145" i="45"/>
  <c r="F144" i="45"/>
  <c r="E144" i="45"/>
  <c r="F143" i="45"/>
  <c r="E143" i="45"/>
  <c r="F142" i="45"/>
  <c r="E142" i="45"/>
  <c r="F141" i="45"/>
  <c r="E141" i="45"/>
  <c r="F140" i="45"/>
  <c r="E140" i="45"/>
  <c r="F139" i="45"/>
  <c r="E139" i="45"/>
  <c r="F138" i="45"/>
  <c r="E138" i="45"/>
  <c r="F137" i="45"/>
  <c r="E137" i="45"/>
  <c r="F136" i="45"/>
  <c r="E136" i="45"/>
  <c r="F135" i="45"/>
  <c r="E135" i="45"/>
  <c r="F134" i="45"/>
  <c r="E134" i="45"/>
  <c r="F133" i="45"/>
  <c r="E133" i="45"/>
  <c r="F132" i="45"/>
  <c r="E132" i="45"/>
  <c r="F131" i="45"/>
  <c r="E131" i="45"/>
  <c r="F130" i="45"/>
  <c r="E130" i="45"/>
  <c r="F129" i="45"/>
  <c r="E129" i="45"/>
  <c r="F128" i="45"/>
  <c r="E128" i="45"/>
  <c r="F127" i="45"/>
  <c r="E127" i="45"/>
  <c r="F126" i="45"/>
  <c r="E126" i="45"/>
  <c r="F125" i="45"/>
  <c r="E125" i="45"/>
  <c r="F124" i="45"/>
  <c r="E124" i="45"/>
  <c r="F123" i="45"/>
  <c r="E123" i="45"/>
  <c r="F122" i="45"/>
  <c r="E122" i="45"/>
  <c r="N118" i="45"/>
  <c r="M118" i="45"/>
  <c r="L118" i="45"/>
  <c r="K118" i="45"/>
  <c r="J118" i="45"/>
  <c r="G118" i="45"/>
  <c r="I388" i="30"/>
  <c r="D118" i="45"/>
  <c r="I365" i="30"/>
  <c r="I117" i="45"/>
  <c r="H117" i="45"/>
  <c r="F117" i="45"/>
  <c r="E117" i="45"/>
  <c r="I116" i="45"/>
  <c r="H116" i="45"/>
  <c r="F116" i="45"/>
  <c r="E116" i="45"/>
  <c r="I115" i="45"/>
  <c r="H115" i="45"/>
  <c r="F115" i="45"/>
  <c r="E115" i="45"/>
  <c r="I114" i="45"/>
  <c r="H114" i="45"/>
  <c r="F114" i="45"/>
  <c r="E114" i="45"/>
  <c r="I113" i="45"/>
  <c r="H113" i="45"/>
  <c r="F113" i="45"/>
  <c r="E113" i="45"/>
  <c r="I112" i="45"/>
  <c r="H112" i="45"/>
  <c r="F112" i="45"/>
  <c r="E112" i="45"/>
  <c r="I111" i="45"/>
  <c r="H111" i="45"/>
  <c r="F111" i="45"/>
  <c r="E111" i="45"/>
  <c r="I110" i="45"/>
  <c r="H110" i="45"/>
  <c r="F110" i="45"/>
  <c r="E110" i="45"/>
  <c r="I109" i="45"/>
  <c r="H109" i="45"/>
  <c r="F109" i="45"/>
  <c r="E109" i="45"/>
  <c r="I108" i="45"/>
  <c r="H108" i="45"/>
  <c r="F108" i="45"/>
  <c r="E108" i="45"/>
  <c r="I107" i="45"/>
  <c r="H107" i="45"/>
  <c r="F107" i="45"/>
  <c r="E107" i="45"/>
  <c r="I106" i="45"/>
  <c r="H106" i="45"/>
  <c r="F106" i="45"/>
  <c r="E106" i="45"/>
  <c r="I105" i="45"/>
  <c r="H105" i="45"/>
  <c r="F105" i="45"/>
  <c r="E105" i="45"/>
  <c r="I104" i="45"/>
  <c r="H104" i="45"/>
  <c r="F104" i="45"/>
  <c r="E104" i="45"/>
  <c r="I103" i="45"/>
  <c r="H103" i="45"/>
  <c r="F103" i="45"/>
  <c r="E103" i="45"/>
  <c r="I102" i="45"/>
  <c r="H102" i="45"/>
  <c r="F102" i="45"/>
  <c r="E102" i="45"/>
  <c r="I101" i="45"/>
  <c r="H101" i="45"/>
  <c r="F101" i="45"/>
  <c r="E101" i="45"/>
  <c r="I100" i="45"/>
  <c r="H100" i="45"/>
  <c r="F100" i="45"/>
  <c r="E100" i="45"/>
  <c r="I99" i="45"/>
  <c r="H99" i="45"/>
  <c r="F99" i="45"/>
  <c r="E99" i="45"/>
  <c r="I98" i="45"/>
  <c r="H98" i="45"/>
  <c r="F98" i="45"/>
  <c r="E98" i="45"/>
  <c r="I97" i="45"/>
  <c r="H97" i="45"/>
  <c r="F97" i="45"/>
  <c r="E97" i="45"/>
  <c r="I96" i="45"/>
  <c r="H96" i="45"/>
  <c r="F96" i="45"/>
  <c r="E96" i="45"/>
  <c r="I95" i="45"/>
  <c r="H95" i="45"/>
  <c r="F95" i="45"/>
  <c r="E95" i="45"/>
  <c r="I94" i="45"/>
  <c r="H94" i="45"/>
  <c r="F94" i="45"/>
  <c r="E94" i="45"/>
  <c r="I93" i="45"/>
  <c r="H93" i="45"/>
  <c r="F93" i="45"/>
  <c r="E93" i="45"/>
  <c r="I92" i="45"/>
  <c r="H92" i="45"/>
  <c r="F92" i="45"/>
  <c r="E92" i="45"/>
  <c r="I91" i="45"/>
  <c r="H91" i="45"/>
  <c r="F91" i="45"/>
  <c r="E91" i="45"/>
  <c r="I90" i="45"/>
  <c r="H90" i="45"/>
  <c r="F90" i="45"/>
  <c r="E90" i="45"/>
  <c r="I89" i="45"/>
  <c r="H89" i="45"/>
  <c r="F89" i="45"/>
  <c r="E89" i="45"/>
  <c r="E118" i="45"/>
  <c r="I386" i="30"/>
  <c r="I88" i="45"/>
  <c r="H88" i="45"/>
  <c r="F88" i="45"/>
  <c r="E88" i="45"/>
  <c r="I87" i="45"/>
  <c r="H87" i="45"/>
  <c r="F87" i="45"/>
  <c r="E87" i="45"/>
  <c r="I86" i="45"/>
  <c r="H86" i="45"/>
  <c r="F86" i="45"/>
  <c r="E86" i="45"/>
  <c r="I85" i="45"/>
  <c r="H85" i="45"/>
  <c r="F85" i="45"/>
  <c r="E85" i="45"/>
  <c r="I84" i="45"/>
  <c r="H84" i="45"/>
  <c r="F84" i="45"/>
  <c r="E84" i="45"/>
  <c r="I83" i="45"/>
  <c r="H83" i="45"/>
  <c r="F83" i="45"/>
  <c r="E83" i="45"/>
  <c r="I82" i="45"/>
  <c r="H82" i="45"/>
  <c r="F82" i="45"/>
  <c r="E82" i="45"/>
  <c r="I81" i="45"/>
  <c r="H81" i="45"/>
  <c r="F81" i="45"/>
  <c r="E81" i="45"/>
  <c r="I80" i="45"/>
  <c r="H80" i="45"/>
  <c r="F80" i="45"/>
  <c r="E80" i="45"/>
  <c r="I79" i="45"/>
  <c r="H79" i="45"/>
  <c r="F79" i="45"/>
  <c r="E79" i="45"/>
  <c r="I78" i="45"/>
  <c r="H78" i="45"/>
  <c r="F78" i="45"/>
  <c r="E78" i="45"/>
  <c r="I77" i="45"/>
  <c r="H77" i="45"/>
  <c r="F77" i="45"/>
  <c r="E77" i="45"/>
  <c r="I76" i="45"/>
  <c r="I118" i="45"/>
  <c r="I391" i="30"/>
  <c r="H76" i="45"/>
  <c r="H118" i="45"/>
  <c r="I389" i="30"/>
  <c r="F76" i="45"/>
  <c r="F118" i="45"/>
  <c r="I387" i="30"/>
  <c r="E76" i="45"/>
  <c r="M69" i="45"/>
  <c r="D69" i="45"/>
  <c r="I302" i="30"/>
  <c r="N68" i="45"/>
  <c r="L68" i="45"/>
  <c r="K68" i="45"/>
  <c r="J68" i="45"/>
  <c r="I68" i="45"/>
  <c r="H68" i="45"/>
  <c r="G68" i="45"/>
  <c r="F68" i="45"/>
  <c r="E68" i="45"/>
  <c r="E56" i="45"/>
  <c r="E57" i="45"/>
  <c r="E58" i="45"/>
  <c r="E59" i="45"/>
  <c r="E60" i="45"/>
  <c r="E61" i="45"/>
  <c r="E62" i="45"/>
  <c r="E63" i="45"/>
  <c r="E64" i="45"/>
  <c r="E65" i="45"/>
  <c r="E66" i="45"/>
  <c r="E67" i="45"/>
  <c r="E69" i="45"/>
  <c r="I313" i="30"/>
  <c r="N67" i="45"/>
  <c r="L67" i="45"/>
  <c r="K67" i="45"/>
  <c r="J67" i="45"/>
  <c r="I67" i="45"/>
  <c r="H67" i="45"/>
  <c r="G67" i="45"/>
  <c r="F67" i="45"/>
  <c r="N66" i="45"/>
  <c r="K66" i="45"/>
  <c r="J66" i="45"/>
  <c r="I66" i="45"/>
  <c r="H66" i="45"/>
  <c r="G66" i="45"/>
  <c r="F66" i="45"/>
  <c r="N65" i="45"/>
  <c r="K65" i="45"/>
  <c r="J65" i="45"/>
  <c r="I65" i="45"/>
  <c r="H65" i="45"/>
  <c r="G65" i="45"/>
  <c r="F65" i="45"/>
  <c r="N64" i="45"/>
  <c r="K64" i="45"/>
  <c r="J64" i="45"/>
  <c r="I64" i="45"/>
  <c r="H64" i="45"/>
  <c r="G64" i="45"/>
  <c r="F64" i="45"/>
  <c r="N63" i="45"/>
  <c r="K63" i="45"/>
  <c r="J63" i="45"/>
  <c r="I63" i="45"/>
  <c r="H63" i="45"/>
  <c r="G63" i="45"/>
  <c r="F63" i="45"/>
  <c r="N62" i="45"/>
  <c r="K62" i="45"/>
  <c r="J62" i="45"/>
  <c r="I62" i="45"/>
  <c r="H62" i="45"/>
  <c r="G62" i="45"/>
  <c r="F62" i="45"/>
  <c r="N61" i="45"/>
  <c r="K61" i="45"/>
  <c r="J61" i="45"/>
  <c r="I61" i="45"/>
  <c r="H61" i="45"/>
  <c r="G61" i="45"/>
  <c r="F61" i="45"/>
  <c r="N60" i="45"/>
  <c r="K60" i="45"/>
  <c r="J60" i="45"/>
  <c r="I60" i="45"/>
  <c r="H60" i="45"/>
  <c r="G60" i="45"/>
  <c r="F60" i="45"/>
  <c r="N59" i="45"/>
  <c r="K59" i="45"/>
  <c r="J59" i="45"/>
  <c r="I59" i="45"/>
  <c r="H59" i="45"/>
  <c r="G59" i="45"/>
  <c r="F59" i="45"/>
  <c r="N58" i="45"/>
  <c r="K58" i="45"/>
  <c r="J58" i="45"/>
  <c r="I58" i="45"/>
  <c r="H58" i="45"/>
  <c r="G58" i="45"/>
  <c r="F58" i="45"/>
  <c r="N57" i="45"/>
  <c r="K57" i="45"/>
  <c r="J57" i="45"/>
  <c r="I57" i="45"/>
  <c r="H57" i="45"/>
  <c r="G57" i="45"/>
  <c r="F57" i="45"/>
  <c r="N56" i="45"/>
  <c r="K56" i="45"/>
  <c r="K69" i="45"/>
  <c r="I315" i="30"/>
  <c r="J56" i="45"/>
  <c r="J69" i="45"/>
  <c r="I312" i="30"/>
  <c r="I56" i="45"/>
  <c r="H56" i="45"/>
  <c r="G56" i="45"/>
  <c r="G69" i="45"/>
  <c r="I307" i="30"/>
  <c r="F56" i="45"/>
  <c r="F69" i="45"/>
  <c r="I305" i="30"/>
  <c r="N51" i="45"/>
  <c r="J50" i="45"/>
  <c r="I50" i="45"/>
  <c r="H50" i="45"/>
  <c r="G50" i="45"/>
  <c r="F50" i="45"/>
  <c r="E50" i="45"/>
  <c r="L45" i="45"/>
  <c r="K45" i="45"/>
  <c r="J45" i="45"/>
  <c r="G45" i="45"/>
  <c r="D45" i="45"/>
  <c r="I141" i="30"/>
  <c r="I44" i="45"/>
  <c r="H44" i="45"/>
  <c r="F44" i="45"/>
  <c r="E44" i="45"/>
  <c r="N43" i="45"/>
  <c r="I43" i="45"/>
  <c r="H43" i="45"/>
  <c r="F43" i="45"/>
  <c r="E43" i="45"/>
  <c r="N42" i="45"/>
  <c r="I42" i="45"/>
  <c r="H42" i="45"/>
  <c r="F42" i="45"/>
  <c r="E42" i="45"/>
  <c r="N41" i="45"/>
  <c r="I41" i="45"/>
  <c r="H41" i="45"/>
  <c r="F41" i="45"/>
  <c r="E41" i="45"/>
  <c r="L36" i="45"/>
  <c r="K36" i="45"/>
  <c r="I115" i="30"/>
  <c r="J36" i="45"/>
  <c r="G36" i="45"/>
  <c r="I111" i="30"/>
  <c r="D36" i="45"/>
  <c r="I103" i="30"/>
  <c r="N35" i="45"/>
  <c r="I35" i="45"/>
  <c r="H35" i="45"/>
  <c r="F35" i="45"/>
  <c r="E35" i="45"/>
  <c r="N34" i="45"/>
  <c r="I34" i="45"/>
  <c r="H34" i="45"/>
  <c r="F34" i="45"/>
  <c r="E34" i="45"/>
  <c r="N31" i="45"/>
  <c r="I31" i="45"/>
  <c r="H31" i="45"/>
  <c r="F31" i="45"/>
  <c r="E31" i="45"/>
  <c r="M25" i="45"/>
  <c r="D25" i="45"/>
  <c r="I51" i="30"/>
  <c r="K24" i="45"/>
  <c r="J24" i="45"/>
  <c r="G24" i="45"/>
  <c r="F24" i="45"/>
  <c r="E24" i="45"/>
  <c r="N23" i="45"/>
  <c r="K23" i="45"/>
  <c r="J23" i="45"/>
  <c r="I23" i="45"/>
  <c r="E23" i="45"/>
  <c r="N22" i="45"/>
  <c r="J22" i="45"/>
  <c r="I22" i="45"/>
  <c r="G22" i="45"/>
  <c r="F22" i="45"/>
  <c r="E22" i="45"/>
  <c r="N21" i="45"/>
  <c r="J21" i="45"/>
  <c r="I21" i="45"/>
  <c r="G21" i="45"/>
  <c r="F21" i="45"/>
  <c r="E21" i="45"/>
  <c r="N20" i="45"/>
  <c r="J20" i="45"/>
  <c r="I20" i="45"/>
  <c r="G20" i="45"/>
  <c r="F20" i="45"/>
  <c r="E20" i="45"/>
  <c r="N19" i="45"/>
  <c r="J19" i="45"/>
  <c r="I19" i="45"/>
  <c r="G19" i="45"/>
  <c r="F19" i="45"/>
  <c r="E19" i="45"/>
  <c r="N18" i="45"/>
  <c r="J18" i="45"/>
  <c r="I18" i="45"/>
  <c r="G18" i="45"/>
  <c r="F18" i="45"/>
  <c r="E18" i="45"/>
  <c r="N17" i="45"/>
  <c r="J17" i="45"/>
  <c r="I17" i="45"/>
  <c r="G17" i="45"/>
  <c r="F17" i="45"/>
  <c r="E17" i="45"/>
  <c r="N16" i="45"/>
  <c r="J16" i="45"/>
  <c r="I16" i="45"/>
  <c r="G16" i="45"/>
  <c r="F16" i="45"/>
  <c r="E16" i="45"/>
  <c r="N15" i="45"/>
  <c r="J15" i="45"/>
  <c r="I15" i="45"/>
  <c r="G15" i="45"/>
  <c r="F15" i="45"/>
  <c r="E15" i="45"/>
  <c r="N14" i="45"/>
  <c r="J14" i="45"/>
  <c r="I14" i="45"/>
  <c r="G14" i="45"/>
  <c r="F14" i="45"/>
  <c r="E14" i="45"/>
  <c r="N13" i="45"/>
  <c r="J13" i="45"/>
  <c r="I13" i="45"/>
  <c r="G13" i="45"/>
  <c r="F13" i="45"/>
  <c r="E13" i="45"/>
  <c r="N12" i="45"/>
  <c r="J12" i="45"/>
  <c r="I12" i="45"/>
  <c r="G12" i="45"/>
  <c r="F12" i="45"/>
  <c r="E12" i="45"/>
  <c r="N11" i="45"/>
  <c r="J11" i="45"/>
  <c r="I11" i="45"/>
  <c r="G11" i="45"/>
  <c r="F11" i="45"/>
  <c r="E11" i="45"/>
  <c r="N10" i="45"/>
  <c r="J10" i="45"/>
  <c r="I10" i="45"/>
  <c r="G10" i="45"/>
  <c r="F10" i="45"/>
  <c r="E10" i="45"/>
  <c r="N9" i="45"/>
  <c r="J9" i="45"/>
  <c r="I9" i="45"/>
  <c r="G9" i="45"/>
  <c r="F9" i="45"/>
  <c r="E9" i="45"/>
  <c r="N8" i="45"/>
  <c r="J8" i="45"/>
  <c r="I8" i="45"/>
  <c r="G8" i="45"/>
  <c r="F8" i="45"/>
  <c r="E8" i="45"/>
  <c r="N7" i="45"/>
  <c r="J7" i="45"/>
  <c r="I7" i="45"/>
  <c r="G7" i="45"/>
  <c r="F7" i="45"/>
  <c r="E7" i="45"/>
  <c r="N6" i="45"/>
  <c r="J6" i="45"/>
  <c r="I6" i="45"/>
  <c r="G6" i="45"/>
  <c r="F6" i="45"/>
  <c r="E6" i="45"/>
  <c r="N5" i="45"/>
  <c r="L5" i="45"/>
  <c r="L25" i="45"/>
  <c r="J5" i="45"/>
  <c r="I5" i="45"/>
  <c r="G5" i="45"/>
  <c r="F5" i="45"/>
  <c r="E5" i="45"/>
  <c r="F132" i="31"/>
  <c r="F8" i="31"/>
  <c r="E24" i="32"/>
  <c r="G1397" i="30"/>
  <c r="G1961" i="30"/>
  <c r="G1962" i="30"/>
  <c r="G1963" i="30"/>
  <c r="G1844" i="30"/>
  <c r="G1912" i="30"/>
  <c r="G1913" i="30"/>
  <c r="G1591" i="30"/>
  <c r="G1169" i="30"/>
  <c r="G1108" i="30"/>
  <c r="H1074" i="30"/>
  <c r="F1074" i="30"/>
  <c r="H1073" i="30"/>
  <c r="F1073" i="30"/>
  <c r="H1072" i="30"/>
  <c r="F1072" i="30"/>
  <c r="H1071" i="30"/>
  <c r="F1071" i="30"/>
  <c r="H1070" i="30"/>
  <c r="F1070" i="30"/>
  <c r="H1069" i="30"/>
  <c r="F1069" i="30"/>
  <c r="H1068" i="30"/>
  <c r="F1068" i="30"/>
  <c r="H1067" i="30"/>
  <c r="F1067" i="30"/>
  <c r="H1066" i="30"/>
  <c r="F1066" i="30"/>
  <c r="H1065" i="30"/>
  <c r="F1065" i="30"/>
  <c r="H1064" i="30"/>
  <c r="F1064" i="30"/>
  <c r="H1063" i="30"/>
  <c r="F1063" i="30"/>
  <c r="G920" i="30"/>
  <c r="F467" i="30"/>
  <c r="F301" i="32"/>
  <c r="F45" i="27"/>
  <c r="F220" i="32"/>
  <c r="G220" i="32"/>
  <c r="H220" i="32"/>
  <c r="H39" i="27"/>
  <c r="F11" i="27"/>
  <c r="F12" i="27"/>
  <c r="F287" i="32"/>
  <c r="F295" i="32"/>
  <c r="F44" i="27"/>
  <c r="F305" i="32"/>
  <c r="F46" i="27"/>
  <c r="F310" i="32"/>
  <c r="F47" i="27"/>
  <c r="F315" i="32"/>
  <c r="F119" i="32"/>
  <c r="G119" i="32"/>
  <c r="G36" i="27" s="1"/>
  <c r="H119" i="32"/>
  <c r="F18" i="32"/>
  <c r="F52" i="27"/>
  <c r="G18" i="32"/>
  <c r="H18" i="32"/>
  <c r="G208" i="31"/>
  <c r="G11" i="31"/>
  <c r="H208" i="31"/>
  <c r="H11" i="31"/>
  <c r="I208" i="31"/>
  <c r="I11" i="31"/>
  <c r="F208" i="31"/>
  <c r="F11" i="31"/>
  <c r="G166" i="31"/>
  <c r="G9" i="31"/>
  <c r="G2209" i="30"/>
  <c r="G2152" i="30"/>
  <c r="G2096" i="30"/>
  <c r="G1834" i="30"/>
  <c r="G1778" i="30"/>
  <c r="G1707" i="30"/>
  <c r="G1652" i="30"/>
  <c r="G1533" i="30"/>
  <c r="G1473" i="30"/>
  <c r="G1472" i="30"/>
  <c r="G1474" i="30"/>
  <c r="G1406" i="30"/>
  <c r="G1350" i="30"/>
  <c r="G1305" i="30"/>
  <c r="G1249" i="30"/>
  <c r="G981" i="30"/>
  <c r="G1094" i="30"/>
  <c r="G875" i="30"/>
  <c r="G813" i="30"/>
  <c r="G812" i="30"/>
  <c r="G184" i="30"/>
  <c r="I682" i="30"/>
  <c r="G743" i="30"/>
  <c r="G682" i="30"/>
  <c r="G549" i="30"/>
  <c r="G490" i="30"/>
  <c r="G241" i="30"/>
  <c r="G240" i="30"/>
  <c r="G128" i="30"/>
  <c r="F2209" i="30"/>
  <c r="F2210" i="30"/>
  <c r="F2211" i="30"/>
  <c r="F2029" i="30"/>
  <c r="F2096" i="30"/>
  <c r="F2097" i="30"/>
  <c r="F2098" i="30"/>
  <c r="F2027" i="30"/>
  <c r="F2152" i="30"/>
  <c r="F2153" i="30"/>
  <c r="F2154" i="30"/>
  <c r="F2028" i="30"/>
  <c r="F2031" i="30"/>
  <c r="F1863" i="30"/>
  <c r="F1912" i="30"/>
  <c r="F1818" i="30"/>
  <c r="F1817" i="30"/>
  <c r="F1816" i="30"/>
  <c r="F1815" i="30"/>
  <c r="F1814" i="30"/>
  <c r="F1813" i="30"/>
  <c r="F1812" i="30"/>
  <c r="F1811" i="30"/>
  <c r="F1809" i="30"/>
  <c r="F1808" i="30"/>
  <c r="F1792" i="30"/>
  <c r="F1791" i="30"/>
  <c r="F1692" i="30"/>
  <c r="F1691" i="30"/>
  <c r="F1690" i="30"/>
  <c r="F1689" i="30"/>
  <c r="F1688" i="30"/>
  <c r="F1687" i="30"/>
  <c r="F1686" i="30"/>
  <c r="F1685" i="30"/>
  <c r="F1684" i="30"/>
  <c r="F1683" i="30"/>
  <c r="F1682" i="30"/>
  <c r="F1681" i="30"/>
  <c r="F1680" i="30"/>
  <c r="F1679" i="30"/>
  <c r="F1678" i="30"/>
  <c r="F1677" i="30"/>
  <c r="F1676" i="30"/>
  <c r="F1675" i="30"/>
  <c r="F1674" i="30"/>
  <c r="F1673" i="30"/>
  <c r="F1672" i="30"/>
  <c r="F1671" i="30"/>
  <c r="F1670" i="30"/>
  <c r="F1669" i="30"/>
  <c r="F1668" i="30"/>
  <c r="F1667" i="30"/>
  <c r="F1666" i="30"/>
  <c r="F1665" i="30"/>
  <c r="F1664" i="30"/>
  <c r="F1631" i="30"/>
  <c r="F1630" i="30"/>
  <c r="F1629" i="30"/>
  <c r="F1628" i="30"/>
  <c r="F1627" i="30"/>
  <c r="F1626" i="30"/>
  <c r="F1625" i="30"/>
  <c r="F1624" i="30"/>
  <c r="F1623" i="30"/>
  <c r="F1622" i="30"/>
  <c r="F1621" i="30"/>
  <c r="F1620" i="30"/>
  <c r="F1619" i="30"/>
  <c r="F1618" i="30"/>
  <c r="F1617" i="30"/>
  <c r="F1616" i="30"/>
  <c r="F1615" i="30"/>
  <c r="F1614" i="30"/>
  <c r="F1613" i="30"/>
  <c r="F1612" i="30"/>
  <c r="F1611" i="30"/>
  <c r="F1610" i="30"/>
  <c r="F1609" i="30"/>
  <c r="F1608" i="30"/>
  <c r="F1607" i="30"/>
  <c r="F1606" i="30"/>
  <c r="F1605" i="30"/>
  <c r="F1604" i="30"/>
  <c r="F1603" i="30"/>
  <c r="F1568" i="30"/>
  <c r="F1566" i="30"/>
  <c r="F1565" i="30"/>
  <c r="F1564" i="30"/>
  <c r="F1563" i="30"/>
  <c r="F1562" i="30"/>
  <c r="F1512" i="30"/>
  <c r="F1511" i="30"/>
  <c r="F1510" i="30"/>
  <c r="F1509" i="30"/>
  <c r="F1508" i="30"/>
  <c r="F1507" i="30"/>
  <c r="F1506" i="30"/>
  <c r="F1505" i="30"/>
  <c r="F1504" i="30"/>
  <c r="F1503" i="30"/>
  <c r="F1502" i="30"/>
  <c r="F1501" i="30"/>
  <c r="F1500" i="30"/>
  <c r="F1485" i="30"/>
  <c r="F1484" i="30"/>
  <c r="F1455" i="30"/>
  <c r="F1454" i="30"/>
  <c r="F1453" i="30"/>
  <c r="F1452" i="30"/>
  <c r="F1451" i="30"/>
  <c r="F1450" i="30"/>
  <c r="F1449" i="30"/>
  <c r="F1448" i="30"/>
  <c r="F1447" i="30"/>
  <c r="F1446" i="30"/>
  <c r="F1445" i="30"/>
  <c r="F1444" i="30"/>
  <c r="F1443" i="30"/>
  <c r="F1442" i="30"/>
  <c r="F1441" i="30"/>
  <c r="F1440" i="30"/>
  <c r="F1439" i="30"/>
  <c r="F1438" i="30"/>
  <c r="F1437" i="30"/>
  <c r="F1436" i="30"/>
  <c r="F1435" i="30"/>
  <c r="F1434" i="30"/>
  <c r="F1430" i="30"/>
  <c r="F1429" i="30"/>
  <c r="F1428" i="30"/>
  <c r="F1363" i="30"/>
  <c r="F1397" i="30"/>
  <c r="F1398" i="30"/>
  <c r="F1399" i="30"/>
  <c r="F1181" i="30"/>
  <c r="F1338" i="30"/>
  <c r="F1333" i="30"/>
  <c r="F1332" i="30"/>
  <c r="F1329" i="30"/>
  <c r="F1328" i="30"/>
  <c r="F1327" i="30"/>
  <c r="F1320" i="30"/>
  <c r="F1319" i="30"/>
  <c r="F1289" i="30"/>
  <c r="F1288" i="30"/>
  <c r="F1287" i="30"/>
  <c r="F1286" i="30"/>
  <c r="F1285" i="30"/>
  <c r="F1284" i="30"/>
  <c r="F1283" i="30"/>
  <c r="F1282" i="30"/>
  <c r="F1280" i="30"/>
  <c r="F1279" i="30"/>
  <c r="F1262" i="30"/>
  <c r="F1263" i="30"/>
  <c r="F1261" i="30"/>
  <c r="F1221" i="30"/>
  <c r="F1220" i="30"/>
  <c r="F1219" i="30"/>
  <c r="F1218" i="30"/>
  <c r="F1217" i="30"/>
  <c r="F1216" i="30"/>
  <c r="F1212" i="30"/>
  <c r="F1209" i="30"/>
  <c r="F1208" i="30"/>
  <c r="F1207" i="30"/>
  <c r="F1201" i="30"/>
  <c r="F1200" i="30"/>
  <c r="H1142" i="30"/>
  <c r="H1140" i="30"/>
  <c r="H1139" i="30"/>
  <c r="H1134" i="30"/>
  <c r="H1133" i="30"/>
  <c r="H1128" i="30"/>
  <c r="H1127" i="30"/>
  <c r="H1121" i="30"/>
  <c r="H1120" i="30"/>
  <c r="H826" i="30"/>
  <c r="H825" i="30"/>
  <c r="H757" i="30"/>
  <c r="H755" i="30"/>
  <c r="H696" i="30"/>
  <c r="H695" i="30"/>
  <c r="H694" i="30"/>
  <c r="H633" i="30"/>
  <c r="H682" i="30"/>
  <c r="F1142" i="30"/>
  <c r="F1140" i="30"/>
  <c r="F1139" i="30"/>
  <c r="F1134" i="30"/>
  <c r="F1133" i="30"/>
  <c r="F1128" i="30"/>
  <c r="F1127" i="30"/>
  <c r="F1121" i="30"/>
  <c r="F1120" i="30"/>
  <c r="F846" i="30"/>
  <c r="F845" i="30"/>
  <c r="F844" i="30"/>
  <c r="F843" i="30"/>
  <c r="F842" i="30"/>
  <c r="F841" i="30"/>
  <c r="F825" i="30"/>
  <c r="F826" i="30"/>
  <c r="F875" i="30"/>
  <c r="F876" i="30"/>
  <c r="F877" i="30"/>
  <c r="F614" i="30"/>
  <c r="F784" i="30"/>
  <c r="F782" i="30"/>
  <c r="F781" i="30"/>
  <c r="F780" i="30"/>
  <c r="F779" i="30"/>
  <c r="F767" i="30"/>
  <c r="F765" i="30"/>
  <c r="F764" i="30"/>
  <c r="F763" i="30"/>
  <c r="F762" i="30"/>
  <c r="F755" i="30"/>
  <c r="F757" i="30"/>
  <c r="F756" i="30"/>
  <c r="F704" i="30"/>
  <c r="F703" i="30"/>
  <c r="F702" i="30"/>
  <c r="F701" i="30"/>
  <c r="F696" i="30"/>
  <c r="F694" i="30"/>
  <c r="F633" i="30"/>
  <c r="F682" i="30"/>
  <c r="F524" i="30"/>
  <c r="F523" i="30"/>
  <c r="F522" i="30"/>
  <c r="F521" i="30"/>
  <c r="F520" i="30"/>
  <c r="F519" i="30"/>
  <c r="F514" i="30"/>
  <c r="F512" i="30"/>
  <c r="F511" i="30"/>
  <c r="F510" i="30"/>
  <c r="F509" i="30"/>
  <c r="F503" i="30"/>
  <c r="F502" i="30"/>
  <c r="F472" i="30"/>
  <c r="F471" i="30"/>
  <c r="F470" i="30"/>
  <c r="F469" i="30"/>
  <c r="F465" i="30"/>
  <c r="F464" i="30"/>
  <c r="F463" i="30"/>
  <c r="F462" i="30"/>
  <c r="F460" i="30"/>
  <c r="F458" i="30"/>
  <c r="F457" i="30"/>
  <c r="F456" i="30"/>
  <c r="F455" i="30"/>
  <c r="F451" i="30"/>
  <c r="F450" i="30"/>
  <c r="F391" i="30"/>
  <c r="F390" i="30"/>
  <c r="F389" i="30"/>
  <c r="F388" i="30"/>
  <c r="F387" i="30"/>
  <c r="F386" i="30"/>
  <c r="F385" i="30"/>
  <c r="F384" i="30"/>
  <c r="F383" i="30"/>
  <c r="F382" i="30"/>
  <c r="F381" i="30"/>
  <c r="F380" i="30"/>
  <c r="F379" i="30"/>
  <c r="F377" i="30"/>
  <c r="F376" i="30"/>
  <c r="F375" i="30"/>
  <c r="F374" i="30"/>
  <c r="F373" i="30"/>
  <c r="F372" i="30"/>
  <c r="F371" i="30"/>
  <c r="F370" i="30"/>
  <c r="F369" i="30"/>
  <c r="F365" i="30"/>
  <c r="F364" i="30"/>
  <c r="F363" i="30"/>
  <c r="F314" i="30"/>
  <c r="F313" i="30"/>
  <c r="F312" i="30"/>
  <c r="F311" i="30"/>
  <c r="F310" i="30"/>
  <c r="F309" i="30"/>
  <c r="F308" i="30"/>
  <c r="F307" i="30"/>
  <c r="F306" i="30"/>
  <c r="F305" i="30"/>
  <c r="F302" i="30"/>
  <c r="F219" i="30"/>
  <c r="F218" i="30"/>
  <c r="F217" i="30"/>
  <c r="F215" i="30"/>
  <c r="F214" i="30"/>
  <c r="F213" i="30"/>
  <c r="F211" i="30"/>
  <c r="F161" i="30"/>
  <c r="F159" i="30"/>
  <c r="F158" i="30"/>
  <c r="F156" i="30"/>
  <c r="F141" i="30"/>
  <c r="F114" i="30"/>
  <c r="F112" i="30"/>
  <c r="F111" i="30"/>
  <c r="F110" i="30"/>
  <c r="F109" i="30"/>
  <c r="F103" i="30"/>
  <c r="F62" i="30"/>
  <c r="F60" i="30"/>
  <c r="F58" i="30"/>
  <c r="F56" i="30"/>
  <c r="F55" i="30"/>
  <c r="F51" i="30"/>
  <c r="H13" i="27"/>
  <c r="I179" i="31"/>
  <c r="I10" i="31"/>
  <c r="H179" i="31"/>
  <c r="H10" i="31"/>
  <c r="G179" i="31"/>
  <c r="G10" i="31"/>
  <c r="F179" i="31"/>
  <c r="F10" i="31"/>
  <c r="F166" i="31"/>
  <c r="F9" i="31"/>
  <c r="I132" i="31"/>
  <c r="H132" i="31"/>
  <c r="H8" i="31"/>
  <c r="G132" i="31"/>
  <c r="G8" i="31"/>
  <c r="I56" i="31"/>
  <c r="I7" i="31"/>
  <c r="H56" i="31"/>
  <c r="H7" i="31"/>
  <c r="G56" i="31"/>
  <c r="G7" i="31"/>
  <c r="F56" i="31"/>
  <c r="F7" i="31"/>
  <c r="G336" i="30"/>
  <c r="E315" i="32"/>
  <c r="E48" i="27"/>
  <c r="E310" i="32"/>
  <c r="E47" i="27" s="1"/>
  <c r="E305" i="32"/>
  <c r="E301" i="32"/>
  <c r="E45" i="27"/>
  <c r="E295" i="32"/>
  <c r="F43" i="27"/>
  <c r="E287" i="32"/>
  <c r="E43" i="27"/>
  <c r="F277" i="32"/>
  <c r="F269" i="32"/>
  <c r="F41" i="27"/>
  <c r="F263" i="32"/>
  <c r="F40" i="27"/>
  <c r="E263" i="32"/>
  <c r="E40" i="27"/>
  <c r="F39" i="27"/>
  <c r="E220" i="32"/>
  <c r="E39" i="27"/>
  <c r="F196" i="32"/>
  <c r="F38" i="27"/>
  <c r="E196" i="32"/>
  <c r="E38" i="27"/>
  <c r="F187" i="32"/>
  <c r="F37" i="27"/>
  <c r="E187" i="32"/>
  <c r="F36" i="27"/>
  <c r="E119" i="32"/>
  <c r="E36" i="27"/>
  <c r="F30" i="32"/>
  <c r="F35" i="27"/>
  <c r="E30" i="32"/>
  <c r="F24" i="32"/>
  <c r="F34" i="27"/>
  <c r="E18" i="32"/>
  <c r="H1363" i="30"/>
  <c r="H1328" i="30"/>
  <c r="H1212" i="30"/>
  <c r="H1209" i="30"/>
  <c r="H1208" i="30"/>
  <c r="H1207" i="30"/>
  <c r="H1200" i="30"/>
  <c r="H767" i="30"/>
  <c r="H765" i="30"/>
  <c r="H764" i="30"/>
  <c r="H763" i="30"/>
  <c r="H762" i="30"/>
  <c r="I422" i="30"/>
  <c r="I352" i="30"/>
  <c r="H156" i="30"/>
  <c r="H158" i="30"/>
  <c r="H159" i="30"/>
  <c r="H161" i="30"/>
  <c r="H141" i="30"/>
  <c r="H12" i="27"/>
  <c r="H2175" i="30"/>
  <c r="H2062" i="30"/>
  <c r="H2063" i="30"/>
  <c r="H2064" i="30"/>
  <c r="H2065" i="30"/>
  <c r="H2061" i="30"/>
  <c r="G1306" i="30"/>
  <c r="F1306" i="30"/>
  <c r="I1306" i="30"/>
  <c r="H363" i="30"/>
  <c r="I185" i="30"/>
  <c r="H52" i="27"/>
  <c r="G2210" i="30"/>
  <c r="G1250" i="30"/>
  <c r="F1250" i="30"/>
  <c r="I1250" i="30"/>
  <c r="H1201" i="30"/>
  <c r="H1216" i="30"/>
  <c r="H1217" i="30"/>
  <c r="H1218" i="30"/>
  <c r="H1219" i="30"/>
  <c r="H1220" i="30"/>
  <c r="H1221" i="30"/>
  <c r="I982" i="30"/>
  <c r="G982" i="30"/>
  <c r="G983" i="30"/>
  <c r="G616" i="30"/>
  <c r="F982" i="30"/>
  <c r="I1095" i="30"/>
  <c r="G1095" i="30"/>
  <c r="F1095" i="30"/>
  <c r="I1094" i="30"/>
  <c r="I1096" i="30"/>
  <c r="I618" i="30"/>
  <c r="I981" i="30"/>
  <c r="I813" i="30"/>
  <c r="F813" i="30"/>
  <c r="G744" i="30"/>
  <c r="I744" i="30"/>
  <c r="F744" i="30"/>
  <c r="I683" i="30"/>
  <c r="I684" i="30"/>
  <c r="I611" i="30"/>
  <c r="E349" i="45"/>
  <c r="I701" i="30"/>
  <c r="F349" i="45"/>
  <c r="I702" i="30"/>
  <c r="F337" i="45"/>
  <c r="F321" i="45"/>
  <c r="I743" i="30"/>
  <c r="I745" i="30"/>
  <c r="I612" i="30"/>
  <c r="I759" i="30"/>
  <c r="E389" i="45"/>
  <c r="I772" i="30"/>
  <c r="H389" i="45"/>
  <c r="I775" i="30"/>
  <c r="E361" i="45"/>
  <c r="I779" i="30"/>
  <c r="F361" i="45"/>
  <c r="I780" i="30"/>
  <c r="I812" i="30"/>
  <c r="I814" i="30"/>
  <c r="I613" i="30"/>
  <c r="E395" i="45"/>
  <c r="I841" i="30"/>
  <c r="I875" i="30"/>
  <c r="I876" i="30"/>
  <c r="I877" i="30"/>
  <c r="I614" i="30"/>
  <c r="F415" i="45"/>
  <c r="I894" i="30"/>
  <c r="E403" i="45"/>
  <c r="F403" i="45"/>
  <c r="I403" i="45"/>
  <c r="I920" i="30"/>
  <c r="I921" i="30"/>
  <c r="I922" i="30"/>
  <c r="I615" i="30"/>
  <c r="I983" i="30"/>
  <c r="I616" i="30"/>
  <c r="I1034" i="30"/>
  <c r="I1035" i="30"/>
  <c r="I1036" i="30"/>
  <c r="I617" i="30"/>
  <c r="I619" i="30"/>
  <c r="I12" i="30"/>
  <c r="I603" i="30"/>
  <c r="G603" i="30"/>
  <c r="G602" i="30"/>
  <c r="F603" i="30"/>
  <c r="I491" i="30"/>
  <c r="G491" i="30"/>
  <c r="F491" i="30"/>
  <c r="F550" i="30"/>
  <c r="F438" i="30"/>
  <c r="I550" i="30"/>
  <c r="G550" i="30"/>
  <c r="G91" i="30"/>
  <c r="G92" i="30"/>
  <c r="I92" i="30"/>
  <c r="F92" i="30"/>
  <c r="G129" i="30"/>
  <c r="G130" i="30"/>
  <c r="G31" i="30"/>
  <c r="I129" i="30"/>
  <c r="F129" i="30"/>
  <c r="G185" i="30"/>
  <c r="G186" i="30"/>
  <c r="G32" i="30"/>
  <c r="G93" i="30"/>
  <c r="G30" i="30"/>
  <c r="G36" i="30"/>
  <c r="G7" i="30"/>
  <c r="G274" i="30"/>
  <c r="G199" i="30"/>
  <c r="G200" i="30"/>
  <c r="G201" i="30"/>
  <c r="G8" i="30"/>
  <c r="G337" i="30"/>
  <c r="G338" i="30"/>
  <c r="G282" i="30"/>
  <c r="G288" i="30"/>
  <c r="G9" i="30"/>
  <c r="G421" i="30"/>
  <c r="G422" i="30"/>
  <c r="G423" i="30"/>
  <c r="G345" i="30"/>
  <c r="G349" i="30"/>
  <c r="G10" i="30"/>
  <c r="G492" i="30"/>
  <c r="G430" i="30"/>
  <c r="G551" i="30"/>
  <c r="G431" i="30"/>
  <c r="G604" i="30"/>
  <c r="G432" i="30"/>
  <c r="G435" i="30"/>
  <c r="G11" i="30"/>
  <c r="G683" i="30"/>
  <c r="G684" i="30"/>
  <c r="G611" i="30"/>
  <c r="G745" i="30"/>
  <c r="G612" i="30"/>
  <c r="G814" i="30"/>
  <c r="G613" i="30"/>
  <c r="G876" i="30"/>
  <c r="G877" i="30"/>
  <c r="G614" i="30"/>
  <c r="G921" i="30"/>
  <c r="G922" i="30"/>
  <c r="G615" i="30"/>
  <c r="G1034" i="30"/>
  <c r="G1035" i="30"/>
  <c r="G1036" i="30"/>
  <c r="G617" i="30"/>
  <c r="G1096" i="30"/>
  <c r="G618" i="30"/>
  <c r="G619" i="30"/>
  <c r="G12" i="30"/>
  <c r="G1170" i="30"/>
  <c r="G1171" i="30"/>
  <c r="G1103" i="30"/>
  <c r="G1106" i="30"/>
  <c r="G13" i="30"/>
  <c r="G1251" i="30"/>
  <c r="G1178" i="30"/>
  <c r="G1307" i="30"/>
  <c r="G1179" i="30"/>
  <c r="G1351" i="30"/>
  <c r="G1352" i="30"/>
  <c r="G1180" i="30"/>
  <c r="G1398" i="30"/>
  <c r="G1399" i="30"/>
  <c r="G1181" i="30"/>
  <c r="G1186" i="30"/>
  <c r="G14" i="30"/>
  <c r="G1534" i="30"/>
  <c r="G1535" i="30"/>
  <c r="G1407" i="30"/>
  <c r="G1592" i="30"/>
  <c r="G1593" i="30"/>
  <c r="G1408" i="30"/>
  <c r="G1653" i="30"/>
  <c r="G1654" i="30"/>
  <c r="G1409" i="30"/>
  <c r="G1708" i="30"/>
  <c r="G1709" i="30"/>
  <c r="G1410" i="30"/>
  <c r="G1765" i="30"/>
  <c r="G1766" i="30"/>
  <c r="G1767" i="30"/>
  <c r="G1411" i="30"/>
  <c r="G1414" i="30"/>
  <c r="G15" i="30"/>
  <c r="G1835" i="30"/>
  <c r="G1836" i="30"/>
  <c r="G1774" i="30"/>
  <c r="G1776" i="30"/>
  <c r="G16" i="30"/>
  <c r="G1914" i="30"/>
  <c r="G1843" i="30"/>
  <c r="G2018" i="30"/>
  <c r="G2019" i="30"/>
  <c r="G2020" i="30"/>
  <c r="H2020" i="30" s="1"/>
  <c r="G1845" i="30"/>
  <c r="G1849" i="30"/>
  <c r="G17" i="30"/>
  <c r="G2097" i="30"/>
  <c r="G2098" i="30"/>
  <c r="G2027" i="30"/>
  <c r="G2153" i="30"/>
  <c r="G2154" i="30"/>
  <c r="G2028" i="30"/>
  <c r="G2211" i="30"/>
  <c r="G2029" i="30"/>
  <c r="G2031" i="30"/>
  <c r="G18" i="30"/>
  <c r="G19" i="30"/>
  <c r="F185" i="30"/>
  <c r="I241" i="30"/>
  <c r="F241" i="30"/>
  <c r="G291" i="30"/>
  <c r="F337" i="30"/>
  <c r="F291" i="30"/>
  <c r="I337" i="30"/>
  <c r="I291" i="30"/>
  <c r="F422" i="30"/>
  <c r="F352" i="30"/>
  <c r="G35" i="27"/>
  <c r="G263" i="32"/>
  <c r="G40" i="27" s="1"/>
  <c r="H263" i="32"/>
  <c r="H40" i="27"/>
  <c r="H2164" i="30"/>
  <c r="H2129" i="30"/>
  <c r="H2128" i="30"/>
  <c r="H2124" i="30"/>
  <c r="H2123" i="30"/>
  <c r="H2111" i="30"/>
  <c r="H2110" i="30"/>
  <c r="H2109" i="30"/>
  <c r="H2056" i="30"/>
  <c r="H2055" i="30"/>
  <c r="H2054" i="30"/>
  <c r="H2053" i="30"/>
  <c r="H2052" i="30"/>
  <c r="H2051" i="30"/>
  <c r="H2047" i="30"/>
  <c r="H2046" i="30"/>
  <c r="H2045" i="30"/>
  <c r="H2044" i="30"/>
  <c r="H1878" i="30"/>
  <c r="H1873" i="30"/>
  <c r="H1872" i="30"/>
  <c r="H1871" i="30"/>
  <c r="H1870" i="30"/>
  <c r="H1863" i="30"/>
  <c r="H1862" i="30"/>
  <c r="H1818" i="30"/>
  <c r="H1817" i="30"/>
  <c r="H1816" i="30"/>
  <c r="H1815" i="30"/>
  <c r="H1814" i="30"/>
  <c r="H1813" i="30"/>
  <c r="H1812" i="30"/>
  <c r="H1811" i="30"/>
  <c r="H1809" i="30"/>
  <c r="H1808" i="30"/>
  <c r="H1792" i="30"/>
  <c r="H1791" i="30"/>
  <c r="H1692" i="30"/>
  <c r="H1691" i="30"/>
  <c r="H1690" i="30"/>
  <c r="H1689" i="30"/>
  <c r="H1688" i="30"/>
  <c r="H1687" i="30"/>
  <c r="H1686" i="30"/>
  <c r="H1685" i="30"/>
  <c r="H1684" i="30"/>
  <c r="H1683" i="30"/>
  <c r="H1682" i="30"/>
  <c r="H1681" i="30"/>
  <c r="H1680" i="30"/>
  <c r="H1666" i="30"/>
  <c r="H1665" i="30"/>
  <c r="H1631" i="30"/>
  <c r="H1630" i="30"/>
  <c r="H1629" i="30"/>
  <c r="H1628" i="30"/>
  <c r="H1627" i="30"/>
  <c r="H1626" i="30"/>
  <c r="H1625" i="30"/>
  <c r="H1624" i="30"/>
  <c r="H1623" i="30"/>
  <c r="H1622" i="30"/>
  <c r="H1621" i="30"/>
  <c r="H1620" i="30"/>
  <c r="H1619" i="30"/>
  <c r="H1618" i="30"/>
  <c r="H1617" i="30"/>
  <c r="H1616" i="30"/>
  <c r="H1615" i="30"/>
  <c r="H1614" i="30"/>
  <c r="H1613" i="30"/>
  <c r="H1612" i="30"/>
  <c r="H1611" i="30"/>
  <c r="H1610" i="30"/>
  <c r="H1609" i="30"/>
  <c r="H1606" i="30"/>
  <c r="H1605" i="30"/>
  <c r="H1604" i="30"/>
  <c r="H1603" i="30"/>
  <c r="H1568" i="30"/>
  <c r="H1564" i="30"/>
  <c r="H1563" i="30"/>
  <c r="H1562" i="30"/>
  <c r="H1512" i="30"/>
  <c r="H1511" i="30"/>
  <c r="H1510" i="30"/>
  <c r="H1509" i="30"/>
  <c r="H1508" i="30"/>
  <c r="H1507" i="30"/>
  <c r="H1506" i="30"/>
  <c r="H1505" i="30"/>
  <c r="H1504" i="30"/>
  <c r="H1503" i="30"/>
  <c r="H1502" i="30"/>
  <c r="H1501" i="30"/>
  <c r="H1500" i="30"/>
  <c r="H1499" i="30"/>
  <c r="H1498" i="30"/>
  <c r="H1497" i="30"/>
  <c r="H1496" i="30"/>
  <c r="H1485" i="30"/>
  <c r="H1484" i="30"/>
  <c r="H1455" i="30"/>
  <c r="H1454" i="30"/>
  <c r="H1453" i="30"/>
  <c r="H1452" i="30"/>
  <c r="H1451" i="30"/>
  <c r="H1450" i="30"/>
  <c r="H1449" i="30"/>
  <c r="H1448" i="30"/>
  <c r="H1447" i="30"/>
  <c r="H1446" i="30"/>
  <c r="H1445" i="30"/>
  <c r="H1444" i="30"/>
  <c r="H1438" i="30"/>
  <c r="H1437" i="30"/>
  <c r="H1436" i="30"/>
  <c r="H1435" i="30"/>
  <c r="H1434" i="30"/>
  <c r="H1431" i="30"/>
  <c r="H1430" i="30"/>
  <c r="H1429" i="30"/>
  <c r="H1428" i="30"/>
  <c r="H1330" i="30"/>
  <c r="H1333" i="30"/>
  <c r="H1332" i="30"/>
  <c r="H1329" i="30"/>
  <c r="H1327" i="30"/>
  <c r="H1319" i="30"/>
  <c r="H1289" i="30"/>
  <c r="H1287" i="30"/>
  <c r="H1286" i="30"/>
  <c r="H1285" i="30"/>
  <c r="H1284" i="30"/>
  <c r="H1282" i="30"/>
  <c r="H1280" i="30"/>
  <c r="H1279" i="30"/>
  <c r="H1262" i="30"/>
  <c r="H1263" i="30"/>
  <c r="H784" i="30"/>
  <c r="H782" i="30"/>
  <c r="H781" i="30"/>
  <c r="H780" i="30"/>
  <c r="H779" i="30"/>
  <c r="H704" i="30"/>
  <c r="H703" i="30"/>
  <c r="H702" i="30"/>
  <c r="H701" i="30"/>
  <c r="H524" i="30"/>
  <c r="H523" i="30"/>
  <c r="H522" i="30"/>
  <c r="H521" i="30"/>
  <c r="H520" i="30"/>
  <c r="H519" i="30"/>
  <c r="H518" i="30"/>
  <c r="H514" i="30"/>
  <c r="H512" i="30"/>
  <c r="H511" i="30"/>
  <c r="H510" i="30"/>
  <c r="H509" i="30"/>
  <c r="H503" i="30"/>
  <c r="H502" i="30"/>
  <c r="H472" i="30"/>
  <c r="H471" i="30"/>
  <c r="H470" i="30"/>
  <c r="H469" i="30"/>
  <c r="H467" i="30"/>
  <c r="H466" i="30"/>
  <c r="H465" i="30"/>
  <c r="H464" i="30"/>
  <c r="H463" i="30"/>
  <c r="H462" i="30"/>
  <c r="H451" i="30"/>
  <c r="H450" i="30"/>
  <c r="H391" i="30"/>
  <c r="H390" i="30"/>
  <c r="H389" i="30"/>
  <c r="H388" i="30"/>
  <c r="H387" i="30"/>
  <c r="H386" i="30"/>
  <c r="H385" i="30"/>
  <c r="H384" i="30"/>
  <c r="H383" i="30"/>
  <c r="H382" i="30"/>
  <c r="H381" i="30"/>
  <c r="H380" i="30"/>
  <c r="H379" i="30"/>
  <c r="H377" i="30"/>
  <c r="H374" i="30"/>
  <c r="H373" i="30"/>
  <c r="H372" i="30"/>
  <c r="H371" i="30"/>
  <c r="H370" i="30"/>
  <c r="H369" i="30"/>
  <c r="H365" i="30"/>
  <c r="H364" i="30"/>
  <c r="H312" i="30"/>
  <c r="H311" i="30"/>
  <c r="H309" i="30"/>
  <c r="H308" i="30"/>
  <c r="H307" i="30"/>
  <c r="H306" i="30"/>
  <c r="H305" i="30"/>
  <c r="H302" i="30"/>
  <c r="H219" i="30"/>
  <c r="H218" i="30"/>
  <c r="H217" i="30"/>
  <c r="H215" i="30"/>
  <c r="H214" i="30"/>
  <c r="H213" i="30"/>
  <c r="H211" i="30"/>
  <c r="H210" i="30"/>
  <c r="H114" i="30"/>
  <c r="H112" i="30"/>
  <c r="H111" i="30"/>
  <c r="H110" i="30"/>
  <c r="H109" i="30"/>
  <c r="H103" i="30"/>
  <c r="H62" i="30"/>
  <c r="H60" i="30"/>
  <c r="H58" i="30"/>
  <c r="H56" i="30"/>
  <c r="H55" i="30"/>
  <c r="H51" i="30"/>
  <c r="G13" i="27"/>
  <c r="F13" i="27"/>
  <c r="E13" i="27"/>
  <c r="G12" i="27"/>
  <c r="E12" i="27"/>
  <c r="H11" i="27"/>
  <c r="G11" i="27"/>
  <c r="E11" i="27"/>
  <c r="F10" i="27"/>
  <c r="E10" i="27"/>
  <c r="E34" i="27"/>
  <c r="E35" i="27"/>
  <c r="E37" i="27"/>
  <c r="E41" i="27"/>
  <c r="E42" i="27"/>
  <c r="E44" i="27"/>
  <c r="H51" i="27"/>
  <c r="G51" i="27"/>
  <c r="G53" i="27" s="1"/>
  <c r="F51" i="27"/>
  <c r="E51" i="27"/>
  <c r="H50" i="27"/>
  <c r="G50" i="27"/>
  <c r="F50" i="27"/>
  <c r="E50" i="27"/>
  <c r="H35" i="27"/>
  <c r="I274" i="30"/>
  <c r="F274" i="30"/>
  <c r="I273" i="30"/>
  <c r="I275" i="30"/>
  <c r="I194" i="30"/>
  <c r="F273" i="30"/>
  <c r="G273" i="30"/>
  <c r="G275" i="30"/>
  <c r="G194" i="30"/>
  <c r="H273" i="30"/>
  <c r="H275" i="30"/>
  <c r="H194" i="30"/>
  <c r="H315" i="32"/>
  <c r="H48" i="27"/>
  <c r="G315" i="32"/>
  <c r="G48" i="27"/>
  <c r="H310" i="32"/>
  <c r="H47" i="27"/>
  <c r="G310" i="32"/>
  <c r="G47" i="27"/>
  <c r="H305" i="32"/>
  <c r="G305" i="32"/>
  <c r="H301" i="32"/>
  <c r="G301" i="32"/>
  <c r="G45" i="27"/>
  <c r="H295" i="32"/>
  <c r="H44" i="27"/>
  <c r="G295" i="32"/>
  <c r="G44" i="27"/>
  <c r="H287" i="32"/>
  <c r="H43" i="27"/>
  <c r="G287" i="32"/>
  <c r="G43" i="27" s="1"/>
  <c r="H277" i="32"/>
  <c r="H42" i="27"/>
  <c r="G42" i="27"/>
  <c r="F42" i="27"/>
  <c r="H269" i="32"/>
  <c r="H41" i="27"/>
  <c r="G41" i="27"/>
  <c r="G39" i="27"/>
  <c r="H196" i="32"/>
  <c r="H38" i="27"/>
  <c r="G196" i="32"/>
  <c r="G38" i="27"/>
  <c r="H187" i="32"/>
  <c r="H37" i="27"/>
  <c r="G187" i="32"/>
  <c r="G37" i="27" s="1"/>
  <c r="H36" i="27"/>
  <c r="H30" i="32"/>
  <c r="G30" i="32"/>
  <c r="H24" i="32"/>
  <c r="H34" i="27"/>
  <c r="G24" i="32"/>
  <c r="G34" i="27" s="1"/>
  <c r="I2153" i="30"/>
  <c r="I2097" i="30"/>
  <c r="I2034" i="30"/>
  <c r="I2035" i="30"/>
  <c r="F2033" i="30"/>
  <c r="I2019" i="30"/>
  <c r="I1962" i="30"/>
  <c r="F1962" i="30"/>
  <c r="F1961" i="30"/>
  <c r="F1963" i="30"/>
  <c r="F1844" i="30"/>
  <c r="H1961" i="30"/>
  <c r="I1913" i="30"/>
  <c r="F1913" i="30"/>
  <c r="F1914" i="30"/>
  <c r="F1843" i="30"/>
  <c r="I1835" i="30"/>
  <c r="I1779" i="30"/>
  <c r="F1835" i="30"/>
  <c r="F1779" i="30"/>
  <c r="G1779" i="30"/>
  <c r="I1766" i="30"/>
  <c r="F1766" i="30"/>
  <c r="I1765" i="30"/>
  <c r="F1765" i="30"/>
  <c r="F1767" i="30"/>
  <c r="F1411" i="30"/>
  <c r="H1765" i="30"/>
  <c r="H1767" i="30"/>
  <c r="H1411" i="30"/>
  <c r="I1708" i="30"/>
  <c r="F1708" i="30"/>
  <c r="I1653" i="30"/>
  <c r="F1653" i="30"/>
  <c r="I1592" i="30"/>
  <c r="F1592" i="30"/>
  <c r="I1534" i="30"/>
  <c r="F1534" i="30"/>
  <c r="I1473" i="30"/>
  <c r="F1473" i="30"/>
  <c r="I1398" i="30"/>
  <c r="I1351" i="30"/>
  <c r="I1189" i="30"/>
  <c r="F1351" i="30"/>
  <c r="I1170" i="30"/>
  <c r="I1109" i="30"/>
  <c r="F1170" i="30"/>
  <c r="F1109" i="30"/>
  <c r="F1035" i="30"/>
  <c r="F921" i="30"/>
  <c r="F683" i="30"/>
  <c r="F622" i="30"/>
  <c r="F743" i="30"/>
  <c r="F812" i="30"/>
  <c r="F981" i="30"/>
  <c r="F1094" i="30"/>
  <c r="F621" i="30"/>
  <c r="F623" i="30"/>
  <c r="H684" i="30"/>
  <c r="H611" i="30"/>
  <c r="H45" i="27"/>
  <c r="H157" i="30"/>
  <c r="F157" i="30"/>
  <c r="G52" i="27"/>
  <c r="H53" i="27"/>
  <c r="G352" i="30"/>
  <c r="H1350" i="30"/>
  <c r="H1352" i="30"/>
  <c r="H1180" i="30"/>
  <c r="G1852" i="30"/>
  <c r="G242" i="30"/>
  <c r="G193" i="30"/>
  <c r="G197" i="30"/>
  <c r="G38" i="30"/>
  <c r="F1169" i="30"/>
  <c r="F49" i="27"/>
  <c r="F8" i="27"/>
  <c r="F15" i="27"/>
  <c r="F53" i="27"/>
  <c r="F316" i="32"/>
  <c r="H49" i="27"/>
  <c r="H8" i="27"/>
  <c r="H15" i="27"/>
  <c r="H316" i="32"/>
  <c r="H1533" i="30"/>
  <c r="H1535" i="30"/>
  <c r="H1407" i="30"/>
  <c r="I39" i="30"/>
  <c r="G1851" i="30"/>
  <c r="G1853" i="30"/>
  <c r="G1189" i="30"/>
  <c r="G1188" i="30"/>
  <c r="G2033" i="30"/>
  <c r="F922" i="30"/>
  <c r="F615" i="30"/>
  <c r="H1652" i="30"/>
  <c r="H1654" i="30"/>
  <c r="H1409" i="30"/>
  <c r="G438" i="30"/>
  <c r="G1417" i="30"/>
  <c r="H336" i="30"/>
  <c r="H338" i="30"/>
  <c r="H282" i="30"/>
  <c r="H288" i="30"/>
  <c r="H9" i="30"/>
  <c r="I200" i="30"/>
  <c r="F983" i="30"/>
  <c r="F616" i="30"/>
  <c r="H1094" i="30"/>
  <c r="H1096" i="30"/>
  <c r="H618" i="30"/>
  <c r="F1249" i="30"/>
  <c r="F1305" i="30"/>
  <c r="F1350" i="30"/>
  <c r="F1188" i="30"/>
  <c r="F1307" i="30"/>
  <c r="F1179" i="30"/>
  <c r="F1591" i="30"/>
  <c r="H2096" i="30"/>
  <c r="H2098" i="30"/>
  <c r="H2027" i="30"/>
  <c r="H812" i="30"/>
  <c r="H814" i="30"/>
  <c r="H613" i="30"/>
  <c r="H549" i="30"/>
  <c r="H551" i="30"/>
  <c r="H431" i="30"/>
  <c r="H1305" i="30"/>
  <c r="H1307" i="30"/>
  <c r="H1179" i="30"/>
  <c r="H1834" i="30"/>
  <c r="H1912" i="30"/>
  <c r="H2152" i="30"/>
  <c r="H2154" i="30"/>
  <c r="H2028" i="30"/>
  <c r="F39" i="30"/>
  <c r="G1780" i="30"/>
  <c r="F1417" i="30"/>
  <c r="F1593" i="30"/>
  <c r="F1408" i="30"/>
  <c r="G2034" i="30"/>
  <c r="G2035" i="30"/>
  <c r="F200" i="30"/>
  <c r="F336" i="30"/>
  <c r="F290" i="30"/>
  <c r="H981" i="30"/>
  <c r="H983" i="30"/>
  <c r="H616" i="30"/>
  <c r="H1591" i="30"/>
  <c r="G1109" i="30"/>
  <c r="G1110" i="30"/>
  <c r="F2034" i="30"/>
  <c r="F184" i="30"/>
  <c r="F186" i="30"/>
  <c r="F32" i="30"/>
  <c r="F1352" i="30"/>
  <c r="F1180" i="30"/>
  <c r="F1472" i="30"/>
  <c r="F1474" i="30"/>
  <c r="F1406" i="30"/>
  <c r="F1533" i="30"/>
  <c r="F1535" i="30"/>
  <c r="F1407" i="30"/>
  <c r="F1652" i="30"/>
  <c r="F1654" i="30"/>
  <c r="F1409" i="30"/>
  <c r="F1707" i="30"/>
  <c r="F1709" i="30"/>
  <c r="F1410" i="30"/>
  <c r="F1414" i="30"/>
  <c r="F15" i="30"/>
  <c r="F1834" i="30"/>
  <c r="F1836" i="30"/>
  <c r="F1774" i="30"/>
  <c r="F1776" i="30"/>
  <c r="F16" i="30"/>
  <c r="I1767" i="30"/>
  <c r="I1411" i="30"/>
  <c r="G1190" i="30"/>
  <c r="F1036" i="30"/>
  <c r="F617" i="30"/>
  <c r="G622" i="30"/>
  <c r="G39" i="30"/>
  <c r="G22" i="30"/>
  <c r="F292" i="30"/>
  <c r="F338" i="30"/>
  <c r="F282" i="30"/>
  <c r="F288" i="30"/>
  <c r="F9" i="30"/>
  <c r="F1189" i="30"/>
  <c r="H240" i="30"/>
  <c r="H1472" i="30"/>
  <c r="H1474" i="30"/>
  <c r="H1406" i="30"/>
  <c r="H421" i="30"/>
  <c r="F128" i="30"/>
  <c r="F130" i="30"/>
  <c r="F31" i="30"/>
  <c r="H1034" i="30"/>
  <c r="H128" i="30"/>
  <c r="H130" i="30"/>
  <c r="H31" i="30"/>
  <c r="H490" i="30"/>
  <c r="H492" i="30"/>
  <c r="H430" i="30"/>
  <c r="H2209" i="30"/>
  <c r="H2211" i="30"/>
  <c r="H2029" i="30"/>
  <c r="H184" i="30"/>
  <c r="H186" i="30"/>
  <c r="H32" i="30"/>
  <c r="H1845" i="30"/>
  <c r="H1963" i="30"/>
  <c r="H1844" i="30"/>
  <c r="H91" i="30"/>
  <c r="H38" i="30"/>
  <c r="H40" i="30"/>
  <c r="I438" i="30"/>
  <c r="F421" i="30"/>
  <c r="F490" i="30"/>
  <c r="F492" i="30"/>
  <c r="F430" i="30"/>
  <c r="F745" i="30"/>
  <c r="F612" i="30"/>
  <c r="H875" i="30"/>
  <c r="H877" i="30"/>
  <c r="H614" i="30"/>
  <c r="H1169" i="30"/>
  <c r="I1852" i="30"/>
  <c r="I1417" i="30"/>
  <c r="H199" i="30"/>
  <c r="H201" i="30"/>
  <c r="H8" i="30"/>
  <c r="H242" i="30"/>
  <c r="H193" i="30"/>
  <c r="H197" i="30"/>
  <c r="H1778" i="30"/>
  <c r="H1780" i="30"/>
  <c r="H1836" i="30"/>
  <c r="H1774" i="30"/>
  <c r="H1776" i="30"/>
  <c r="H16" i="30"/>
  <c r="F1171" i="30"/>
  <c r="F1103" i="30"/>
  <c r="F1106" i="30"/>
  <c r="F13" i="30"/>
  <c r="F1108" i="30"/>
  <c r="F1110" i="30"/>
  <c r="H2031" i="30"/>
  <c r="H18" i="30"/>
  <c r="H1914" i="30"/>
  <c r="H1843" i="30"/>
  <c r="H1849" i="30"/>
  <c r="H17" i="30"/>
  <c r="F275" i="30"/>
  <c r="F194" i="30"/>
  <c r="G290" i="30"/>
  <c r="G292" i="30"/>
  <c r="F240" i="30"/>
  <c r="G621" i="30"/>
  <c r="G623" i="30"/>
  <c r="H1036" i="30"/>
  <c r="H617" i="30"/>
  <c r="G1416" i="30"/>
  <c r="G1418" i="30"/>
  <c r="H1249" i="30"/>
  <c r="F602" i="30"/>
  <c r="F604" i="30"/>
  <c r="F432" i="30"/>
  <c r="H602" i="30"/>
  <c r="H604" i="30"/>
  <c r="H432" i="30"/>
  <c r="H1707" i="30"/>
  <c r="H1709" i="30"/>
  <c r="H1410" i="30"/>
  <c r="H2033" i="30"/>
  <c r="H2035" i="30"/>
  <c r="G351" i="30"/>
  <c r="G353" i="30"/>
  <c r="H1397" i="30"/>
  <c r="H1399" i="30"/>
  <c r="H1181" i="30"/>
  <c r="F91" i="30"/>
  <c r="F549" i="30"/>
  <c r="F437" i="30"/>
  <c r="F38" i="30"/>
  <c r="F199" i="30"/>
  <c r="F351" i="30"/>
  <c r="F1416" i="30"/>
  <c r="F1778" i="30"/>
  <c r="F814" i="30"/>
  <c r="F613" i="30"/>
  <c r="F1096" i="30"/>
  <c r="F618" i="30"/>
  <c r="H743" i="30"/>
  <c r="G437" i="30"/>
  <c r="G439" i="30"/>
  <c r="H1593" i="30"/>
  <c r="H1408" i="30"/>
  <c r="H54" i="27"/>
  <c r="H290" i="30"/>
  <c r="H292" i="30"/>
  <c r="F1251" i="30"/>
  <c r="F1178" i="30"/>
  <c r="F1186" i="30"/>
  <c r="F14" i="30"/>
  <c r="F1780" i="30"/>
  <c r="H1416" i="30"/>
  <c r="H1418" i="30"/>
  <c r="F1418" i="30"/>
  <c r="H1108" i="30"/>
  <c r="H1110" i="30"/>
  <c r="H1171" i="30"/>
  <c r="H1103" i="30"/>
  <c r="H1106" i="30"/>
  <c r="H13" i="30"/>
  <c r="H437" i="30"/>
  <c r="H439" i="30"/>
  <c r="H423" i="30"/>
  <c r="H345" i="30"/>
  <c r="H349" i="30"/>
  <c r="H10" i="30"/>
  <c r="H351" i="30"/>
  <c r="H353" i="30"/>
  <c r="F423" i="30"/>
  <c r="F345" i="30"/>
  <c r="F349" i="30"/>
  <c r="F10" i="30"/>
  <c r="F353" i="30"/>
  <c r="H1414" i="30"/>
  <c r="H15" i="30"/>
  <c r="F1190" i="30"/>
  <c r="G21" i="30"/>
  <c r="H621" i="30"/>
  <c r="H745" i="30"/>
  <c r="H612" i="30"/>
  <c r="F93" i="30"/>
  <c r="F30" i="30"/>
  <c r="F36" i="30"/>
  <c r="F7" i="30"/>
  <c r="F242" i="30"/>
  <c r="F193" i="30"/>
  <c r="F197" i="30"/>
  <c r="F201" i="30"/>
  <c r="F8" i="30"/>
  <c r="H1251" i="30"/>
  <c r="H1178" i="30"/>
  <c r="H1186" i="30"/>
  <c r="H14" i="30"/>
  <c r="H1188" i="30"/>
  <c r="H1190" i="30"/>
  <c r="H93" i="30"/>
  <c r="H30" i="30"/>
  <c r="H36" i="30"/>
  <c r="H7" i="30"/>
  <c r="F40" i="30"/>
  <c r="F25" i="27"/>
  <c r="F2035" i="30"/>
  <c r="I786" i="45"/>
  <c r="I1289" i="30"/>
  <c r="E902" i="45"/>
  <c r="I1619" i="30"/>
  <c r="F775" i="45"/>
  <c r="I1217" i="30"/>
  <c r="I1668" i="30"/>
  <c r="I1992" i="30"/>
  <c r="H885" i="45"/>
  <c r="I1564" i="30"/>
  <c r="F861" i="45"/>
  <c r="I1445" i="30"/>
  <c r="I1488" i="30"/>
  <c r="I1386" i="30"/>
  <c r="I1873" i="30"/>
  <c r="I1328" i="30"/>
  <c r="F235" i="45"/>
  <c r="I520" i="30"/>
  <c r="F910" i="45"/>
  <c r="I1688" i="30"/>
  <c r="E1282" i="45"/>
  <c r="I1940" i="30"/>
  <c r="E885" i="45"/>
  <c r="H1252" i="45"/>
  <c r="I1816" i="30"/>
  <c r="E1252" i="45"/>
  <c r="I1813" i="30"/>
  <c r="F1275" i="45"/>
  <c r="I1871" i="30"/>
  <c r="H267" i="45"/>
  <c r="I580" i="30"/>
  <c r="H877" i="45"/>
  <c r="F261" i="45"/>
  <c r="I510" i="30"/>
  <c r="E861" i="45"/>
  <c r="I1444" i="30"/>
  <c r="H902" i="45"/>
  <c r="I1622" i="30"/>
  <c r="I367" i="30"/>
  <c r="F1282" i="45"/>
  <c r="I1941" i="30"/>
  <c r="E1275" i="45"/>
  <c r="I1870" i="30"/>
  <c r="N25" i="45"/>
  <c r="I57" i="30"/>
  <c r="F1271" i="45"/>
  <c r="I1881" i="30"/>
  <c r="E159" i="45"/>
  <c r="I379" i="30"/>
  <c r="I1204" i="30"/>
  <c r="I1607" i="30"/>
  <c r="E1255" i="45"/>
  <c r="J25" i="45"/>
  <c r="E267" i="45"/>
  <c r="I577" i="30"/>
  <c r="I240" i="30"/>
  <c r="I117" i="30"/>
  <c r="F159" i="45"/>
  <c r="I242" i="30"/>
  <c r="I193" i="30"/>
  <c r="I197" i="30"/>
  <c r="I199" i="30"/>
  <c r="I201" i="30"/>
  <c r="I8" i="30"/>
  <c r="I1652" i="30"/>
  <c r="I1654" i="30"/>
  <c r="I1409" i="30"/>
  <c r="I2152" i="30"/>
  <c r="I2154" i="30"/>
  <c r="I2028" i="30"/>
  <c r="G25" i="45"/>
  <c r="I56" i="30"/>
  <c r="N36" i="45"/>
  <c r="I36" i="45"/>
  <c r="I114" i="30"/>
  <c r="I1169" i="30"/>
  <c r="I1108" i="30"/>
  <c r="I1942" i="30"/>
  <c r="L69" i="45"/>
  <c r="I306" i="30"/>
  <c r="F175" i="45"/>
  <c r="I370" i="30"/>
  <c r="I1472" i="30"/>
  <c r="I25" i="45"/>
  <c r="H36" i="45"/>
  <c r="I112" i="30"/>
  <c r="F36" i="45"/>
  <c r="I110" i="30"/>
  <c r="E36" i="45"/>
  <c r="I109" i="30"/>
  <c r="I128" i="30"/>
  <c r="I130" i="30"/>
  <c r="I31" i="30"/>
  <c r="N45" i="45"/>
  <c r="F45" i="45"/>
  <c r="I69" i="45"/>
  <c r="I311" i="30"/>
  <c r="F793" i="45"/>
  <c r="I1397" i="30"/>
  <c r="I1399" i="30"/>
  <c r="I1181" i="30"/>
  <c r="E1290" i="45"/>
  <c r="I1989" i="30"/>
  <c r="I2018" i="30"/>
  <c r="I1350" i="30"/>
  <c r="I1352" i="30"/>
  <c r="I1180" i="30"/>
  <c r="I1961" i="30"/>
  <c r="I1963" i="30"/>
  <c r="I1844" i="30"/>
  <c r="I1912" i="30"/>
  <c r="I1533" i="30"/>
  <c r="I1535" i="30"/>
  <c r="I1407" i="30"/>
  <c r="I1305" i="30"/>
  <c r="I1307" i="30"/>
  <c r="I1179" i="30"/>
  <c r="I602" i="30"/>
  <c r="I604" i="30"/>
  <c r="I432" i="30"/>
  <c r="E25" i="45"/>
  <c r="I62" i="30"/>
  <c r="H25" i="45"/>
  <c r="I60" i="30" s="1"/>
  <c r="F25" i="45"/>
  <c r="I55" i="30"/>
  <c r="K25" i="45"/>
  <c r="I45" i="45"/>
  <c r="H45" i="45"/>
  <c r="E45" i="45"/>
  <c r="H69" i="45"/>
  <c r="I314" i="30"/>
  <c r="N69" i="45"/>
  <c r="I308" i="30"/>
  <c r="H235" i="45"/>
  <c r="I522" i="30"/>
  <c r="F780" i="45"/>
  <c r="I1207" i="30"/>
  <c r="E915" i="45"/>
  <c r="I1680" i="30"/>
  <c r="I1707" i="30"/>
  <c r="I1709" i="30"/>
  <c r="I1410" i="30"/>
  <c r="I490" i="30"/>
  <c r="I492" i="30"/>
  <c r="I430" i="30"/>
  <c r="I380" i="30"/>
  <c r="I421" i="30"/>
  <c r="E235" i="45"/>
  <c r="I549" i="30"/>
  <c r="I551" i="30"/>
  <c r="I431" i="30"/>
  <c r="I2096" i="30"/>
  <c r="I2098" i="30"/>
  <c r="I2027" i="30"/>
  <c r="I622" i="30"/>
  <c r="I22" i="30"/>
  <c r="B26" i="27"/>
  <c r="I1914" i="30"/>
  <c r="I1843" i="30"/>
  <c r="I1171" i="30"/>
  <c r="I1103" i="30"/>
  <c r="I1106" i="30"/>
  <c r="I13" i="30"/>
  <c r="I1474" i="30"/>
  <c r="I1406" i="30"/>
  <c r="I1591" i="30"/>
  <c r="I1593" i="30"/>
  <c r="I1408" i="30"/>
  <c r="I1834" i="30"/>
  <c r="H780" i="45"/>
  <c r="I1209" i="30"/>
  <c r="E52" i="27"/>
  <c r="E53" i="27"/>
  <c r="I2031" i="30"/>
  <c r="I18" i="30"/>
  <c r="I184" i="30"/>
  <c r="I186" i="30"/>
  <c r="I32" i="30"/>
  <c r="I91" i="30"/>
  <c r="I93" i="30"/>
  <c r="I30" i="30"/>
  <c r="I2020" i="30"/>
  <c r="I1845" i="30"/>
  <c r="I1849" i="30"/>
  <c r="I17" i="30"/>
  <c r="I1851" i="30"/>
  <c r="I1853" i="30"/>
  <c r="I2033" i="30"/>
  <c r="I336" i="30"/>
  <c r="I338" i="30"/>
  <c r="I282" i="30"/>
  <c r="I288" i="30"/>
  <c r="I9" i="30"/>
  <c r="I1249" i="30"/>
  <c r="I351" i="30"/>
  <c r="I353" i="30"/>
  <c r="I423" i="30"/>
  <c r="I345" i="30"/>
  <c r="I349" i="30"/>
  <c r="I10" i="30"/>
  <c r="I1836" i="30"/>
  <c r="I1774" i="30"/>
  <c r="I1776" i="30"/>
  <c r="I16" i="30"/>
  <c r="I1778" i="30"/>
  <c r="I1780" i="30"/>
  <c r="I1414" i="30"/>
  <c r="I15" i="30"/>
  <c r="I621" i="30"/>
  <c r="I623" i="30"/>
  <c r="I1188" i="30"/>
  <c r="I1190" i="30"/>
  <c r="I1251" i="30"/>
  <c r="I1178" i="30"/>
  <c r="I1186" i="30"/>
  <c r="I14" i="30"/>
  <c r="I1416" i="30"/>
  <c r="I1418" i="30"/>
  <c r="I437" i="30"/>
  <c r="I439" i="30"/>
  <c r="I435" i="30"/>
  <c r="I11" i="30"/>
  <c r="I290" i="30"/>
  <c r="I292" i="30"/>
  <c r="F54" i="27"/>
  <c r="F20" i="27"/>
  <c r="F26" i="27"/>
  <c r="G23" i="30"/>
  <c r="G40" i="30"/>
  <c r="G12" i="31"/>
  <c r="F27" i="27"/>
  <c r="F28" i="27"/>
  <c r="I9" i="31"/>
  <c r="I8" i="31"/>
  <c r="I12" i="31"/>
  <c r="F12" i="31"/>
  <c r="E19" i="27"/>
  <c r="G209" i="31"/>
  <c r="F209" i="31"/>
  <c r="I1110" i="30"/>
  <c r="H18" i="27"/>
  <c r="I209" i="31"/>
  <c r="H19" i="27"/>
  <c r="B27" i="27"/>
  <c r="I36" i="30"/>
  <c r="I7" i="30"/>
  <c r="I19" i="30"/>
  <c r="I38" i="30"/>
  <c r="I40" i="30"/>
  <c r="H209" i="31"/>
  <c r="H12" i="31"/>
  <c r="G27" i="27"/>
  <c r="H619" i="30"/>
  <c r="H12" i="30"/>
  <c r="F684" i="30"/>
  <c r="F611" i="30"/>
  <c r="F619" i="30"/>
  <c r="F12" i="30"/>
  <c r="F551" i="30"/>
  <c r="F431" i="30"/>
  <c r="F435" i="30"/>
  <c r="F11" i="30"/>
  <c r="H435" i="30"/>
  <c r="H11" i="30"/>
  <c r="H19" i="30"/>
  <c r="F439" i="30"/>
  <c r="I21" i="30"/>
  <c r="H17" i="27"/>
  <c r="H20" i="27" s="1"/>
  <c r="G19" i="27"/>
  <c r="H623" i="30"/>
  <c r="I23" i="30"/>
  <c r="B25" i="27"/>
  <c r="B28" i="27"/>
  <c r="D26" i="27"/>
  <c r="D27" i="27"/>
  <c r="D25" i="27"/>
  <c r="D28" i="27"/>
  <c r="G21" i="27" l="1"/>
  <c r="F2019" i="30"/>
  <c r="F1852" i="30" s="1"/>
  <c r="F22" i="30" s="1"/>
  <c r="E18" i="27" s="1"/>
  <c r="H2019" i="30"/>
  <c r="H1852" i="30" s="1"/>
  <c r="H22" i="30" s="1"/>
  <c r="F2018" i="30"/>
  <c r="H2018" i="30"/>
  <c r="H1851" i="30" s="1"/>
  <c r="E49" i="27"/>
  <c r="E54" i="27"/>
  <c r="E8" i="27"/>
  <c r="E15" i="27" s="1"/>
  <c r="E316" i="32"/>
  <c r="G316" i="32"/>
  <c r="G49" i="27"/>
  <c r="G8" i="27" s="1"/>
  <c r="G15" i="27" s="1"/>
  <c r="G18" i="27" l="1"/>
  <c r="G26" i="27"/>
  <c r="H1853" i="30"/>
  <c r="H21" i="30"/>
  <c r="F2020" i="30"/>
  <c r="F1845" i="30" s="1"/>
  <c r="F1849" i="30" s="1"/>
  <c r="F17" i="30" s="1"/>
  <c r="F19" i="30" s="1"/>
  <c r="F1851" i="30"/>
  <c r="G54" i="27"/>
  <c r="F1853" i="30" l="1"/>
  <c r="F21" i="30"/>
  <c r="G17" i="27"/>
  <c r="G20" i="27" s="1"/>
  <c r="G25" i="27"/>
  <c r="H23" i="30"/>
  <c r="G28" i="27" l="1"/>
  <c r="H25" i="27"/>
  <c r="E17" i="27"/>
  <c r="E20" i="27" s="1"/>
  <c r="F23" i="30"/>
  <c r="H26" i="27" l="1"/>
  <c r="H27" i="27"/>
  <c r="H28" i="27" l="1"/>
</calcChain>
</file>

<file path=xl/sharedStrings.xml><?xml version="1.0" encoding="utf-8"?>
<sst xmlns="http://schemas.openxmlformats.org/spreadsheetml/2006/main" count="6946" uniqueCount="1679">
  <si>
    <t>CODE</t>
  </si>
  <si>
    <t>DESCRIPTION</t>
  </si>
  <si>
    <t>REVENUE</t>
  </si>
  <si>
    <t>FEDERATION ACCOUNTS REVENUE (FAAC)-GENERAL</t>
  </si>
  <si>
    <t>Statutory Allocation</t>
  </si>
  <si>
    <t>Other Federally Allocated Revenue</t>
  </si>
  <si>
    <t>INTERNALLY GENERATED REVENUE(IGR)-GENERAL</t>
  </si>
  <si>
    <t>Tax Revenue</t>
  </si>
  <si>
    <t>Capital Gains Tax (Individual)-Main</t>
  </si>
  <si>
    <t xml:space="preserve"> Sale of Physical Assets ( Plant, Machinery &amp; Equipment)</t>
  </si>
  <si>
    <t>Other Taxes</t>
  </si>
  <si>
    <t>Stamp Duties</t>
  </si>
  <si>
    <t>Development Levy</t>
  </si>
  <si>
    <t>Non-Tax Revenue</t>
  </si>
  <si>
    <t>Licenses</t>
  </si>
  <si>
    <t>Fees-Main</t>
  </si>
  <si>
    <t xml:space="preserve">Registration Fees                                  </t>
  </si>
  <si>
    <t>Renewal Fees</t>
  </si>
  <si>
    <t xml:space="preserve">Vehicle Registration and Weighting Fees                               </t>
  </si>
  <si>
    <t xml:space="preserve">Vehicle Plate Number                                                  </t>
  </si>
  <si>
    <t xml:space="preserve">Taxi Registration                                                     </t>
  </si>
  <si>
    <t xml:space="preserve">Vehicle Hackney Permit                                                </t>
  </si>
  <si>
    <t>Building Plan Fees</t>
  </si>
  <si>
    <t xml:space="preserve">Driver's Badge                                                        </t>
  </si>
  <si>
    <t xml:space="preserve">Conductors Badge                                                      </t>
  </si>
  <si>
    <t xml:space="preserve">Irrigation Land Fees                                                  </t>
  </si>
  <si>
    <t xml:space="preserve">Tender Fees                                                           </t>
  </si>
  <si>
    <t xml:space="preserve">Vaccine Fees                                                          </t>
  </si>
  <si>
    <t xml:space="preserve">School Fees                                                           </t>
  </si>
  <si>
    <t xml:space="preserve">Private Schools Registration                                          </t>
  </si>
  <si>
    <t xml:space="preserve">Examination Fees                                                      </t>
  </si>
  <si>
    <t xml:space="preserve">Student Boarding Fees                                                 </t>
  </si>
  <si>
    <t xml:space="preserve">Pharm. Inspection of Ind.                                             </t>
  </si>
  <si>
    <t>students Registration Fees</t>
  </si>
  <si>
    <t>Private Hospital &amp; Clinic Inspection Fees</t>
  </si>
  <si>
    <t xml:space="preserve">Lease Fees                                                            </t>
  </si>
  <si>
    <t xml:space="preserve">Restaurant and Swimming Pool Fee                                      </t>
  </si>
  <si>
    <t xml:space="preserve">Registration of Youth Clubs                                           </t>
  </si>
  <si>
    <t xml:space="preserve">Land Development &amp; Infrastructure Fees                                                 </t>
  </si>
  <si>
    <t xml:space="preserve">Survey Fees                                                           </t>
  </si>
  <si>
    <t xml:space="preserve">Deeds preparation &amp; execution Fees                                    </t>
  </si>
  <si>
    <t xml:space="preserve">Document Registration &amp; Search Fees                                   </t>
  </si>
  <si>
    <t xml:space="preserve">Valuation Fees for Private Properties                                 </t>
  </si>
  <si>
    <t xml:space="preserve">Non-Refundable Application for Land                                   </t>
  </si>
  <si>
    <t xml:space="preserve">Application for Re-grant of Land                                       </t>
  </si>
  <si>
    <t xml:space="preserve">Change of Purpose                                                     </t>
  </si>
  <si>
    <t xml:space="preserve">Social Homes Corner - Shops                                           </t>
  </si>
  <si>
    <t xml:space="preserve">Day-Care Centre                                                       </t>
  </si>
  <si>
    <t xml:space="preserve">Registration of Private Clinics                                       </t>
  </si>
  <si>
    <t xml:space="preserve">Refuse Collection Fees (House to House)                               </t>
  </si>
  <si>
    <t xml:space="preserve">Registration of Environmental Dumping Sites                           </t>
  </si>
  <si>
    <t xml:space="preserve">Hire of Conference Hall                                               </t>
  </si>
  <si>
    <t xml:space="preserve">Registration of Self-Help Group                                       </t>
  </si>
  <si>
    <t xml:space="preserve">Consultancy Services Fees                                             </t>
  </si>
  <si>
    <t xml:space="preserve">Patients Admission Deposits                                           </t>
  </si>
  <si>
    <t xml:space="preserve">Loss of Gate Pass Fee                                                 </t>
  </si>
  <si>
    <t xml:space="preserve">Laundry Services &amp; Dietry Consultation                                </t>
  </si>
  <si>
    <t xml:space="preserve">Private Hospital Registration                                         </t>
  </si>
  <si>
    <t>Road Worthiness  Tests Fees</t>
  </si>
  <si>
    <t xml:space="preserve">Safety (petrol station)  </t>
  </si>
  <si>
    <t>Schools Hostel (Boarding) Fees</t>
  </si>
  <si>
    <t>Small Scale Industrial Estate Fees</t>
  </si>
  <si>
    <t xml:space="preserve">Soil concrete testing charge </t>
  </si>
  <si>
    <t>Soil development  fees</t>
  </si>
  <si>
    <t>State ground Rent</t>
  </si>
  <si>
    <t>Laboratory Services Fees</t>
  </si>
  <si>
    <t xml:space="preserve">State indigene certificate </t>
  </si>
  <si>
    <t>printing fee</t>
  </si>
  <si>
    <t xml:space="preserve">Survey fees </t>
  </si>
  <si>
    <t>Tenders Processing Fees</t>
  </si>
  <si>
    <t>Trade cattle licence</t>
  </si>
  <si>
    <t>Trade Fair &amp; Exhibition Fee</t>
  </si>
  <si>
    <t>Trade test &amp; workshop receipts</t>
  </si>
  <si>
    <t>Tuition Fees</t>
  </si>
  <si>
    <t>veterinary treatment fees</t>
  </si>
  <si>
    <t>Veterinary Clinic Treatment  Fee</t>
  </si>
  <si>
    <t>Work Receipt Adjustments</t>
  </si>
  <si>
    <t>Fines -(Main)</t>
  </si>
  <si>
    <t xml:space="preserve">Stamp Duties Penalties                                              </t>
  </si>
  <si>
    <t xml:space="preserve">Court Fine                                                   </t>
  </si>
  <si>
    <t>Penalties</t>
  </si>
  <si>
    <t>Other Fines</t>
  </si>
  <si>
    <t>Sales-Main</t>
  </si>
  <si>
    <t xml:space="preserve">Sales of Obsolete Stores/Vehicles                                     </t>
  </si>
  <si>
    <t xml:space="preserve">Proceed from sales of Fertilizer                                      </t>
  </si>
  <si>
    <t xml:space="preserve">Sales of Motorcycle/Bicycle App. Form                                 </t>
  </si>
  <si>
    <t xml:space="preserve">Sales of Publications                                                 </t>
  </si>
  <si>
    <t xml:space="preserve">Sales of Fisheries Products                                           </t>
  </si>
  <si>
    <t xml:space="preserve">Sales of Agricultural Products                                        </t>
  </si>
  <si>
    <t xml:space="preserve">Sales of Grains                                                       </t>
  </si>
  <si>
    <t xml:space="preserve">Sales of Farm Produce                                                 </t>
  </si>
  <si>
    <t xml:space="preserve">Drug Cost Recovery                                                    </t>
  </si>
  <si>
    <t xml:space="preserve">Sales from Drug Man. Unit                                             </t>
  </si>
  <si>
    <t xml:space="preserve">Sales of High Court Civil procedure Rules annual publication          </t>
  </si>
  <si>
    <t xml:space="preserve">Sales of Poles                                                        </t>
  </si>
  <si>
    <t>Sale of Telephone Directory</t>
  </si>
  <si>
    <t>Sale of Photograph</t>
  </si>
  <si>
    <t>Sale of Home Economics Products</t>
  </si>
  <si>
    <t>Sale of Workshop Products</t>
  </si>
  <si>
    <t>5% Sales Charges</t>
  </si>
  <si>
    <t>Sale of DRF Items</t>
  </si>
  <si>
    <t>Sales of Fertilizer</t>
  </si>
  <si>
    <t>Other Sales</t>
  </si>
  <si>
    <t>Earnings -Main</t>
  </si>
  <si>
    <t>Combine Harvester Services</t>
  </si>
  <si>
    <t>Garage Hire Charges</t>
  </si>
  <si>
    <t>Agricultural Shievers Charges</t>
  </si>
  <si>
    <t>Farm Plot Charges</t>
  </si>
  <si>
    <t>Animal Tractor Charges</t>
  </si>
  <si>
    <t>Domestic Pest Control</t>
  </si>
  <si>
    <t>Hatchery Charges</t>
  </si>
  <si>
    <t>Gully Emptier Charges</t>
  </si>
  <si>
    <t>Public Health Lab Services</t>
  </si>
  <si>
    <t>Change of Ownership Charges</t>
  </si>
  <si>
    <t>Plant Hire Charges</t>
  </si>
  <si>
    <t>Printing Charges</t>
  </si>
  <si>
    <t>Consultancy Services</t>
  </si>
  <si>
    <t>Car Hire Charges</t>
  </si>
  <si>
    <t>Health Inspection</t>
  </si>
  <si>
    <t>Environmental Laboratory</t>
  </si>
  <si>
    <t xml:space="preserve">Sewerage Collection &amp; Treatment Charges                               </t>
  </si>
  <si>
    <t xml:space="preserve">Registration of Private Refuse Collectors                             </t>
  </si>
  <si>
    <t xml:space="preserve">Building Material &amp; Site Registration                                 </t>
  </si>
  <si>
    <t xml:space="preserve">Parks &amp; Gardens                                                       </t>
  </si>
  <si>
    <t xml:space="preserve">Fire Wood Trafficking Charges                                         </t>
  </si>
  <si>
    <t xml:space="preserve">Sales of Plantations                                                  </t>
  </si>
  <si>
    <t xml:space="preserve">Accommodation Charges                                                 </t>
  </si>
  <si>
    <t xml:space="preserve">Catering Services                                                     </t>
  </si>
  <si>
    <t xml:space="preserve">Telephone Services                                                    </t>
  </si>
  <si>
    <t xml:space="preserve">Sales of Trade Fair Exhibition                                        </t>
  </si>
  <si>
    <t xml:space="preserve">Registration of Business Groups &amp; Associations                        </t>
  </si>
  <si>
    <t xml:space="preserve">Registration of Business Premises                                     </t>
  </si>
  <si>
    <t xml:space="preserve">Hire of Video Equipment                                               </t>
  </si>
  <si>
    <t xml:space="preserve">Public Address System                                                 </t>
  </si>
  <si>
    <t xml:space="preserve">Graphic Design Charges                                                </t>
  </si>
  <si>
    <t xml:space="preserve">Hire of Information Equipment                                         </t>
  </si>
  <si>
    <t xml:space="preserve">Bill Balance Cert. of Temporary Occupancy Permit                                   </t>
  </si>
  <si>
    <t xml:space="preserve">Sub-Leases Charges                                              </t>
  </si>
  <si>
    <t xml:space="preserve">Earnings from Mortuary Services                                       </t>
  </si>
  <si>
    <t>Pre-payment</t>
  </si>
  <si>
    <t>Motor Vehicle Advances</t>
  </si>
  <si>
    <t>Bicycle Advances (Principal)</t>
  </si>
  <si>
    <t>Motor Vehicle Refurbishing Loan</t>
  </si>
  <si>
    <t>House Refurbishing Loan</t>
  </si>
  <si>
    <t>Refunds General</t>
  </si>
  <si>
    <t>Other Prepayments</t>
  </si>
  <si>
    <t>Investment Income-Main</t>
  </si>
  <si>
    <t xml:space="preserve">Dividend Income from  Quoted Stocks </t>
  </si>
  <si>
    <t>Interest Earned-Main</t>
  </si>
  <si>
    <t>Bicycle Advances (Interest)</t>
  </si>
  <si>
    <t>Refurbishing Loan</t>
  </si>
  <si>
    <t>Furniture Loan</t>
  </si>
  <si>
    <t>Interest On Housing Loan</t>
  </si>
  <si>
    <t>Bank Interest</t>
  </si>
  <si>
    <t xml:space="preserve">AID AND GRANTS </t>
  </si>
  <si>
    <t>DOMESTIC AID</t>
  </si>
  <si>
    <t>Current Domestic Aids</t>
  </si>
  <si>
    <t>Capital Domestic Aids</t>
  </si>
  <si>
    <t>DOMESTIC LOANS/ BORROWINGS RECEIPT</t>
  </si>
  <si>
    <t>Domestic Loans/ Borrowings From Financial Institutions</t>
  </si>
  <si>
    <t>Domestic Loans/ Borrowings From Other Government Entities</t>
  </si>
  <si>
    <t>EXTRAORDINARY ITEMS</t>
  </si>
  <si>
    <t>Extraordinary Items</t>
  </si>
  <si>
    <t>EXPENDITURE</t>
  </si>
  <si>
    <t>PERSONNEL COST</t>
  </si>
  <si>
    <t>BASIC SALARY</t>
  </si>
  <si>
    <t>Salaries Of Statutory Office Holders</t>
  </si>
  <si>
    <t>Salary Of Political Appointees</t>
  </si>
  <si>
    <t>Salary Of Management Staff</t>
  </si>
  <si>
    <t>Salary Of Senior Staff</t>
  </si>
  <si>
    <t>Salary Of Junior Staff</t>
  </si>
  <si>
    <t>Salary Of Contract Staff</t>
  </si>
  <si>
    <t>CONSOLIDATED SALARY</t>
  </si>
  <si>
    <t>Cons. Salary Of Management Staff</t>
  </si>
  <si>
    <t>Cons. Salary Of Senior Staff</t>
  </si>
  <si>
    <t>Cons. Salary Of Junior Staff</t>
  </si>
  <si>
    <t>ALLOWANCES</t>
  </si>
  <si>
    <t xml:space="preserve">Housing / Rent Allowances                                             </t>
  </si>
  <si>
    <t xml:space="preserve">Transport Allowances                                                  </t>
  </si>
  <si>
    <t xml:space="preserve">Meal Subsidy                                                          </t>
  </si>
  <si>
    <t xml:space="preserve">Utility Allowance                                                     </t>
  </si>
  <si>
    <t xml:space="preserve">Responsibility Allowance                                              </t>
  </si>
  <si>
    <t xml:space="preserve">Entertainment Allowance                                                </t>
  </si>
  <si>
    <t xml:space="preserve">Ramadan/ Sallah Gesture                                               </t>
  </si>
  <si>
    <t xml:space="preserve">Non Regular Allowance                                                 </t>
  </si>
  <si>
    <t xml:space="preserve">Domestic Servant Allowance                                            </t>
  </si>
  <si>
    <t xml:space="preserve">Medical Allowance                                                     </t>
  </si>
  <si>
    <t xml:space="preserve">Journal Allowance                                                     </t>
  </si>
  <si>
    <t xml:space="preserve">Shifting Allowance                                                    </t>
  </si>
  <si>
    <t xml:space="preserve">Hazard Allowance                                                      </t>
  </si>
  <si>
    <t>Other Allowances</t>
  </si>
  <si>
    <t>ALLOWANCES FOR POLITICAL OFFICE HOLDERS</t>
  </si>
  <si>
    <t>ALLOWANCES FOR MANAGEMENT STAFF</t>
  </si>
  <si>
    <t>ALLOWANCES FOR SENIOR STAFF</t>
  </si>
  <si>
    <t>ALLOWANCES FOR JUNIOR STAFF</t>
  </si>
  <si>
    <t>PERSONNEL COST FOR NON-STAFF</t>
  </si>
  <si>
    <t>NYSC/ It Allowances</t>
  </si>
  <si>
    <t>Security Personnel Allowance</t>
  </si>
  <si>
    <t>Casual Workers Allowance</t>
  </si>
  <si>
    <t>SOCIAL CONTRIBUTIONS</t>
  </si>
  <si>
    <t>17% Govt. Pension Contribution To Staff</t>
  </si>
  <si>
    <t>OTHER RECURRENT COSTS</t>
  </si>
  <si>
    <t>SOCIAL BENEFITS</t>
  </si>
  <si>
    <t>OVERHEAD COST</t>
  </si>
  <si>
    <t>TRAVEL&amp; TRANSPORT - GENERAL</t>
  </si>
  <si>
    <t>Local Travel &amp; Transport: Training</t>
  </si>
  <si>
    <t>Local Travel &amp; Transport: Others</t>
  </si>
  <si>
    <t>International Travel &amp; Transport: Training</t>
  </si>
  <si>
    <t>International Travel &amp; Transport: Others</t>
  </si>
  <si>
    <t>UTILITIES - GENERAL</t>
  </si>
  <si>
    <t>Electricity Charges</t>
  </si>
  <si>
    <t>Sewerage Charges</t>
  </si>
  <si>
    <t>MATERIALS &amp; SUPPLIES - GENERAL</t>
  </si>
  <si>
    <t>Books</t>
  </si>
  <si>
    <t>Newspapers</t>
  </si>
  <si>
    <t>Printing Of Non Security Documents</t>
  </si>
  <si>
    <t>Printing Of Security Documents</t>
  </si>
  <si>
    <t>Drugs/Laboratory/Medical Supplies</t>
  </si>
  <si>
    <t>Uniforms &amp; Other Clothing</t>
  </si>
  <si>
    <t>Teaching Aids / Instruction Materials</t>
  </si>
  <si>
    <t>Food Stuff / Catering Materials Supplies</t>
  </si>
  <si>
    <t>Others</t>
  </si>
  <si>
    <t>MAINTENANCE SERVICES - GENERAL</t>
  </si>
  <si>
    <t>Maintenance Of Motor Vehicle / Transport Equipment</t>
  </si>
  <si>
    <t xml:space="preserve">Maintenance Of Office Furniture </t>
  </si>
  <si>
    <t>Maintenance Of Office Building / Residential Qtrs.</t>
  </si>
  <si>
    <t>Other Maintenance Services</t>
  </si>
  <si>
    <t>Maintenance Of Markets/Public Places</t>
  </si>
  <si>
    <t>TRAINING - GENERAL</t>
  </si>
  <si>
    <t xml:space="preserve">Local Training </t>
  </si>
  <si>
    <t>OTHER SERVICES - GENERAL</t>
  </si>
  <si>
    <t>Office Rent</t>
  </si>
  <si>
    <t>Residential Rent</t>
  </si>
  <si>
    <t>Security Vote (Including Operations)</t>
  </si>
  <si>
    <t>CONSULTING &amp; PROFESSIONAL SERVICES - GENERAL</t>
  </si>
  <si>
    <t>Information Technology Consulting</t>
  </si>
  <si>
    <t>Legal Services</t>
  </si>
  <si>
    <t>Surveying Services</t>
  </si>
  <si>
    <t>Medical Consulting</t>
  </si>
  <si>
    <t>FUEL &amp; LUBRICANTS - GENERAL</t>
  </si>
  <si>
    <t>Motor Vehicle Fuel Cost</t>
  </si>
  <si>
    <t>Plant/Generator Fuel Cost</t>
  </si>
  <si>
    <t>Other Fuel Cost</t>
  </si>
  <si>
    <t>FINANCIAL CHARGES - GENERAL</t>
  </si>
  <si>
    <t>Bank Charges</t>
  </si>
  <si>
    <t>Interest on Overdraft</t>
  </si>
  <si>
    <t>MISCELLANEOUS EXPENSES GENERAL</t>
  </si>
  <si>
    <t>Refreshment and Meals</t>
  </si>
  <si>
    <t>Event Packages &amp; Consumables</t>
  </si>
  <si>
    <t>Honorarium and Sitting Allowance Payments</t>
  </si>
  <si>
    <t>Publicity and Advertisements</t>
  </si>
  <si>
    <t>Medical Expenses</t>
  </si>
  <si>
    <t>Welfare Packages</t>
  </si>
  <si>
    <t>Sporting Activities</t>
  </si>
  <si>
    <t xml:space="preserve">Internal Examination Fees </t>
  </si>
  <si>
    <t xml:space="preserve">External Examination Fees </t>
  </si>
  <si>
    <t>Annual Budget Preparation Expenses</t>
  </si>
  <si>
    <t>Medical Expenses International</t>
  </si>
  <si>
    <t>Special Day Celebration</t>
  </si>
  <si>
    <t>Other Miscellaneous Expenses</t>
  </si>
  <si>
    <t>LOANS AND ADVANCES</t>
  </si>
  <si>
    <t>GRANTS AND CONTRIBUTIONS GENERAL</t>
  </si>
  <si>
    <t>LOCAL GRANTS AND CONTRIBUTIONS</t>
  </si>
  <si>
    <t>Grants to Communities/NGOs/FBOs/CBOs</t>
  </si>
  <si>
    <t>CAPITAL EXPENDITURE</t>
  </si>
  <si>
    <t>CONSTRUCTION / PROVISION</t>
  </si>
  <si>
    <t>CONSTRUCTION / PROVISION OF FIXED ASSETS - GENERAL</t>
  </si>
  <si>
    <t>REHABILITATION / REPAIRS</t>
  </si>
  <si>
    <t>Rehabilitation/Repairs Of Residential Buildings</t>
  </si>
  <si>
    <t>PRESERVATION OF THE ENVIRONMENT</t>
  </si>
  <si>
    <t>Tree Planting</t>
  </si>
  <si>
    <t>STATUTORY ALLOCATION</t>
  </si>
  <si>
    <t>TAX REVENUE</t>
  </si>
  <si>
    <t>CAPITAL GAIN TAX</t>
  </si>
  <si>
    <t>Tenament Rates</t>
  </si>
  <si>
    <t>Penality on Tenament Rates</t>
  </si>
  <si>
    <t>Arrears on Tenament Rates</t>
  </si>
  <si>
    <t>RECURRENT EXPENDITURE</t>
  </si>
  <si>
    <t>10%  State Alloacation</t>
  </si>
  <si>
    <t>Dog licenses fees</t>
  </si>
  <si>
    <t>Native liquor licenses fees</t>
  </si>
  <si>
    <t>Squatters /Hawkers permit fees</t>
  </si>
  <si>
    <t>Tent at sea beach permit fees</t>
  </si>
  <si>
    <t>Dislodging  of septic Tank charges</t>
  </si>
  <si>
    <t>Night soil Disposal/Deposit fees</t>
  </si>
  <si>
    <t>Pest control  and  Disinfection</t>
  </si>
  <si>
    <t>Dispensary and maternity fees</t>
  </si>
  <si>
    <t>Towing vechicles fine and fees</t>
  </si>
  <si>
    <t>Fine overdue /lost of library books</t>
  </si>
  <si>
    <t>Pety  Trader</t>
  </si>
  <si>
    <t>Corn Grinding mill licenses</t>
  </si>
  <si>
    <t>Block making machine  fees</t>
  </si>
  <si>
    <t>local indigene certificate</t>
  </si>
  <si>
    <t>Commission on transfer of plot</t>
  </si>
  <si>
    <t>Payment in lieu of Resignation</t>
  </si>
  <si>
    <t>Other Allowances(per.Asst)</t>
  </si>
  <si>
    <t>TOTAL</t>
  </si>
  <si>
    <t>Refreshment  and Meals</t>
  </si>
  <si>
    <t>share  of VAT</t>
  </si>
  <si>
    <t>PESONNEL COST FOR NON-STAFF</t>
  </si>
  <si>
    <t>TRAVEL&amp;TRANSPORT-GENERAL</t>
  </si>
  <si>
    <t>CONSULTING &amp; PROFESSIONAL SERVICE-GENERAL</t>
  </si>
  <si>
    <t>Security Personal Allowance</t>
  </si>
  <si>
    <t>TRAVEL&amp; TRANSPORT-GENERAL</t>
  </si>
  <si>
    <t>Local Travel &amp;Transport;Other</t>
  </si>
  <si>
    <t xml:space="preserve">Road Traffic Offenses    (Illigal parking)                </t>
  </si>
  <si>
    <t>Mobile sales</t>
  </si>
  <si>
    <t xml:space="preserve">Other Earnings                                                         </t>
  </si>
  <si>
    <t>LOCAL GRANT AND CONTRIBUTION</t>
  </si>
  <si>
    <t xml:space="preserve">                                        DEPARTMENT;    (specail service unit)  011101800100</t>
  </si>
  <si>
    <t>GRANT AND CONTRIBUTION GENERAL</t>
  </si>
  <si>
    <t>Journal Allowance</t>
  </si>
  <si>
    <t>Local travel &amp; Transport Others</t>
  </si>
  <si>
    <t>MATERIALS&amp;SUPPLIES-GENERAL</t>
  </si>
  <si>
    <t xml:space="preserve">                                                                   DEPARTMENT:01 11 183 001 00 Internal Audit unit</t>
  </si>
  <si>
    <t>MAINTENANCE SERVICE -GENERAL</t>
  </si>
  <si>
    <t>PERS0RNAL COST</t>
  </si>
  <si>
    <t>CASH AT HAND AND BANK</t>
  </si>
  <si>
    <t>SUMMARY OF REVENUE:</t>
  </si>
  <si>
    <t>Intenal Revenue</t>
  </si>
  <si>
    <t>STATUTORY REVENUE:</t>
  </si>
  <si>
    <t>Federal Allocation</t>
  </si>
  <si>
    <t>VAT</t>
  </si>
  <si>
    <t>10% State Allocation</t>
  </si>
  <si>
    <t>SUMMARY OF EXPENDITURE:</t>
  </si>
  <si>
    <t>Personnel Cost</t>
  </si>
  <si>
    <t>Overhead Cost</t>
  </si>
  <si>
    <t>Capital Expenditure</t>
  </si>
  <si>
    <t>TOTAL EXPENDITURE</t>
  </si>
  <si>
    <t>TOTAL REVENUE</t>
  </si>
  <si>
    <t>RECURRENT EXPENDITURE SUMMARY</t>
  </si>
  <si>
    <t>PERSONNEL</t>
  </si>
  <si>
    <t xml:space="preserve">                    DEPARTMENT:05 17 001 001 00 EDUCATION (L.G.PRIMARY SCHOOL) 05 17 025 000 00</t>
  </si>
  <si>
    <t>TRAINING-GENERAL</t>
  </si>
  <si>
    <t>ALLOWANCES FOR SENIOR  STAFF</t>
  </si>
  <si>
    <t>ALLOWANCES FOR JUNIOR  STAFF</t>
  </si>
  <si>
    <t>OTHER SERVICES-GENERAL</t>
  </si>
  <si>
    <t>MISCELLANEOUS EXPENSES-GENERAL</t>
  </si>
  <si>
    <t>INVESTMENT</t>
  </si>
  <si>
    <t>LICENSE</t>
  </si>
  <si>
    <t>FEES MAIN</t>
  </si>
  <si>
    <t>FINE MAIN</t>
  </si>
  <si>
    <t>SALES MAIN</t>
  </si>
  <si>
    <t>EARNING MAIN</t>
  </si>
  <si>
    <t>PREPAYMENT</t>
  </si>
  <si>
    <t>INTEREST EARNING NAIN</t>
  </si>
  <si>
    <t>TOTAL INTERNAL REVENUE</t>
  </si>
  <si>
    <t>10% STATE ALLOCATION</t>
  </si>
  <si>
    <t>GRAND -TOTAL</t>
  </si>
  <si>
    <t>OFFICCE OF THE CHAIRMAN</t>
  </si>
  <si>
    <t>OFFICCE OF THE SECRETARY</t>
  </si>
  <si>
    <t>COUNCIL</t>
  </si>
  <si>
    <t>PERSONNEL MANAGEMENT</t>
  </si>
  <si>
    <t>TREASURY</t>
  </si>
  <si>
    <t>COMMUNITY</t>
  </si>
  <si>
    <t>PHC</t>
  </si>
  <si>
    <t>AGRIC</t>
  </si>
  <si>
    <t>DISTRICT ADMIN</t>
  </si>
  <si>
    <t>P.R.S.</t>
  </si>
  <si>
    <t>CHAIRMAN OFFICE</t>
  </si>
  <si>
    <t>INTERNAL AUDIT OFFICE</t>
  </si>
  <si>
    <t>SPECIAL SERVICE UNIT OFFICE</t>
  </si>
  <si>
    <t>SECRETARY OFFICE</t>
  </si>
  <si>
    <t>ACCOUNT</t>
  </si>
  <si>
    <t>STORE</t>
  </si>
  <si>
    <t>PLANNING</t>
  </si>
  <si>
    <t>BUDGET</t>
  </si>
  <si>
    <t>STATISTICS</t>
  </si>
  <si>
    <t>ROAD</t>
  </si>
  <si>
    <t>WATER SUPPLY</t>
  </si>
  <si>
    <t>ELECTRICAL</t>
  </si>
  <si>
    <t>BUILDING</t>
  </si>
  <si>
    <t>LAND &amp; SURVEY</t>
  </si>
  <si>
    <t>ESTATE</t>
  </si>
  <si>
    <t>SOCIAL WELFARE</t>
  </si>
  <si>
    <t>ADULT EDUCATION</t>
  </si>
  <si>
    <t>WOMEN AFFAIRS</t>
  </si>
  <si>
    <t>COOPERATIVE</t>
  </si>
  <si>
    <t>AGRIC SERVICES</t>
  </si>
  <si>
    <t>FORESTRY</t>
  </si>
  <si>
    <t>VETINARY</t>
  </si>
  <si>
    <t>FISHERY</t>
  </si>
  <si>
    <t>TRADITIONAL RULERS</t>
  </si>
  <si>
    <t>INFORMATION YOUTH &amp; CULTURE</t>
  </si>
  <si>
    <t xml:space="preserve">DEPARTMENT:- OFFICE  OF THE SECRETARY                                        </t>
  </si>
  <si>
    <t xml:space="preserve">DEPARTMENT:- COUNCIL                                      </t>
  </si>
  <si>
    <t xml:space="preserve">DEPARTMENT:-    PERSONNEL MANAGEMENT    </t>
  </si>
  <si>
    <t xml:space="preserve">DEPARTMENT:- TREASURY   CODE:- 02 20 001 001 00                                     </t>
  </si>
  <si>
    <t xml:space="preserve">                                         DEPARTMENT: Treasury (Revanue section) CODE:- 02 20 001 001 01</t>
  </si>
  <si>
    <t xml:space="preserve">                                         DEPARTMENT: Treasury (Account section) CODE:- 02 20 001 001 02</t>
  </si>
  <si>
    <t>DEPARTMENT:- COMMUNITY  DEV. &amp; CULTURE     CODE:- 05 051 003 001 00</t>
  </si>
  <si>
    <t>COMMERCE &amp; INDUSTRY</t>
  </si>
  <si>
    <t xml:space="preserve">          DEPARTMENT: COMMUNITY DEV. AND CULTURE (Comm. section) 05 051 003 001 01</t>
  </si>
  <si>
    <t xml:space="preserve">         DEPARTMENT: COMMUNITY DEV. AND CULTURE (Social welfare) 05 051 003 001 02</t>
  </si>
  <si>
    <t xml:space="preserve">    DEPARTMENT: COMMUNITY DEV. AND CULTURE (Inf. Youth &amp; sport) 05 051 003 001 03</t>
  </si>
  <si>
    <t xml:space="preserve">       DEPARTMENT: COMMUNITY DEV. AND CULTURE (Adult Education) 05 051 003 001 04</t>
  </si>
  <si>
    <t xml:space="preserve">                           DEPARTMENT: COMMUNITY DEV. AND CULTURE (Woman Affairs) 05 051 003 001 05</t>
  </si>
  <si>
    <t xml:space="preserve">         DEPARTMENT: COMMUNITY DEV. AND CULTURE (Cooperative Section) 05 051 003 001 06</t>
  </si>
  <si>
    <t>CURATIVE</t>
  </si>
  <si>
    <t xml:space="preserve">                DEPARTMENT: HEALTH 05 21 001 001 00 (Currative section) 05 21 001 001 02</t>
  </si>
  <si>
    <t>DEPARTMENT:- AGRIC ULTURE &amp; NATURAL RES.     CODE:-02 15 001 001 00</t>
  </si>
  <si>
    <t xml:space="preserve">                                    DEPARTMENT: 02 15 001 001 00 AGRICULTURE (Agric section) 02 15 001 001 01</t>
  </si>
  <si>
    <t xml:space="preserve">                          DEPARTMENT: 02 15 001 001 00 AGRICULTURE (Forestry section) 02 15 001 001 02</t>
  </si>
  <si>
    <t xml:space="preserve">                     DEPARTMENT: 02 15 001 001 00 AGRICULTURE (Vetinary section) 02 15 001 001 03</t>
  </si>
  <si>
    <t xml:space="preserve">                            DEPARTMENT: 02 15 001 001 00 AGRICULTURE (Fishery section) 02 15 001 001 04</t>
  </si>
  <si>
    <t>MECHNICAL</t>
  </si>
  <si>
    <t>DEPARTMENT:- WORKS &amp; HOUSING  CODE:- 02 24 001 001 00</t>
  </si>
  <si>
    <t xml:space="preserve">                    DEPARTMENT: WORKS 02 24 001 001 00 (Road section) 02 24 001 001 01 </t>
  </si>
  <si>
    <t xml:space="preserve">                               DEPARTMENT: WORKS 02 24 001 001 00 (Electrical  section) 02 24 001 001 04</t>
  </si>
  <si>
    <t xml:space="preserve">                       DEPARTMENT: WORKS  02 24 001 001 00 (Building section) 02 24 001 001 05</t>
  </si>
  <si>
    <t xml:space="preserve">                                  DEPARTMENT: WORKS 02 24 001 001 00 (Land&amp;Survey) 02 24 001 001 06</t>
  </si>
  <si>
    <t xml:space="preserve">                      DEPARTMENT: WORKS 02 24 001 001 00 (Estate section) 02 24 001 001 07</t>
  </si>
  <si>
    <t>DEPARTMENT:- DISTRICT ADMIN          CODE:- 05 51 002 001 00</t>
  </si>
  <si>
    <t>DEPARTMENT:- PLANING, BUDGET, RESEARCH &amp; STATISTIC CODE:-02 20 003 001 00</t>
  </si>
  <si>
    <t xml:space="preserve">                                              DEPARTMENT: Treasury (Store section) CODE:- 02 20 001 001 03</t>
  </si>
  <si>
    <t xml:space="preserve">                                            DEPARTMENT: 01 11 013 001 00 OFFICE OF THE SECRETARY</t>
  </si>
  <si>
    <t xml:space="preserve">              DEPARTMENT: 01 11 013 001 00 OFFICE OF THE SECRETARY ( Legal service unit) 01 11 013 001 01</t>
  </si>
  <si>
    <t>Others Receipts (Bailout)</t>
  </si>
  <si>
    <t>Motor Park</t>
  </si>
  <si>
    <t>Cattle Market</t>
  </si>
  <si>
    <t>WORKS &amp; HOUSING</t>
  </si>
  <si>
    <t>DEPARTMENT:-  OFFICE OF THE CHAIRMAN    CODE:-011100100100</t>
  </si>
  <si>
    <t>Furniture Allowance</t>
  </si>
  <si>
    <t>Housing / Rent Allowances</t>
  </si>
  <si>
    <t>Leave Grant</t>
  </si>
  <si>
    <t>FUEL &amp; LUBRICANT GENERAL</t>
  </si>
  <si>
    <t>Plant / Generator Fuel Cost</t>
  </si>
  <si>
    <t>Rent / Housing Allowance</t>
  </si>
  <si>
    <t>ALLOWANCES FOR POLITICAL  OFFICE HOLDERS</t>
  </si>
  <si>
    <t>Recess Allowance</t>
  </si>
  <si>
    <t>Ward robe  Allowance</t>
  </si>
  <si>
    <t>Ramadan Gesture</t>
  </si>
  <si>
    <t>Office stationery/ computer consumbles</t>
  </si>
  <si>
    <t>Office Stationery / Computer Consumables</t>
  </si>
  <si>
    <t xml:space="preserve">Grants to Communities/NGOs/FBOs/CBOs </t>
  </si>
  <si>
    <t xml:space="preserve">Others </t>
  </si>
  <si>
    <t xml:space="preserve">                       DEPARTMENT: COMMUNITY DEV. AND CULTURE (TRADE,COMM &amp; INDUSTRY) 05 051 003 001 07</t>
  </si>
  <si>
    <t>DEPARTMENT:-     PRIMARY HEALTH CARE   CODE:- 05 21 001 001 00</t>
  </si>
  <si>
    <t>Minor Road Maintenance</t>
  </si>
  <si>
    <t xml:space="preserve">                                   DEPARTMENT: W0RKS 02 24 001 001 00 (Mechanical  section) 02 24 001 001 02 </t>
  </si>
  <si>
    <t>Maintenance of Plant / Generators</t>
  </si>
  <si>
    <t xml:space="preserve">                       DEPARTMENT: 02 20 003 001 00 Planning ,Research&amp;Statactics (Planing Unit) 02 20 003 001 01</t>
  </si>
  <si>
    <t xml:space="preserve">                  DEPARTMENT: 02 20 003 001 02 Planning , Research &amp; Statactics (Budget  Unit) 02 20 003 001 02</t>
  </si>
  <si>
    <t xml:space="preserve">                  DEPARTMENT: 02 20 003 001 00 Planning , Research &amp; Statactics (Statistics Unit) 02 20 003 001 03</t>
  </si>
  <si>
    <t>Monitoring &amp; Evaluation</t>
  </si>
  <si>
    <t xml:space="preserve">Ramadan  / Sallah Gesture                                               </t>
  </si>
  <si>
    <t>Grants to Communities /NGOs/FBOs/CBOs (Hisbah &amp; Others)</t>
  </si>
  <si>
    <t>Security services (Vigilante &amp; Others)</t>
  </si>
  <si>
    <t>Food Stuff / Catering Materials Supplies (Ramadan Feeding)</t>
  </si>
  <si>
    <t>Others (1% Training Fund)</t>
  </si>
  <si>
    <t>OTHER RECIEPT</t>
  </si>
  <si>
    <t>Furnitures Allowances</t>
  </si>
  <si>
    <t>ECONOMIC CODE</t>
  </si>
  <si>
    <t>FUND CODE</t>
  </si>
  <si>
    <t xml:space="preserve">DESCRIPTION </t>
  </si>
  <si>
    <t>FUNCTIONAL
CODE</t>
  </si>
  <si>
    <t>OTHER CAPITAL PROJECTS</t>
  </si>
  <si>
    <t>ECONOMIC 
CODE</t>
  </si>
  <si>
    <t>GEO
CODE</t>
  </si>
  <si>
    <t>FUND 
CODE</t>
  </si>
  <si>
    <t>ENVIRONMENTAL, SANITATION AND HYGIENE</t>
  </si>
  <si>
    <t>MONITORING AND EVALUATION</t>
  </si>
  <si>
    <t xml:space="preserve">  DEPARTMENT: 05 35 001 001 00 Water, Environment, Sanitation and Hygiene (WESH)</t>
  </si>
  <si>
    <t xml:space="preserve">   DEPARTMENT: 05 35 001 001 00 Water, Environment, Sanitation and Hygiene (Water Supply) 05 35 001 001 01</t>
  </si>
  <si>
    <t>GRAND TOTAL</t>
  </si>
  <si>
    <t>ECONOMIC
 CODE</t>
  </si>
  <si>
    <t xml:space="preserve"> DEPARTMENT; 01 12 001 001 00 COUNCIL</t>
  </si>
  <si>
    <t>DEPARTMENT: 05 35 001 001 00 Water, Environment, Sanitation and Hygiene (Monitoring and Evaluation Section) 05 35 001 001 03</t>
  </si>
  <si>
    <t>FIXED ASSETS ProcurementD</t>
  </si>
  <si>
    <t>Procurement of Residential Buildings</t>
  </si>
  <si>
    <t>Procurement of Motor Cycles</t>
  </si>
  <si>
    <t>Procurement Of Vans</t>
  </si>
  <si>
    <t>Procurement Of Trucks</t>
  </si>
  <si>
    <t>Procurement Of Buses</t>
  </si>
  <si>
    <t>Procurement Of Sea Boats</t>
  </si>
  <si>
    <t>Procurement Of Office Furniture/Fittings</t>
  </si>
  <si>
    <t>Procurement Of Computers</t>
  </si>
  <si>
    <t>Procurement Of Computer Printers</t>
  </si>
  <si>
    <t>Procurement Of Photocopying Machines</t>
  </si>
  <si>
    <t>Procurement Of Typewriters</t>
  </si>
  <si>
    <t>Procurement Of Shredding Machines</t>
  </si>
  <si>
    <t>Procurement Of Canteen/Kitchen Equipment</t>
  </si>
  <si>
    <t>Procurement Of Teaching/Learning Aid Equipment</t>
  </si>
  <si>
    <t>Procurement Of Library Books &amp; Equipment</t>
  </si>
  <si>
    <t>KANO STATE GOVERNMENT</t>
  </si>
  <si>
    <t>21500100101</t>
  </si>
  <si>
    <t>DETAILS OF THE REVENUE</t>
  </si>
  <si>
    <t>Sub-Total</t>
  </si>
  <si>
    <t>SUMMARY OF THE REVENUE</t>
  </si>
  <si>
    <t>WESH</t>
  </si>
  <si>
    <t>UTILITIES-GENERAL</t>
  </si>
  <si>
    <t>Water  Rates</t>
  </si>
  <si>
    <t>MATERIAL AND SUPPLIES- GENERAL</t>
  </si>
  <si>
    <t>FUEL AND LUBRICANT CONSULT</t>
  </si>
  <si>
    <t>Other Fuelling</t>
  </si>
  <si>
    <t>Drugs/Laboratories/Medical Supplies</t>
  </si>
  <si>
    <t>TRAINING -GENERAL</t>
  </si>
  <si>
    <t>Local Training</t>
  </si>
  <si>
    <t>Cleaning &amp; Fumigation Services</t>
  </si>
  <si>
    <t>CONSULTNIG &amp; PROFESSIONAL SERVICE GENERAL</t>
  </si>
  <si>
    <t>Harzard Allowance</t>
  </si>
  <si>
    <t>0ther Allowance</t>
  </si>
  <si>
    <t>OVER HEAD COST</t>
  </si>
  <si>
    <t>Other Allowances(Per.Asst)</t>
  </si>
  <si>
    <t>LEGAL SERVICE</t>
  </si>
  <si>
    <t>SUMMARY</t>
  </si>
  <si>
    <t>GRAND-TOTAL</t>
  </si>
  <si>
    <t>OVER HEAD</t>
  </si>
  <si>
    <t>CAPITAL</t>
  </si>
  <si>
    <t>MATERIALS AND SUPPLIES - GENERAL</t>
  </si>
  <si>
    <t>News Papers</t>
  </si>
  <si>
    <t>CONSULTING &amp; PROFESSIONAL SERVICE</t>
  </si>
  <si>
    <t>Responsibility Allowance</t>
  </si>
  <si>
    <t>Monitoring and evaluation</t>
  </si>
  <si>
    <t xml:space="preserve">Security personnel Allowance (Neghbour hood watch men vigilant security Allowance) </t>
  </si>
  <si>
    <t>MATERIALS &amp; SUPPLIES- GENERAL</t>
  </si>
  <si>
    <t>Local training</t>
  </si>
  <si>
    <t>MATERIALS &amp; SUPPLIES-GENERAL</t>
  </si>
  <si>
    <t>News papers</t>
  </si>
  <si>
    <t>other professional service</t>
  </si>
  <si>
    <t>Domestic servant allowance</t>
  </si>
  <si>
    <t>Responsibility allowance</t>
  </si>
  <si>
    <t>Entertaiment allowance</t>
  </si>
  <si>
    <t>Office stationaries/computer consumable</t>
  </si>
  <si>
    <t>Others (scholarship)</t>
  </si>
  <si>
    <t>Grants to communities/NGOs/FBOs/CBOs (Musabaqa)</t>
  </si>
  <si>
    <t>Special day celebration</t>
  </si>
  <si>
    <t>PERSONNEL COST OF NON STAFF</t>
  </si>
  <si>
    <t>Casual workers allowance</t>
  </si>
  <si>
    <t>Local Training (woman for Health)</t>
  </si>
  <si>
    <t>21020312</t>
  </si>
  <si>
    <t>Other miscellaneous Expenses</t>
  </si>
  <si>
    <t>21020512</t>
  </si>
  <si>
    <t>21020314</t>
  </si>
  <si>
    <t>21020305</t>
  </si>
  <si>
    <t>21020306</t>
  </si>
  <si>
    <t>22020406</t>
  </si>
  <si>
    <t>others</t>
  </si>
  <si>
    <t>MISCELLANEOUS EXPENSES - GENERAL</t>
  </si>
  <si>
    <t>Other Allowances (Non-clinical)</t>
  </si>
  <si>
    <t>SHARE OF VAT</t>
  </si>
  <si>
    <t>CASH TRANSFER - STATUTORY TRANSFERS</t>
  </si>
  <si>
    <t>OTHER CAPITAL RECEIPTS</t>
  </si>
  <si>
    <t>Other Reciepts to CDF (Bailout)</t>
  </si>
  <si>
    <t>sale of fixed assets</t>
  </si>
  <si>
    <t>SUB- TOTAL</t>
  </si>
  <si>
    <t>Gold smith and Gold licenses</t>
  </si>
  <si>
    <t xml:space="preserve">Radio /Television permit </t>
  </si>
  <si>
    <t xml:space="preserve">Canoe licenses </t>
  </si>
  <si>
    <t>Registration of Voluntary Organization</t>
  </si>
  <si>
    <t xml:space="preserve">Barkery House license </t>
  </si>
  <si>
    <t xml:space="preserve">Bicycle licenses </t>
  </si>
  <si>
    <t>Brick Making</t>
  </si>
  <si>
    <t xml:space="preserve">Cart/truck licenses </t>
  </si>
  <si>
    <t>Dane Gun Licence</t>
  </si>
  <si>
    <t>Cattle Dealers Licence</t>
  </si>
  <si>
    <t>Dried Fish/Meat Licence</t>
  </si>
  <si>
    <t xml:space="preserve">Dog licenses </t>
  </si>
  <si>
    <t>Fishing Permit</t>
  </si>
  <si>
    <t>Hunting Licence</t>
  </si>
  <si>
    <t>Produce Buying Licence</t>
  </si>
  <si>
    <t>Animal Health Care Licence</t>
  </si>
  <si>
    <t>Abbatoir/Slaughter Licence</t>
  </si>
  <si>
    <t>Renewal of Fisher Licence</t>
  </si>
  <si>
    <t>Hiring Services</t>
  </si>
  <si>
    <t>Borehole Drilling Licence</t>
  </si>
  <si>
    <t>Cinematography</t>
  </si>
  <si>
    <t>Trade Permit</t>
  </si>
  <si>
    <t>Advertisement Licence</t>
  </si>
  <si>
    <t xml:space="preserve">Approval opf  Building plan </t>
  </si>
  <si>
    <t>Auctioneers Licence</t>
  </si>
  <si>
    <t xml:space="preserve">Baggers /Television  licenses  </t>
  </si>
  <si>
    <t xml:space="preserve">Battery charger licenses </t>
  </si>
  <si>
    <t xml:space="preserve">Birth and Death Registration </t>
  </si>
  <si>
    <t xml:space="preserve">Blacksmith workshop licenses  </t>
  </si>
  <si>
    <t xml:space="preserve">Brown  sugar machine licenses  </t>
  </si>
  <si>
    <t>Bulky Ciggarettes Licence</t>
  </si>
  <si>
    <t>Burial Licence</t>
  </si>
  <si>
    <t>Butchers Licence</t>
  </si>
  <si>
    <t xml:space="preserve">Clock/watch Repairs licenses </t>
  </si>
  <si>
    <t xml:space="preserve">Cloth Dyners licenses  </t>
  </si>
  <si>
    <t xml:space="preserve">Cold room licenses </t>
  </si>
  <si>
    <t>Control of Noise Permit Licence</t>
  </si>
  <si>
    <t>Earning from Environment sanitation Service</t>
  </si>
  <si>
    <t>Electric/Radio/TV Workshop Licence</t>
  </si>
  <si>
    <t>Entertainment Druming &amp; Temporary both permit</t>
  </si>
  <si>
    <t>Felling of Trees Licence</t>
  </si>
  <si>
    <t>Forestry and Fuel Exploration Licence</t>
  </si>
  <si>
    <t>Hair Dressing/Barbing Saloon Licence</t>
  </si>
  <si>
    <t>Impounding of Animal Licence</t>
  </si>
  <si>
    <t>Ingredients Grinding Licence</t>
  </si>
  <si>
    <t xml:space="preserve">kiosk licenses </t>
  </si>
  <si>
    <t xml:space="preserve">Local Hair Barbing/ plaiting  licenses </t>
  </si>
  <si>
    <t>Marriage Registration Licence</t>
  </si>
  <si>
    <t>Mortgage Sub-lease Approval Licence</t>
  </si>
  <si>
    <t xml:space="preserve">Motor mach/cash wash licenses </t>
  </si>
  <si>
    <t>Motor Vehicle Licence</t>
  </si>
  <si>
    <t>Naming of Street Registration Licence</t>
  </si>
  <si>
    <t>Open Air Preaching Permit Licence</t>
  </si>
  <si>
    <t>Painting, Spraying and Sign Writing Workshop</t>
  </si>
  <si>
    <t xml:space="preserve">Panel Beater licenses </t>
  </si>
  <si>
    <t>Photo Studio Licence</t>
  </si>
  <si>
    <t>Photostat/Typing Institute Licence</t>
  </si>
  <si>
    <t>Pit Sawing Licence</t>
  </si>
  <si>
    <t>Registration of Septic tank and Dislodging Licence</t>
  </si>
  <si>
    <t>Registration of Meat Van Licance</t>
  </si>
  <si>
    <t>Registration of Night Soil Contract Licence</t>
  </si>
  <si>
    <t>Rice Mill/Cassava grinding Licence</t>
  </si>
  <si>
    <t xml:space="preserve">Sand dredging licenses  </t>
  </si>
  <si>
    <t>Sand/Granite/Iron Rod Seller Licence</t>
  </si>
  <si>
    <t>Saw Milling Licence</t>
  </si>
  <si>
    <t>sewing Institute Licence</t>
  </si>
  <si>
    <t>Vaults Licence</t>
  </si>
  <si>
    <t>Vehicle Spare Parts Licence</t>
  </si>
  <si>
    <t>Vulcanizer Licence</t>
  </si>
  <si>
    <t>Welding Machine Licence</t>
  </si>
  <si>
    <t xml:space="preserve">wood making /carpentry worhshop </t>
  </si>
  <si>
    <t>Workshop Receipt</t>
  </si>
  <si>
    <t xml:space="preserve">Bathing House License </t>
  </si>
  <si>
    <t xml:space="preserve">Minor Industry License </t>
  </si>
  <si>
    <t xml:space="preserve">Slaughter Slab Fees                                                  </t>
  </si>
  <si>
    <t>Bus Commercial Vehicle/Truck Fees</t>
  </si>
  <si>
    <t>General Contractor Registration fees</t>
  </si>
  <si>
    <t>Surface  Tank</t>
  </si>
  <si>
    <t xml:space="preserve">Sale of Forms </t>
  </si>
  <si>
    <t>Plant Hire Services(Tractor)</t>
  </si>
  <si>
    <t>RENT ON LAND AND OTHERS - GENERAL</t>
  </si>
  <si>
    <t>Rent of Plot and Site services Programme</t>
  </si>
  <si>
    <t>Lease rental</t>
  </si>
  <si>
    <t>Rent on Government Properties</t>
  </si>
  <si>
    <t>Rent from Other Local Govt. Offices</t>
  </si>
  <si>
    <t xml:space="preserve">Dividend Income from  Unquoted Stocks </t>
  </si>
  <si>
    <t>Sales of Shares</t>
  </si>
  <si>
    <t>Market</t>
  </si>
  <si>
    <t>Shop and Shopping Centres</t>
  </si>
  <si>
    <t>Proceeds from Sales and Consumable Goods</t>
  </si>
  <si>
    <t>Unspecified Revenue (comunication mass)</t>
  </si>
  <si>
    <t>PRE-PAYMENT/ARREARS OF REVENUE</t>
  </si>
  <si>
    <t>PRE-PAYMENT-GENERAL</t>
  </si>
  <si>
    <t>RENT ON LAND AND OTHER</t>
  </si>
  <si>
    <t>EXTRA ORDINARY ITEMS</t>
  </si>
  <si>
    <t>PREPAYMENT/ARREARS</t>
  </si>
  <si>
    <t>14070100</t>
  </si>
  <si>
    <t>310800</t>
  </si>
  <si>
    <t>12020900</t>
  </si>
  <si>
    <t>Non-clinical</t>
  </si>
  <si>
    <t>BUDGET ANALYSIS TABLE</t>
  </si>
  <si>
    <t>01101</t>
  </si>
  <si>
    <t>01102</t>
  </si>
  <si>
    <t>10101</t>
  </si>
  <si>
    <t>OFFICE OF THE DIRECTOR PERSONNEL MANAGEMENT</t>
  </si>
  <si>
    <t>14070102</t>
  </si>
  <si>
    <t>12021102</t>
  </si>
  <si>
    <t>12000000</t>
  </si>
  <si>
    <t>11010101</t>
  </si>
  <si>
    <t>11010201</t>
  </si>
  <si>
    <t>11010401</t>
  </si>
  <si>
    <t>31030102</t>
  </si>
  <si>
    <t>11010300</t>
  </si>
  <si>
    <t>21000000</t>
  </si>
  <si>
    <t>22020000</t>
  </si>
  <si>
    <t>23000000</t>
  </si>
  <si>
    <t>06106</t>
  </si>
  <si>
    <t>01108</t>
  </si>
  <si>
    <t xml:space="preserve">Other </t>
  </si>
  <si>
    <t>Grants to Communities/NGOs/FBOs/CBOs (1% Health Contribution)</t>
  </si>
  <si>
    <t>TOTAL PERCENTAGE OF THE BUDGET</t>
  </si>
  <si>
    <t>PERCENTAGE (%)</t>
  </si>
  <si>
    <t>Others/Cattle Vaccination activities</t>
  </si>
  <si>
    <t xml:space="preserve">(Customery) Right of Occupancy                                                    </t>
  </si>
  <si>
    <t>Ground Rate Charges</t>
  </si>
  <si>
    <t>Hide &amp; Skin Buyer Licenses</t>
  </si>
  <si>
    <t>Salary Of Political Appointees (CHM, VCHM, SUP.C &amp; ADVS)</t>
  </si>
  <si>
    <t>Other professional services</t>
  </si>
  <si>
    <t>Salary of Contract Staff</t>
  </si>
  <si>
    <t>Security Personnel Allowance and Special Assistants</t>
  </si>
  <si>
    <t>Provision of anticipated Salary Increment</t>
  </si>
  <si>
    <t>Provision of Salary Increase</t>
  </si>
  <si>
    <t>Salary of Junior Staff</t>
  </si>
  <si>
    <t>Provision of Anticipated Salary increase</t>
  </si>
  <si>
    <t>Miscellaneous Expenses - General</t>
  </si>
  <si>
    <t>Salaries Of Political Office Holders (H/Leader, D/H/Leader,M/Leader,Minority,Whip &amp; Other Councillors)</t>
  </si>
  <si>
    <t>International Training</t>
  </si>
  <si>
    <t>Provision of anticipated salary increment</t>
  </si>
  <si>
    <t>BRAVED FAMILY ALL.</t>
  </si>
  <si>
    <t xml:space="preserve">Financial  Professional Services </t>
  </si>
  <si>
    <t>PRIMARY EDUCATION</t>
  </si>
  <si>
    <t>ADMIN CODE</t>
  </si>
  <si>
    <t xml:space="preserve">Teaching Aids / Instruction Materials </t>
  </si>
  <si>
    <t>Others Disable, etc</t>
  </si>
  <si>
    <t>Other Services - General</t>
  </si>
  <si>
    <t>Payment on Hajj Operation</t>
  </si>
  <si>
    <t>Materials And Supplies - General</t>
  </si>
  <si>
    <t xml:space="preserve">Rural Posting Allowance                                               </t>
  </si>
  <si>
    <t xml:space="preserve">Call Duty Allowance                                                   </t>
  </si>
  <si>
    <t xml:space="preserve">Other Allowances/Non Clinical </t>
  </si>
  <si>
    <t>ADMIN
 CODE</t>
  </si>
  <si>
    <t>22020313</t>
  </si>
  <si>
    <t xml:space="preserve"> Salary Of Management Staff</t>
  </si>
  <si>
    <t>22020307</t>
  </si>
  <si>
    <t>21020300</t>
  </si>
  <si>
    <t>ADMIN 
CODE</t>
  </si>
  <si>
    <t>21010105</t>
  </si>
  <si>
    <t>21020403</t>
  </si>
  <si>
    <t>21010104</t>
  </si>
  <si>
    <t>Salary Of Jenior Staff</t>
  </si>
  <si>
    <t>22020400</t>
  </si>
  <si>
    <t>Maitenance Services - General</t>
  </si>
  <si>
    <t>22020402</t>
  </si>
  <si>
    <t>Maintenance Of office/residential buildings</t>
  </si>
  <si>
    <t>22020403</t>
  </si>
  <si>
    <t>Traditional Rulers Allowances (Limamai, Na'ibai and Ladanai)</t>
  </si>
  <si>
    <t>Grants to Communities /NGOs/FBOs/CBOs (3% Emirate Council and others)</t>
  </si>
  <si>
    <t>Consulting and Professional Services - General</t>
  </si>
  <si>
    <t>Research And Documentations</t>
  </si>
  <si>
    <t>22020312</t>
  </si>
  <si>
    <t xml:space="preserve">Shifting Allowance  </t>
  </si>
  <si>
    <t>Recruitment, Appointment, Promotion and Disciplinary Expenses</t>
  </si>
  <si>
    <t>23</t>
  </si>
  <si>
    <t>2301</t>
  </si>
  <si>
    <t>23010122</t>
  </si>
  <si>
    <t>2302</t>
  </si>
  <si>
    <t>23020100</t>
  </si>
  <si>
    <t>23020101</t>
  </si>
  <si>
    <t>Construction/Provison of Residential Buildings</t>
  </si>
  <si>
    <t>Construction / Provision Of Sporting Facilities</t>
  </si>
  <si>
    <t>Construction / Provision Of Agricultural Facilities</t>
  </si>
  <si>
    <t>Construction Of Boundary Pillars/ Right Of Ways</t>
  </si>
  <si>
    <t>Construction Of Power Generating Plants</t>
  </si>
  <si>
    <t xml:space="preserve">Construction Of Irrigation Canals </t>
  </si>
  <si>
    <t>Rehabilitation/ Repairs of Fixed Assets - General</t>
  </si>
  <si>
    <t>Rehabilitation/Repairs - Water Facilities</t>
  </si>
  <si>
    <t>Rehabilitation / Repairs - Fire Fighting Stations</t>
  </si>
  <si>
    <t>Rehabilitation / Repairs - Libraries</t>
  </si>
  <si>
    <t>Rehabilitation / Repairs - Sporting Facilities</t>
  </si>
  <si>
    <t>Rehabilitation / Repairs - Agricicultural Facilities</t>
  </si>
  <si>
    <t>Rehabilitation / Repairs - Recreational Facilities</t>
  </si>
  <si>
    <t>Rehabilitation / Repairs Of Office Buildings</t>
  </si>
  <si>
    <t>Rehabilitation/Repairs Of Boundaries</t>
  </si>
  <si>
    <t>Rehabilitation/Repairs- Traffic /Street Lights</t>
  </si>
  <si>
    <t>Rehabilitation/Repairs- Power Generating Plants</t>
  </si>
  <si>
    <t>Rehabilitation/Repairs Of Cemeteries</t>
  </si>
  <si>
    <t>Rehabilitation/Repairs- ICT Infrastructures</t>
  </si>
  <si>
    <t>Rehabilitation of Irrigation Facilities</t>
  </si>
  <si>
    <t>Preservation of the Environment - General</t>
  </si>
  <si>
    <t>2019 APPROVED BUDGET</t>
  </si>
  <si>
    <t xml:space="preserve">2019  ACTUAL </t>
  </si>
  <si>
    <t>2020 PROPOSED</t>
  </si>
  <si>
    <t>2018 ACTUAL   
(JAN - DEC)</t>
  </si>
  <si>
    <t>PROPOSED BUDGET FOR THE YEAR 2020</t>
  </si>
  <si>
    <t>GENERAL SUMMARY OF THE RECURRENT EXPENDITURE 2020</t>
  </si>
  <si>
    <t>Acquisition of Non-Tangible Asset</t>
  </si>
  <si>
    <t>Research And Development</t>
  </si>
  <si>
    <t>Computer Software Acquisition</t>
  </si>
  <si>
    <t>Monitoring And Evaluation</t>
  </si>
  <si>
    <t>Anniversaries/Celebrations</t>
  </si>
  <si>
    <t>Margin for increase in Costs</t>
  </si>
  <si>
    <t>Procurement Of Sporting / Gaming Equipment</t>
  </si>
  <si>
    <t>Procurement Of Security Equipment</t>
  </si>
  <si>
    <t xml:space="preserve">Procurement Of Industrial Equipment </t>
  </si>
  <si>
    <t>Procurement Of Recreational Facilities</t>
  </si>
  <si>
    <t>LIABILITIES/EQUITY</t>
  </si>
  <si>
    <t>Liabilities/ Equity</t>
  </si>
  <si>
    <t>Deposits - General</t>
  </si>
  <si>
    <t>Contract Retention Fees</t>
  </si>
  <si>
    <t>Unremitted Deductions</t>
  </si>
  <si>
    <t>Unremitted Taxes</t>
  </si>
  <si>
    <t>Unremitted Taxes: PAYE</t>
  </si>
  <si>
    <t>Unremitted Taxes: Withholding Tax</t>
  </si>
  <si>
    <t>Unremitted Taxes: Value Added Tax</t>
  </si>
  <si>
    <t>Unremitted Deductions From Salary</t>
  </si>
  <si>
    <t>National Health Insurance Scheme</t>
  </si>
  <si>
    <t>Contributory Pension Scheme</t>
  </si>
  <si>
    <t>Union Dues</t>
  </si>
  <si>
    <t>Housing Revolving Funds Deductions</t>
  </si>
  <si>
    <t>Co-Operative Soceity</t>
  </si>
  <si>
    <t>Housing Fund</t>
  </si>
  <si>
    <t>INSURANCE PROGRAMMES (Superannuation)</t>
  </si>
  <si>
    <t>Welfare Loan Scheme</t>
  </si>
  <si>
    <t>Dependent Fund</t>
  </si>
  <si>
    <t>12020400</t>
  </si>
  <si>
    <t>10000000</t>
  </si>
  <si>
    <t>SHANONO LOCAL GOVERNMENT</t>
  </si>
  <si>
    <t>Other Allowances/Rural Posting</t>
  </si>
  <si>
    <t xml:space="preserve">Ramadan/ Sallah Gesture (Rural Posting)                                              </t>
  </si>
  <si>
    <t>CAPITAL GRAND TOTAL</t>
  </si>
  <si>
    <t>FIXED ASSETS PROCUREMENT</t>
  </si>
  <si>
    <t>SUB- TOTAL(LICENSE)</t>
  </si>
  <si>
    <t>SUB- TOTAL(CAP.GAIN TAX)</t>
  </si>
  <si>
    <t>SUB- TOTAL(TAX REVENUE)</t>
  </si>
  <si>
    <t>SUB- TOTAL(FINES MAIN)</t>
  </si>
  <si>
    <t>SUB- TOTAL(SALES MAIN)</t>
  </si>
  <si>
    <t>SUB- TOTAL(EARNING MAIN)</t>
  </si>
  <si>
    <t>SUB- TOTAL(RENT ON LAND)</t>
  </si>
  <si>
    <t>SUB- TOTAL(PREPAYMENT)</t>
  </si>
  <si>
    <t>SUB- TOTAL(INVESTMENT)</t>
  </si>
  <si>
    <t>SUB- TOTAL(INTEREST EARNED)</t>
  </si>
  <si>
    <t>SUB- TOTAL(DOMESTIC)</t>
  </si>
  <si>
    <t>SUB- TOTAL(EXTRA ORDINARY)</t>
  </si>
  <si>
    <t>31923500</t>
  </si>
  <si>
    <t>12020162</t>
  </si>
  <si>
    <t xml:space="preserve">Other Professional Services </t>
  </si>
  <si>
    <t xml:space="preserve">Maintenance </t>
  </si>
  <si>
    <t xml:space="preserve">                                                     DEPARTMENT: 05 051 002 001 00 TRADITIONAL RULERS</t>
  </si>
  <si>
    <t xml:space="preserve">   DEPARTMENT: 05 35 001 001 00 Water, Environment, Sanitation and Hygiene (Enviromental, Sanitation,Hygiene&amp;Preventive Section) 05 35 001 001 02</t>
  </si>
  <si>
    <t xml:space="preserve">                                DEPARTMENT;  DIRECTOR PERSONAL MANAGEMENT:CODE 01 25 001 001 00 </t>
  </si>
  <si>
    <t>Drugs/Laboratory/Medical Supplies &amp; Vaccination against CBPP in Cattle</t>
  </si>
  <si>
    <t>TOTAL PERS.&amp; OVERHEAD COST</t>
  </si>
  <si>
    <t xml:space="preserve">   DEPARTMENT: OFFICE OF THE CHAIRMAN CODE:-011100100100</t>
  </si>
  <si>
    <t xml:space="preserve">Ramadan/ Sallah Gesture/Rural Posting                                               </t>
  </si>
  <si>
    <t>BUDGET SURPLUS,DEFICIT OR BALANCED</t>
  </si>
  <si>
    <t>Security services</t>
  </si>
  <si>
    <t>Others/</t>
  </si>
  <si>
    <t xml:space="preserve">Grants to Communities /NGOs/FBOs/CBOs </t>
  </si>
  <si>
    <t>Severance Gratuity</t>
  </si>
  <si>
    <t>PROCUREMENT OF FIXED ASSETS - GENERAL</t>
  </si>
  <si>
    <t xml:space="preserve">Rural Posting                                            </t>
  </si>
  <si>
    <r>
      <t>water treatment &amp; chemicals</t>
    </r>
    <r>
      <rPr>
        <b/>
        <sz val="14"/>
        <rFont val="Tahoma"/>
        <family val="2"/>
      </rPr>
      <t>(Supply of Dieasel)</t>
    </r>
  </si>
  <si>
    <t>Other Miscellaneous Expenses(Intergrated Child education)</t>
  </si>
  <si>
    <t>Security services (others)</t>
  </si>
  <si>
    <r>
      <t xml:space="preserve">Security services </t>
    </r>
    <r>
      <rPr>
        <b/>
        <sz val="14"/>
        <rFont val="Tahoma"/>
        <family val="2"/>
      </rPr>
      <t>(Election)</t>
    </r>
  </si>
  <si>
    <t xml:space="preserve">GRAZING AND CATTLE TRACC MAINTAINANCE </t>
  </si>
  <si>
    <t>PLANT NURSERY MANAGEMENT AREAS 44 LGAS</t>
  </si>
  <si>
    <t>Other Miscellaneous Expenses (CENSUS)</t>
  </si>
  <si>
    <t>KANO STATE</t>
  </si>
  <si>
    <t>PROPOSED BUDGET</t>
  </si>
  <si>
    <t>water treatment &amp; chemicals(Chlorination)</t>
  </si>
  <si>
    <t>Other Maintenance Services (water facilities)</t>
  </si>
  <si>
    <t>01103</t>
  </si>
  <si>
    <t>Reticulation Works</t>
  </si>
  <si>
    <t>Others (Immunisation,Polio and Covid 19 Pendamid EPR)</t>
  </si>
  <si>
    <t>Contribution for Local Government to Hajj operation</t>
  </si>
  <si>
    <r>
      <t>Welfare Packages</t>
    </r>
    <r>
      <rPr>
        <b/>
        <sz val="13"/>
        <rFont val="Tahoma"/>
        <family val="2"/>
      </rPr>
      <t xml:space="preserve"> (Contribution of Local Government to Auren Gata)</t>
    </r>
  </si>
  <si>
    <t>Construction/Provision Of Hospitals/Health Centres</t>
  </si>
  <si>
    <t>Social Benefits (Fuel subsidy removal)</t>
  </si>
  <si>
    <t>2023            ACTUAL     
(JAN - DEC)</t>
  </si>
  <si>
    <t>2024        APPROVED BUDGET</t>
  </si>
  <si>
    <t>2024       ACTUAL        JAN. -SEPT.</t>
  </si>
  <si>
    <t>2025    PROPOSED</t>
  </si>
  <si>
    <t>08302</t>
  </si>
  <si>
    <t>Procurement/Acquisition Of Land (Land compansation)</t>
  </si>
  <si>
    <t>Purchase of Shops at Kanawa Market Dangwauro</t>
  </si>
  <si>
    <t>Procurement Of Motor Vehicles:-                1.Office of the Chairman(Luexus Jeep 2015 Model),                                                              2.Office of the Vice Chairman (Toyota Camry 2017 Model)                                                                   3.Offfice of the Director Personnel Management         (Toyota Camry 2017 Model)                                   4.Office of the Council Leader (Corolla LE 2010 Model).                                                                   5.Office of the Secretary (Corolla LE 2010 Model)                    6. Council Bus (TOYOTA HOMA Bus)                            7. Inspection Van(TOYOTA Hilux 2015 Model)</t>
  </si>
  <si>
    <t>Procurement of Surveying Equipment</t>
  </si>
  <si>
    <t>Procurement Of Diving Equipment</t>
  </si>
  <si>
    <t>Procurement of Tricycle</t>
  </si>
  <si>
    <t>Wall Fencing of Jogana Court</t>
  </si>
  <si>
    <t>Wall Fence at GGSS T/Babba &amp; Abasawa Market Kraal</t>
  </si>
  <si>
    <t>Contr.to Reconst/Furnishing.of Imamu Wali Training Centre</t>
  </si>
  <si>
    <t xml:space="preserve">Contruction of Governors Lodge </t>
  </si>
  <si>
    <t>31911701</t>
  </si>
  <si>
    <t>Const.of Town ship Gate at Zainawa</t>
  </si>
  <si>
    <t>Construction/Provision Of Water Facilities(Solar &amp; Machanised Borehole)</t>
  </si>
  <si>
    <t>Const.of Solar Powered Bore Holes</t>
  </si>
  <si>
    <t>WSSSRP(EU/ UNICEF Assisted Projects)</t>
  </si>
  <si>
    <t>Const. of Mech.Borehole 3Nos</t>
  </si>
  <si>
    <t xml:space="preserve">Const of H/Clinic at Sankarawa </t>
  </si>
  <si>
    <t>Funding of Free &amp; Compulsary Primary &amp; Secondary Education</t>
  </si>
  <si>
    <t>Const.of Qur'anic School Shade @ Danladi B</t>
  </si>
  <si>
    <t>Construction/Provision Of Libraries &amp; Lab @ GZW</t>
  </si>
  <si>
    <t>Construction / Provision Of Libraries</t>
  </si>
  <si>
    <t>Intergrate early Child Education</t>
  </si>
  <si>
    <t>Const.of Slaughter House with B/hole @ Jogana Market</t>
  </si>
  <si>
    <t>Estab.of Wood lot at Zainawa</t>
  </si>
  <si>
    <t>Estab.of Plantation at Uran</t>
  </si>
  <si>
    <t>Completion of 5km Tarred Road at Gezawa</t>
  </si>
  <si>
    <t xml:space="preserve">Karkara Salamun Alaikum </t>
  </si>
  <si>
    <t>Const.of Tarred Road (1 km) at Danja Town</t>
  </si>
  <si>
    <t>Const of access Road Gzw-Bujawa- Yarkogi &amp; MKT-F Msq</t>
  </si>
  <si>
    <t>Const of access Road Bela-Danmadanho-Gezawa-Zango</t>
  </si>
  <si>
    <t xml:space="preserve">Const of access Road Jahunawa-Yarawa &amp; K/Laraba-Abasawa </t>
  </si>
  <si>
    <t>Const of access Road Hanyar Dam to Barwa</t>
  </si>
  <si>
    <t>31911705  31911701</t>
  </si>
  <si>
    <t>Const of access Road Kuka-K/Sharifai &amp; Ketawa Bakin titi to Kwagwar and Zainawa to Tammawa.</t>
  </si>
  <si>
    <t>Const. of access Road S/Gezawa to Bare</t>
  </si>
  <si>
    <t>Construction / Provision Of Infrastructure)</t>
  </si>
  <si>
    <t xml:space="preserve"> Joint project State &amp; L.G </t>
  </si>
  <si>
    <t xml:space="preserve">contribution of TALUDU interchange /Flyover </t>
  </si>
  <si>
    <t>contribution of UnderPass inter chenge at Danagundi Junction</t>
  </si>
  <si>
    <t>Construction of Zauran Sulhu</t>
  </si>
  <si>
    <t>Construction / Provision Of Recreational Facilities</t>
  </si>
  <si>
    <t>Construction Of Traffic /Street Lights</t>
  </si>
  <si>
    <t>Construction Of Markets/Parks</t>
  </si>
  <si>
    <t>Contr.for Independent Power Project</t>
  </si>
  <si>
    <t>Construction Of ICT Infrastructures</t>
  </si>
  <si>
    <t>Construction Of Dams</t>
  </si>
  <si>
    <t>Const.of Slaughter House with B/hole @ Abasawa Market</t>
  </si>
  <si>
    <t>265.000,000.00</t>
  </si>
  <si>
    <t>Rehabilitation/Repairs - Electricity</t>
  </si>
  <si>
    <t>Rehabilitation/Repairs-Hospitals/Health Centres Across the Eleven (11) Wards</t>
  </si>
  <si>
    <t>Rehabilitation/Repairs - Public School</t>
  </si>
  <si>
    <t>Completion Of Tech.School  @ Gezawa</t>
  </si>
  <si>
    <t>Compl. of sch for Islamic studies @  Dausayi</t>
  </si>
  <si>
    <t>Rehabilitation / Repairs - Roads (RAMPS)</t>
  </si>
  <si>
    <t>Rehabilitation/Repairs- Markets/Motor Parks</t>
  </si>
  <si>
    <t>Empowerment</t>
  </si>
  <si>
    <t>1% ETF Contribution</t>
  </si>
  <si>
    <t>Payment of Liabilities</t>
  </si>
  <si>
    <t>Rehabilitation of Dams</t>
  </si>
  <si>
    <t>Erosion &amp; Flood Control (Drainages/Culverts) (sewage &amp; Drainages)</t>
  </si>
  <si>
    <t xml:space="preserve">Const. of Drainages  @ </t>
  </si>
  <si>
    <t xml:space="preserve">Const. of Drainages   </t>
  </si>
  <si>
    <t>Yanmusa Cikin Gari</t>
  </si>
  <si>
    <t xml:space="preserve">Construction of Culvert at Daguzau </t>
  </si>
  <si>
    <t>Const of Culvert at Burtali Daya Gonar Abdul Abulo.</t>
  </si>
  <si>
    <t>control of Erosion at M/tudu &amp; Barwa</t>
  </si>
  <si>
    <t>Poverty Alleviation Scheme</t>
  </si>
  <si>
    <t>2023       ACTUAL   
(JAN - DEC)</t>
  </si>
  <si>
    <t>2024   APPROVED BUDGET</t>
  </si>
  <si>
    <t>2024  
ACTUAL       JAN.- SEPT.</t>
  </si>
  <si>
    <t>2025
PROPOSED</t>
  </si>
  <si>
    <t>GENERAL SUMMARY OF THE CAPITAL EXPENDITURE 2025</t>
  </si>
  <si>
    <t>2023              ACTUAL   
(JAN - DEC)</t>
  </si>
  <si>
    <t>2024           APPROVED BUDGET</t>
  </si>
  <si>
    <t>2024          ACTUAL          JAN. - SEPT.</t>
  </si>
  <si>
    <t>2025      PROPOSED</t>
  </si>
  <si>
    <t>GEZAWA LOCAL GOVERNMENT</t>
  </si>
  <si>
    <t>2023                  ACTUAL   
(JAN - DEC)</t>
  </si>
  <si>
    <t xml:space="preserve">2024         APPROVED         BUDGET   </t>
  </si>
  <si>
    <t>APPROVED 2024</t>
  </si>
  <si>
    <t>2024                  ACTUAL                       JAN. -SEPT.</t>
  </si>
  <si>
    <t>ACTUAL 2024</t>
  </si>
  <si>
    <t xml:space="preserve">2025        PROPOSED     </t>
  </si>
  <si>
    <t>GENERAL SUMMARY OF THE RECURRENT EXPENDITURE 2025</t>
  </si>
  <si>
    <t>GEZAWA LOCAL GOVERNMNET</t>
  </si>
  <si>
    <t>Grants to communities/NGOs/FBOs/CBOs (Musabaqa/Auren Gata)</t>
  </si>
  <si>
    <t>7,731,203.33.</t>
  </si>
  <si>
    <r>
      <t>Procurement of Fire Fighting Equipment</t>
    </r>
    <r>
      <rPr>
        <sz val="14"/>
        <color indexed="8"/>
        <rFont val="Tahoma"/>
        <family val="2"/>
      </rPr>
      <t xml:space="preserve"> (</t>
    </r>
    <r>
      <rPr>
        <b/>
        <sz val="14"/>
        <color indexed="8"/>
        <rFont val="Tahoma"/>
        <family val="2"/>
      </rPr>
      <t xml:space="preserve"> </t>
    </r>
    <r>
      <rPr>
        <sz val="14"/>
        <color indexed="8"/>
        <rFont val="Tahoma"/>
        <family val="2"/>
      </rPr>
      <t>Fire Extinquisher at GZW LG Secretariate)</t>
    </r>
  </si>
  <si>
    <t>OFFICE OF THE CHAIRMAN CODE 011100100100</t>
  </si>
  <si>
    <t>NOMINAL ROLL FOR THE YEAR 2025</t>
  </si>
  <si>
    <t>S/N</t>
  </si>
  <si>
    <t>NAME</t>
  </si>
  <si>
    <t>RANK</t>
  </si>
  <si>
    <t>BASIC SALARY 2025</t>
  </si>
  <si>
    <t>PERSONNEL ASSISTANCE</t>
  </si>
  <si>
    <t>UTILTY ALLOWANCE</t>
  </si>
  <si>
    <t>ENTERT ALLOWANCE</t>
  </si>
  <si>
    <t>DOMESTIC SERVANTS</t>
  </si>
  <si>
    <t>NEWS PAPERS.</t>
  </si>
  <si>
    <t>MAINT/FUEL</t>
  </si>
  <si>
    <t>CONST./ RESP. ALL</t>
  </si>
  <si>
    <t>PROV OF ANT SAL INCREMENT</t>
  </si>
  <si>
    <t>LEAVE ALLOW</t>
  </si>
  <si>
    <t xml:space="preserve">Adviser </t>
  </si>
  <si>
    <t xml:space="preserve">S/ Couns </t>
  </si>
  <si>
    <t>V/Chairman</t>
  </si>
  <si>
    <t xml:space="preserve">Chairman </t>
  </si>
  <si>
    <t>OFFICE OF THE CHAIRMAN (INTERNAL AUDIT)</t>
  </si>
  <si>
    <t>S/NO</t>
  </si>
  <si>
    <t xml:space="preserve">NAMES </t>
  </si>
  <si>
    <t>GL. 2025</t>
  </si>
  <si>
    <t>BASIC 2025</t>
  </si>
  <si>
    <t>RENT ALLOWANCE</t>
  </si>
  <si>
    <t>TRANSPORT ALLOWANCE</t>
  </si>
  <si>
    <t>MEAL SUBSIDY</t>
  </si>
  <si>
    <t>MEDICAL ALLOWANCE</t>
  </si>
  <si>
    <t>ENTERT ALLOW</t>
  </si>
  <si>
    <t>DOMEST SERV</t>
  </si>
  <si>
    <t>SALARY BONUS</t>
  </si>
  <si>
    <t>PROV OF ANT SALARY INCREMENT</t>
  </si>
  <si>
    <t>13\11</t>
  </si>
  <si>
    <t>PROMOTION POST (1)</t>
  </si>
  <si>
    <t>14\11</t>
  </si>
  <si>
    <t>PROMOTION POST (2)</t>
  </si>
  <si>
    <t xml:space="preserve"> 15 /09</t>
  </si>
  <si>
    <t>PROMOTION POST (3)</t>
  </si>
  <si>
    <t>TOTAL MANAGEMENT</t>
  </si>
  <si>
    <t>OFFICE OF THE CHAIRMAN (SPECIAL SERVICES)</t>
  </si>
  <si>
    <t>14\9</t>
  </si>
  <si>
    <t>15\09</t>
  </si>
  <si>
    <t>OFFICE OF THE SECRETARY CODE 011101300100</t>
  </si>
  <si>
    <t>NOMINAL ROLL FOR THE YEAR 2024</t>
  </si>
  <si>
    <t>BASIC SALARY 2024</t>
  </si>
  <si>
    <t>UTILITY</t>
  </si>
  <si>
    <t>ENTERT.</t>
  </si>
  <si>
    <t>P.A.</t>
  </si>
  <si>
    <t>DOMESTIC</t>
  </si>
  <si>
    <t>NEWS PAPERS ALLOW.</t>
  </si>
  <si>
    <t>MANT AND FUELING</t>
  </si>
  <si>
    <t>CONST. ALLOWANCE</t>
  </si>
  <si>
    <t xml:space="preserve">Secretary </t>
  </si>
  <si>
    <t xml:space="preserve">             OFFICE OF THE COUNCIL CODE 011200100100</t>
  </si>
  <si>
    <t>GL</t>
  </si>
  <si>
    <t>W/DROP    ALLW.</t>
  </si>
  <si>
    <t>PERSONNEL ASSISTANT</t>
  </si>
  <si>
    <t>RECESS</t>
  </si>
  <si>
    <t>COUNC</t>
  </si>
  <si>
    <t>DLEADER</t>
  </si>
  <si>
    <t>LEADER</t>
  </si>
  <si>
    <t xml:space="preserve">PERSONNEL MANAGEMENT DEPARTMENT, CENTRAL ADMIN 012500100100 </t>
  </si>
  <si>
    <t>NOMINAL ROLL FOR THE YEAR 2022</t>
  </si>
  <si>
    <t>JUNIOR STAFF</t>
  </si>
  <si>
    <t>Mustapa Dayyabu</t>
  </si>
  <si>
    <t>03\15</t>
  </si>
  <si>
    <t>Ghali Inuwa</t>
  </si>
  <si>
    <t>Ahmad Ado Tsakuwa</t>
  </si>
  <si>
    <t>Muhammad Dawaki</t>
  </si>
  <si>
    <t>danladi garba Ali</t>
  </si>
  <si>
    <t>Sadiya Abdullahi</t>
  </si>
  <si>
    <t>04\15</t>
  </si>
  <si>
    <t>Khadija Bello</t>
  </si>
  <si>
    <t>Hassan S Ahmad</t>
  </si>
  <si>
    <t>Abubkar Tijjani Garba</t>
  </si>
  <si>
    <t>Aminu Salmanu</t>
  </si>
  <si>
    <t>Mubarak Ibrahim Sale</t>
  </si>
  <si>
    <t>Aisha Usman</t>
  </si>
  <si>
    <t>Saude Alasan</t>
  </si>
  <si>
    <t>Jamila Yakubu</t>
  </si>
  <si>
    <t>Aisha Tukur</t>
  </si>
  <si>
    <t>SUWAIBA INUWA ISAH</t>
  </si>
  <si>
    <t>Muhammad Farouk Yola</t>
  </si>
  <si>
    <t>Said Garba Abdulkadir</t>
  </si>
  <si>
    <t>Rabiu Adamu Sualaiman</t>
  </si>
  <si>
    <t>Sale Mubarak Ibrahim</t>
  </si>
  <si>
    <t>Danladi Hussain Yahaya</t>
  </si>
  <si>
    <t>Yusuf Mustapa</t>
  </si>
  <si>
    <t>Ado Umar Ado</t>
  </si>
  <si>
    <t>Rabi Salisu Inuwa</t>
  </si>
  <si>
    <t>Ubaida Bashir Yusuf</t>
  </si>
  <si>
    <t>Basiru Ibrahim</t>
  </si>
  <si>
    <t>Ibrahim Saidu</t>
  </si>
  <si>
    <t>Zailani M. Dosan</t>
  </si>
  <si>
    <t>Almustapa B. Adamu</t>
  </si>
  <si>
    <t>Muhammad Lawan</t>
  </si>
  <si>
    <t>Abdullahi Salisu</t>
  </si>
  <si>
    <t>05\15</t>
  </si>
  <si>
    <t>Danjuma Nagiwa</t>
  </si>
  <si>
    <t>Nababa Yakubu</t>
  </si>
  <si>
    <t>Abdullahi Sani kokre</t>
  </si>
  <si>
    <t>Ibrahim B Jalal</t>
  </si>
  <si>
    <t>06\15</t>
  </si>
  <si>
    <t>Zaarau Adam Elyakub</t>
  </si>
  <si>
    <t>Aminu Tijjani</t>
  </si>
  <si>
    <t>Ado Yahaya</t>
  </si>
  <si>
    <t>Abba Shuaibu Umar</t>
  </si>
  <si>
    <t>Abdulazizi Umar</t>
  </si>
  <si>
    <t>Zahrau Aminu Umar</t>
  </si>
  <si>
    <t>Mustapa B Mustapa</t>
  </si>
  <si>
    <t>TOTAL JUNIOR</t>
  </si>
  <si>
    <t>Nafisa Nasidi</t>
  </si>
  <si>
    <t>07\15</t>
  </si>
  <si>
    <t>Amina Dogo</t>
  </si>
  <si>
    <t>Ibrahim M Ahmed</t>
  </si>
  <si>
    <t>Kamilu Ibrahim</t>
  </si>
  <si>
    <t>Abdullahi Auwalu</t>
  </si>
  <si>
    <t>Ibrahim Isah</t>
  </si>
  <si>
    <t>Aminu Y Makama</t>
  </si>
  <si>
    <t>08\15</t>
  </si>
  <si>
    <t>Saleh Rabiu Alasan</t>
  </si>
  <si>
    <t>Sabo Dankoli</t>
  </si>
  <si>
    <t>Nura Tukur Also</t>
  </si>
  <si>
    <t>Fauziyya Surajo Shuaibu</t>
  </si>
  <si>
    <t>Abdullahi Umar Garba</t>
  </si>
  <si>
    <t>Dayyabu S Gano</t>
  </si>
  <si>
    <t>Bilkisu Hassan Abdul</t>
  </si>
  <si>
    <t>09\15</t>
  </si>
  <si>
    <t>Abdulrashid Salisu Baba</t>
  </si>
  <si>
    <t>Mustapa Aminu A</t>
  </si>
  <si>
    <t>Salisu Umar</t>
  </si>
  <si>
    <t>10\15</t>
  </si>
  <si>
    <t>Abdullahi Musa</t>
  </si>
  <si>
    <t>Yahaya Abdulaziz</t>
  </si>
  <si>
    <t>Usman Mustapa</t>
  </si>
  <si>
    <t>Ismail Sani</t>
  </si>
  <si>
    <t>Muhammad I salisu</t>
  </si>
  <si>
    <t>Iliyasu Sunusi</t>
  </si>
  <si>
    <t>Ahmad Saadu</t>
  </si>
  <si>
    <t>Lukman G Danmaliki</t>
  </si>
  <si>
    <t>Aisha Ibrahim Abdul</t>
  </si>
  <si>
    <t>Umar Musa</t>
  </si>
  <si>
    <t>Abubakar Aliyu</t>
  </si>
  <si>
    <t>Abdullahi I Sulaiman</t>
  </si>
  <si>
    <t>12\11</t>
  </si>
  <si>
    <t>Bashir Salisu</t>
  </si>
  <si>
    <t>Munkaila Abdullahi</t>
  </si>
  <si>
    <t>Muhammad Abdulkadir</t>
  </si>
  <si>
    <t>Nura Abubakar Muazu</t>
  </si>
  <si>
    <t>Yusuf Abdullahi</t>
  </si>
  <si>
    <t>Abdulmuminu Hafiz</t>
  </si>
  <si>
    <t xml:space="preserve">Abdullahi Sani </t>
  </si>
  <si>
    <t>TOTAL SENIOR</t>
  </si>
  <si>
    <t>Sani Alto Danbala</t>
  </si>
  <si>
    <t>Aminu Uba Musa</t>
  </si>
  <si>
    <t>Usaini Ibrahim</t>
  </si>
  <si>
    <t>Ado Sale</t>
  </si>
  <si>
    <t>Musbahu abdulkadir</t>
  </si>
  <si>
    <t>Auwalu Bako Barde</t>
  </si>
  <si>
    <t>Abubakar Sani Garba</t>
  </si>
  <si>
    <t>Alasan Aminu</t>
  </si>
  <si>
    <t>Abubakar Lawan</t>
  </si>
  <si>
    <t>abdullahi Nuhu</t>
  </si>
  <si>
    <t>Musa M. Saraki</t>
  </si>
  <si>
    <t>15\9</t>
  </si>
  <si>
    <t>Fatihu Shehu Isah</t>
  </si>
  <si>
    <t>Muhammad Umar Yola</t>
  </si>
  <si>
    <t>Abdullahi Bala</t>
  </si>
  <si>
    <t>Ali S Faragai</t>
  </si>
  <si>
    <t>16\8</t>
  </si>
  <si>
    <t>TOTAL MANAGEMET</t>
  </si>
  <si>
    <t>TREASURY DEPARTMENT</t>
  </si>
  <si>
    <t>REVENUE SECTION</t>
  </si>
  <si>
    <t>IBRAHIM MUSA</t>
  </si>
  <si>
    <t>04\08</t>
  </si>
  <si>
    <t>ALI SANI</t>
  </si>
  <si>
    <t>IBRAHIM ZANGINA</t>
  </si>
  <si>
    <t>AMINU BALARABE</t>
  </si>
  <si>
    <t>06\14</t>
  </si>
  <si>
    <t>BABANGIDA MUSA ZANGO</t>
  </si>
  <si>
    <t>VACANT POST</t>
  </si>
  <si>
    <t>03\02</t>
  </si>
  <si>
    <t>06\02</t>
  </si>
  <si>
    <t>TOTAL JINIOR</t>
  </si>
  <si>
    <t>07\02</t>
  </si>
  <si>
    <t>08\02</t>
  </si>
  <si>
    <t>BALA SABO</t>
  </si>
  <si>
    <t xml:space="preserve"> 07 \10</t>
  </si>
  <si>
    <t>SAGIRU A USMAN</t>
  </si>
  <si>
    <t>ABUBAKAR YAKUBU S</t>
  </si>
  <si>
    <t>08\11</t>
  </si>
  <si>
    <t>NAZIRU ABDULLAHI</t>
  </si>
  <si>
    <t>10\11</t>
  </si>
  <si>
    <t>SUNUSI Y. GARBA</t>
  </si>
  <si>
    <t>13\10</t>
  </si>
  <si>
    <t>BALA GARBA</t>
  </si>
  <si>
    <t xml:space="preserve"> 14 \11</t>
  </si>
  <si>
    <t>ALI WADA RANTAU</t>
  </si>
  <si>
    <t>SAGIRU BELLO</t>
  </si>
  <si>
    <t>AUWALU BALA</t>
  </si>
  <si>
    <t>GARBA AHMAD USMAN</t>
  </si>
  <si>
    <t>PROMOTION POST (24)</t>
  </si>
  <si>
    <t>ACCOUNT SECTION</t>
  </si>
  <si>
    <t>ALIYU MUSTAPA BAFFA</t>
  </si>
  <si>
    <t>04\06</t>
  </si>
  <si>
    <t>AMINA SANI UMAR</t>
  </si>
  <si>
    <t>06\13</t>
  </si>
  <si>
    <t>2</t>
  </si>
  <si>
    <t>NAFIU UMAR IDRIS</t>
  </si>
  <si>
    <t>NAFIU UBA AHMAD</t>
  </si>
  <si>
    <t>HARIRA USMAN M</t>
  </si>
  <si>
    <t>SHEHU TSOHO</t>
  </si>
  <si>
    <t>ABDULLAHI SABIU I</t>
  </si>
  <si>
    <t>NASURU SANI KMATA</t>
  </si>
  <si>
    <t>09\11</t>
  </si>
  <si>
    <t>NURA I BARWA</t>
  </si>
  <si>
    <t>SAUDE SANI GANO</t>
  </si>
  <si>
    <t>YUSUF YUSHAU</t>
  </si>
  <si>
    <t xml:space="preserve"> 13 \11</t>
  </si>
  <si>
    <t>ISMAILA MAHMUD</t>
  </si>
  <si>
    <t>SALISU HARISU MUHD</t>
  </si>
  <si>
    <t>PROMOTION POST (19)</t>
  </si>
  <si>
    <t>14\08</t>
  </si>
  <si>
    <t>PROMOTION POST (20)</t>
  </si>
  <si>
    <t>PROMOTION POST (21)</t>
  </si>
  <si>
    <t>UMAR HALILU CHIRANCHI</t>
  </si>
  <si>
    <t>ILIYASU ALI ABDULAHI</t>
  </si>
  <si>
    <t>IBRAHIM M IBRAHIM</t>
  </si>
  <si>
    <t>MAGAJI KASSIM</t>
  </si>
  <si>
    <t>SABO I GUNGDUTSE</t>
  </si>
  <si>
    <t>YUSUF ISA BALA</t>
  </si>
  <si>
    <t>AUWALU BALA WUDIL</t>
  </si>
  <si>
    <t>MAHMUD USMAN</t>
  </si>
  <si>
    <t>BELLO MUHD</t>
  </si>
  <si>
    <t>AUWALU ABUBAKAR RAFA</t>
  </si>
  <si>
    <t>IBRAHIM LABARAN</t>
  </si>
  <si>
    <t>IBRAHIM A BAYERO</t>
  </si>
  <si>
    <t>IBRAHIM DAUDA</t>
  </si>
  <si>
    <t>NAZIFI LAWAN MUHAMMAD</t>
  </si>
  <si>
    <t>PROMOTION POST (35)</t>
  </si>
  <si>
    <t xml:space="preserve"> 15 \9</t>
  </si>
  <si>
    <t>PROMOTION POST (36)</t>
  </si>
  <si>
    <t>PROMOTION POST (37)</t>
  </si>
  <si>
    <t>PROMOTION POST (38)</t>
  </si>
  <si>
    <t>PROMOTION POST (39)</t>
  </si>
  <si>
    <t>STORE SECTION</t>
  </si>
  <si>
    <t>AISHA MUHD ADAM</t>
  </si>
  <si>
    <t>04\10</t>
  </si>
  <si>
    <t>SANI ABDU</t>
  </si>
  <si>
    <t>07\10</t>
  </si>
  <si>
    <t>HADIZA AUWALU DANJUMA</t>
  </si>
  <si>
    <t xml:space="preserve">      COMMUNITY DEVELOPMENT DEPARTMENT</t>
  </si>
  <si>
    <t>COMMUNITY DEVELOPMENT (505100300)</t>
  </si>
  <si>
    <t>SAMIR A. IBRAHIM</t>
  </si>
  <si>
    <t>04\05</t>
  </si>
  <si>
    <t>MARIYA ISYAKU</t>
  </si>
  <si>
    <t>AMINA A MADAWAKI</t>
  </si>
  <si>
    <t>ADAMU LAWAN BALA</t>
  </si>
  <si>
    <t>USMAN U USMAN</t>
  </si>
  <si>
    <t>RABIATU ABUBAKAR MUHD</t>
  </si>
  <si>
    <t>NAZIRU RABIU</t>
  </si>
  <si>
    <t>AISHA BUHARI HUSSAIN</t>
  </si>
  <si>
    <t>MARAYAM HASSAN IBRAHIM</t>
  </si>
  <si>
    <t>RAIBATU HASSAN</t>
  </si>
  <si>
    <t>JAMILA NUHU</t>
  </si>
  <si>
    <t>ABBAS KASSIM BAKO</t>
  </si>
  <si>
    <t>ABUBAKAR MUSA</t>
  </si>
  <si>
    <t>ALI TUKUR ALTO</t>
  </si>
  <si>
    <t>HASSAN AUWAL ILIYASU</t>
  </si>
  <si>
    <t>HALIMA SHEHU ABUBAKAR</t>
  </si>
  <si>
    <t>HAFSAT AUWALU ILIYASU</t>
  </si>
  <si>
    <t>05\05</t>
  </si>
  <si>
    <t>FIRDAUSI AHMAD</t>
  </si>
  <si>
    <t>06\10</t>
  </si>
  <si>
    <t>JAMILU L IDRIS</t>
  </si>
  <si>
    <t>AMINU A IBRAHIM</t>
  </si>
  <si>
    <t>NASIR NUHU</t>
  </si>
  <si>
    <t>IBRAHIMN IBRAHIM</t>
  </si>
  <si>
    <t>ABUBAKAR S ABDU</t>
  </si>
  <si>
    <t>HAFSAT B MUHD</t>
  </si>
  <si>
    <t>IBRAHIM S HUGU</t>
  </si>
  <si>
    <t>MUSTAPA UBA</t>
  </si>
  <si>
    <t>ABUBAKAR BILAL</t>
  </si>
  <si>
    <t>ALI MUHD HASKE</t>
  </si>
  <si>
    <t>ZANGINA SABIU</t>
  </si>
  <si>
    <t>BELLO ISYAKU</t>
  </si>
  <si>
    <t>MAGAJI SAUNAWA</t>
  </si>
  <si>
    <t>YUSUF IBRAHIM</t>
  </si>
  <si>
    <t>06\11</t>
  </si>
  <si>
    <t>SHAMSUDDEEN A HASSAN</t>
  </si>
  <si>
    <t>UMAR Y JAMIL</t>
  </si>
  <si>
    <t>ABIDA SHEHU ALIYU</t>
  </si>
  <si>
    <t>SHEMAU ADAMU A</t>
  </si>
  <si>
    <t>MUKTAR USMAN</t>
  </si>
  <si>
    <t>HANNATU BARDE GAYA</t>
  </si>
  <si>
    <t>AUWALU ALHASSAN</t>
  </si>
  <si>
    <t>07\09</t>
  </si>
  <si>
    <t>SANI ABDULLAHI YOLA</t>
  </si>
  <si>
    <t>MANNIR M MATAGE</t>
  </si>
  <si>
    <t>JIBRIL A YOLA</t>
  </si>
  <si>
    <t>KHADIJA M UMAR</t>
  </si>
  <si>
    <t>ISYAKU WAKILI</t>
  </si>
  <si>
    <t>MUHAMMAD S MUAZU</t>
  </si>
  <si>
    <t>FATIMA JAFAR IDRIS</t>
  </si>
  <si>
    <t>INUWA MUHAMMAD</t>
  </si>
  <si>
    <t>07\03</t>
  </si>
  <si>
    <t>TOTAL SINIOR</t>
  </si>
  <si>
    <t>UBA HUSSAIN</t>
  </si>
  <si>
    <t>KAMALU AMINU</t>
  </si>
  <si>
    <t>HARIRA DAU</t>
  </si>
  <si>
    <t>UMAR SANI USMAN</t>
  </si>
  <si>
    <t>MUHD A IBRAHIM</t>
  </si>
  <si>
    <t>UMAR AHMAD</t>
  </si>
  <si>
    <t>KABIRU JIBRIL</t>
  </si>
  <si>
    <t>NURA GARBA AHMAD</t>
  </si>
  <si>
    <t>15\11</t>
  </si>
  <si>
    <t>PROMOTION POST (71)</t>
  </si>
  <si>
    <t>16\09</t>
  </si>
  <si>
    <t>ABDULKADIR USMAN</t>
  </si>
  <si>
    <t>ABDULLAHI RABIU</t>
  </si>
  <si>
    <t>AISHA AUWAL ILIYASU</t>
  </si>
  <si>
    <t>MANNIRU ABDULLAHI</t>
  </si>
  <si>
    <t>MARAYAM ABUBAKAR</t>
  </si>
  <si>
    <t>RABIU BAYERO SHEHU</t>
  </si>
  <si>
    <t>07\08</t>
  </si>
  <si>
    <t>BAHIJJA NUHU</t>
  </si>
  <si>
    <t>SAMIR SALISU AHMAD</t>
  </si>
  <si>
    <t>USAMA I MUHD</t>
  </si>
  <si>
    <t>ZAKARI GALADIMA</t>
  </si>
  <si>
    <t>UMAR TIJJANI UMAR</t>
  </si>
  <si>
    <t>HARUNA SULE</t>
  </si>
  <si>
    <t>SALIHU LEKO</t>
  </si>
  <si>
    <t>MUSA AMAMU KURA</t>
  </si>
  <si>
    <t>10\12</t>
  </si>
  <si>
    <t>MAIKUDI MURTALA</t>
  </si>
  <si>
    <t>MAIMUNA INUWA</t>
  </si>
  <si>
    <t>NURA JIBRIL ABDUL</t>
  </si>
  <si>
    <t>DAYYABU ABDU WAKAI</t>
  </si>
  <si>
    <t>AHMAD A SHEHU</t>
  </si>
  <si>
    <t>PROMOTION POST (27)</t>
  </si>
  <si>
    <t>PROMOTION POST (28)</t>
  </si>
  <si>
    <t>PROMOTION POST (29)</t>
  </si>
  <si>
    <t>KAWU SALISU</t>
  </si>
  <si>
    <t>IBRAHIM AMINU</t>
  </si>
  <si>
    <t>ALASAN MAKARI</t>
  </si>
  <si>
    <t>MUAHAMMAD ABDU</t>
  </si>
  <si>
    <t>INFORMATION,SPORT AND CULTURE</t>
  </si>
  <si>
    <t>ADAMU MUSA GANO</t>
  </si>
  <si>
    <t>MUHD MUHD TAMBURAWA</t>
  </si>
  <si>
    <t>ASMAU ISMAIL</t>
  </si>
  <si>
    <t>HABIBA YUSUF HASSAN</t>
  </si>
  <si>
    <t>BARAKA YUSUF HUSSAIN</t>
  </si>
  <si>
    <t>SALMA YAHUZA ABDUL</t>
  </si>
  <si>
    <t>ABDULLAHI ALIYU YAHAYA</t>
  </si>
  <si>
    <t>08\07</t>
  </si>
  <si>
    <t>SHAMSUDDEEN B WADA</t>
  </si>
  <si>
    <t>DANASABE SABIU</t>
  </si>
  <si>
    <t>ABDULRASHID NUHU</t>
  </si>
  <si>
    <t>UMAR MANSUR</t>
  </si>
  <si>
    <t>09\07</t>
  </si>
  <si>
    <t>ABUBAKAR IBRAHIM</t>
  </si>
  <si>
    <t>UMAR K YANKATSARI</t>
  </si>
  <si>
    <t>NASURU SAIDU</t>
  </si>
  <si>
    <t>IBRAHIM MUSTAPA</t>
  </si>
  <si>
    <t>AMIRA SANI UMAR</t>
  </si>
  <si>
    <t>YAHAYA ALIYU</t>
  </si>
  <si>
    <t>PRIMARY HEALTH CARE DEPARTMENT</t>
  </si>
  <si>
    <t>NOMINAL ROLL 2025</t>
  </si>
  <si>
    <t>CONH</t>
  </si>
  <si>
    <t>2025 GROSS</t>
  </si>
  <si>
    <t>HAZARD ALLOWANCE</t>
  </si>
  <si>
    <t>NON CLINICAL</t>
  </si>
  <si>
    <t>SHIFTING</t>
  </si>
  <si>
    <t>RURAL POSTING</t>
  </si>
  <si>
    <t>2/15</t>
  </si>
  <si>
    <t>3/15</t>
  </si>
  <si>
    <t>4/10</t>
  </si>
  <si>
    <t>5/5</t>
  </si>
  <si>
    <t>2/12</t>
  </si>
  <si>
    <t>PROMOTION POST (252)</t>
  </si>
  <si>
    <t>6/5</t>
  </si>
  <si>
    <t>PROMOTION POST (253)</t>
  </si>
  <si>
    <t>PROMOTION POST (254)</t>
  </si>
  <si>
    <t>PROMOTION POST (255)</t>
  </si>
  <si>
    <t>PROMOTION POST (256)</t>
  </si>
  <si>
    <t>PROMOTION POST (257)</t>
  </si>
  <si>
    <t>PROMOTION POST (258)</t>
  </si>
  <si>
    <t>PROMOTION POST (259)</t>
  </si>
  <si>
    <t>PROMOTION POST (260)</t>
  </si>
  <si>
    <t>PROMOTION POST (261)</t>
  </si>
  <si>
    <t>HAJARA  SULEIMAN  SANI</t>
  </si>
  <si>
    <t>6/10</t>
  </si>
  <si>
    <t>UMMA ABDULLAHI</t>
  </si>
  <si>
    <t>NABILA ABDULLAHI ABDUL'AZIZ</t>
  </si>
  <si>
    <t>AISHA UMAR BALARABE</t>
  </si>
  <si>
    <t>SAFWAN ADAMU SHEHU</t>
  </si>
  <si>
    <t>ABDULFATA    MUSA</t>
  </si>
  <si>
    <t>UMMASALAMA IBRAHIM ABUBAKAR</t>
  </si>
  <si>
    <t>SA'ADATU IBRAHIM ISAH</t>
  </si>
  <si>
    <t>BILKISU BALARABE UMAR</t>
  </si>
  <si>
    <t>FAROUK ABDULKARIM</t>
  </si>
  <si>
    <t>NASIR YA'U MUHAMMAD</t>
  </si>
  <si>
    <t xml:space="preserve">ADAM NASIR AUWAL </t>
  </si>
  <si>
    <t>SULAIMAN AHMAD</t>
  </si>
  <si>
    <t>MAIJIDDA NASIDI MANSUR</t>
  </si>
  <si>
    <t>ABUBAKAR ISHAQ LAWAN</t>
  </si>
  <si>
    <t>AMINA DIKKO SHU'AIBU</t>
  </si>
  <si>
    <t>ASMA'U BALA MUHAMMAD</t>
  </si>
  <si>
    <t>RABI'ATU SA'ID</t>
  </si>
  <si>
    <t>AMINA HASSAN HASSAN</t>
  </si>
  <si>
    <t>MABARUKA SHEHU</t>
  </si>
  <si>
    <t xml:space="preserve">ZAHARA'U AHMAD MUSTAPHA </t>
  </si>
  <si>
    <t>SADIYA MUDASSIR</t>
  </si>
  <si>
    <t>FATIMA ADAMU YUSUF</t>
  </si>
  <si>
    <t>UMAR MUHD AMINU</t>
  </si>
  <si>
    <t>UMAR ALIYU ABUBAKAR</t>
  </si>
  <si>
    <t>SHAMSUDDEEN AHMAD ABDULLAHI</t>
  </si>
  <si>
    <t>S'ID JIBRIN MUHAMMAD</t>
  </si>
  <si>
    <t>AISHA MUKTAR BABA</t>
  </si>
  <si>
    <t xml:space="preserve">MUHAMMAD MUSA </t>
  </si>
  <si>
    <t>MUHAMMAD SANI ADAM</t>
  </si>
  <si>
    <t>MARYAM UMAR</t>
  </si>
  <si>
    <t xml:space="preserve">FATIMA SHAFI'U SANI </t>
  </si>
  <si>
    <t>ALIYU BAFFA MUHAMMAD</t>
  </si>
  <si>
    <t>ZULAIHAT MAITAMA JAFAR</t>
  </si>
  <si>
    <t xml:space="preserve">IBRAHIM SANI MUSA </t>
  </si>
  <si>
    <t>ABUBAKAR SHU'AIBU RAMADAN</t>
  </si>
  <si>
    <t>AMINA AHMAD ABUBAKAR</t>
  </si>
  <si>
    <t>FIDDAUSI IBRAHIM RABI'U</t>
  </si>
  <si>
    <t>ISHAQ LAWAN ISHAQ</t>
  </si>
  <si>
    <t>KARIMATU ISMAIL ILALI</t>
  </si>
  <si>
    <t>AMATULLA MUSBAHU IBRAHIM</t>
  </si>
  <si>
    <t>HAUWA AHMAD MUSA</t>
  </si>
  <si>
    <t>USMAN AMINU BASHIR</t>
  </si>
  <si>
    <t>AISHA KABIR SANI</t>
  </si>
  <si>
    <t>MARYAM MUHAMMAD SHU'AIBU</t>
  </si>
  <si>
    <t>MARYAM MUHAMMAD MAHMUD</t>
  </si>
  <si>
    <t>HAUWA IBRAHIM UMAR</t>
  </si>
  <si>
    <t xml:space="preserve">MARYAM ABDURRAHMAN </t>
  </si>
  <si>
    <t>SHU'AIBU IBRAHIM MUHAMMAD</t>
  </si>
  <si>
    <t>KHAISAR UMAR IBRAHIM</t>
  </si>
  <si>
    <t>AISHA AHMAD</t>
  </si>
  <si>
    <t>HAJARA MUKHTAR BASHIR</t>
  </si>
  <si>
    <t xml:space="preserve">FATIMA UMAR </t>
  </si>
  <si>
    <t>PROMOTION POST (509)</t>
  </si>
  <si>
    <t>7/8</t>
  </si>
  <si>
    <t>PROMOTION POST (510)</t>
  </si>
  <si>
    <t>PROMOTION POST (511)</t>
  </si>
  <si>
    <t>PROMOTION POST (512)</t>
  </si>
  <si>
    <t>PROMOTION POST (513)</t>
  </si>
  <si>
    <t>PROMOTION POST (514)</t>
  </si>
  <si>
    <t>PROMOTION POST (515)</t>
  </si>
  <si>
    <t>PROMOTION POST (516)</t>
  </si>
  <si>
    <t>HADIZA  GARBA  AHMAD</t>
  </si>
  <si>
    <t>BATULU  A   NA ABBA</t>
  </si>
  <si>
    <t>SADIYA  SANI  ADAM</t>
  </si>
  <si>
    <t>MARYAM  SALE  AHMAD</t>
  </si>
  <si>
    <t>MUHAMMAD  AUWAL  BAFFA</t>
  </si>
  <si>
    <t>SULEIMAN  M  RABI U</t>
  </si>
  <si>
    <t>ABDULKADIR  ABUBAKAR  ABBA</t>
  </si>
  <si>
    <t>RUKAYYA  GARBA</t>
  </si>
  <si>
    <t xml:space="preserve">AMINA  MUHD ABUBAKAR </t>
  </si>
  <si>
    <t>FATIMA   MUHAMMAD</t>
  </si>
  <si>
    <t xml:space="preserve">FA IZA USMAN  SULEIMAN </t>
  </si>
  <si>
    <t>KARIBULLAHI NASIRU IBRAHIM</t>
  </si>
  <si>
    <t>MUSBAHU  A  SULEIMAN</t>
  </si>
  <si>
    <t>FATIMA ALIYU MUSTAPHA</t>
  </si>
  <si>
    <t>HAMISU   YAHAYA</t>
  </si>
  <si>
    <t>JIBRIN  S  UMAR</t>
  </si>
  <si>
    <t>MUHAMMAD  ABDURAZAK</t>
  </si>
  <si>
    <t>ABUBAKAR  ISYAKU</t>
  </si>
  <si>
    <t>DAYYABU  IBRAHIM</t>
  </si>
  <si>
    <t>BAHIJJA  BELLO</t>
  </si>
  <si>
    <t>HARIRA   SADA</t>
  </si>
  <si>
    <t>HAUWA  ABBAS</t>
  </si>
  <si>
    <t>BIRIJI  IBRAHIM</t>
  </si>
  <si>
    <t>BINTA  TIJJANI  YAKASAI</t>
  </si>
  <si>
    <t>AMINA  ALMU  IDRIS</t>
  </si>
  <si>
    <t>BINTA MUHAMMAD  YARSITI</t>
  </si>
  <si>
    <t>ISAH GARBA USMAN</t>
  </si>
  <si>
    <t>MUSA  M   SHITU</t>
  </si>
  <si>
    <t>BINTA  WALI  SULEIMAN</t>
  </si>
  <si>
    <t>ISAH  USMAN</t>
  </si>
  <si>
    <t>ALHASSAN  AMADU</t>
  </si>
  <si>
    <t>AMINU  SHEHU</t>
  </si>
  <si>
    <t>HAYATU  M  JALO</t>
  </si>
  <si>
    <t>MARYAM  ABBA  UMAR</t>
  </si>
  <si>
    <t>AISHA  HALADU</t>
  </si>
  <si>
    <t>ASMA U  SULEIMAN</t>
  </si>
  <si>
    <t>ABDULLAHI  UMAR</t>
  </si>
  <si>
    <t>8/9</t>
  </si>
  <si>
    <t>9/6</t>
  </si>
  <si>
    <t>10/5</t>
  </si>
  <si>
    <t>6/3</t>
  </si>
  <si>
    <t>7/3</t>
  </si>
  <si>
    <t>11/11</t>
  </si>
  <si>
    <t>12/7</t>
  </si>
  <si>
    <t>PROMOTION POST (738)</t>
  </si>
  <si>
    <t>13\9</t>
  </si>
  <si>
    <t>PROMOTION POST (739)</t>
  </si>
  <si>
    <t>PROMOTION POST (740)</t>
  </si>
  <si>
    <t>PROMOTION POST (741)</t>
  </si>
  <si>
    <t>PROMOTION POST (742)</t>
  </si>
  <si>
    <t>PROMOTION POST (743)</t>
  </si>
  <si>
    <t>PROMOTION POST (744)</t>
  </si>
  <si>
    <t>PROMOTION POST (745)</t>
  </si>
  <si>
    <t>PROMOTION POST (746)</t>
  </si>
  <si>
    <t>PROMOTION POST (747)</t>
  </si>
  <si>
    <t>AGRIC AND NATURAL RESOURCES</t>
  </si>
  <si>
    <t>AGRIC SECTION</t>
  </si>
  <si>
    <t>Maryam Abdullahi</t>
  </si>
  <si>
    <t>04\6</t>
  </si>
  <si>
    <t>Auwalu M. Hausawa</t>
  </si>
  <si>
    <t>07\12</t>
  </si>
  <si>
    <t>Danjummai Isyaku</t>
  </si>
  <si>
    <t>Ibrahim Kore</t>
  </si>
  <si>
    <t>Gambo Alkassim</t>
  </si>
  <si>
    <t>Nababa Hausawa</t>
  </si>
  <si>
    <t>Ibrahim Alhassan</t>
  </si>
  <si>
    <t>Dalladi R/Kwauro</t>
  </si>
  <si>
    <t>Umar Dauda</t>
  </si>
  <si>
    <t>Ibrahim Y Bashir</t>
  </si>
  <si>
    <t>08\09</t>
  </si>
  <si>
    <t>Kabiru Lamido</t>
  </si>
  <si>
    <t>Hassan Namadi</t>
  </si>
  <si>
    <t>Ahmad M Dambazau</t>
  </si>
  <si>
    <t>14\10</t>
  </si>
  <si>
    <t>Mukhtar Isah</t>
  </si>
  <si>
    <t>Nafiu Sani D/H</t>
  </si>
  <si>
    <t>16/9</t>
  </si>
  <si>
    <t>FORESTRY SECTION</t>
  </si>
  <si>
    <t>Naiba Uba</t>
  </si>
  <si>
    <t>05\08</t>
  </si>
  <si>
    <t>Muhammad Danlole</t>
  </si>
  <si>
    <t>05\10</t>
  </si>
  <si>
    <t>Tijjani M. Sani</t>
  </si>
  <si>
    <t>06\08</t>
  </si>
  <si>
    <t>Sulaiman Nasuru</t>
  </si>
  <si>
    <t>Abdullahi S Hassan</t>
  </si>
  <si>
    <t>Bello Abubakar</t>
  </si>
  <si>
    <t>Mahmud Auwalu</t>
  </si>
  <si>
    <t>Salisu Rabiu</t>
  </si>
  <si>
    <t>08\10</t>
  </si>
  <si>
    <t>Ahmad Musa</t>
  </si>
  <si>
    <t>VETERINARY SECTION</t>
  </si>
  <si>
    <t>GROSS</t>
  </si>
  <si>
    <t>HAZARD</t>
  </si>
  <si>
    <t>RURAL POST</t>
  </si>
  <si>
    <t>Murtala Aliyu</t>
  </si>
  <si>
    <t>04\09</t>
  </si>
  <si>
    <t>Nabila Ibrahim</t>
  </si>
  <si>
    <t>Sadiq Kawu Bala</t>
  </si>
  <si>
    <t>Masud Salisu</t>
  </si>
  <si>
    <t>Muntari Marafa</t>
  </si>
  <si>
    <t>Usaini Yahaya</t>
  </si>
  <si>
    <t>Shuaibu H Sumaila</t>
  </si>
  <si>
    <t>Abubakar Haruna</t>
  </si>
  <si>
    <t>Muhammad U Ibrahim</t>
  </si>
  <si>
    <t>Abdullahi N Ibrahim</t>
  </si>
  <si>
    <t>Abba Muhammad</t>
  </si>
  <si>
    <t>04\11</t>
  </si>
  <si>
    <t>Hannatu A Abubakar</t>
  </si>
  <si>
    <t>Abubakar Malami</t>
  </si>
  <si>
    <t>Muhammaad A Zubair</t>
  </si>
  <si>
    <t>Murtala Zakara D</t>
  </si>
  <si>
    <t>Abubakar U Gambo</t>
  </si>
  <si>
    <t>Adamu Lawan</t>
  </si>
  <si>
    <t>Sule Isyaku Sule</t>
  </si>
  <si>
    <t>05\9</t>
  </si>
  <si>
    <t>Khadija A Ilyasu</t>
  </si>
  <si>
    <t>Zulaihat Abdulrazaq</t>
  </si>
  <si>
    <t>05\12</t>
  </si>
  <si>
    <t>Jibrin Rayyanu</t>
  </si>
  <si>
    <t>Maimuna Auwal</t>
  </si>
  <si>
    <t>Hauwa A ilyasu</t>
  </si>
  <si>
    <t>Lawan Jagemu</t>
  </si>
  <si>
    <t>Yusuf M. Sani</t>
  </si>
  <si>
    <t>Alkassim Abdulhamid</t>
  </si>
  <si>
    <t>Rabiu Muhamad</t>
  </si>
  <si>
    <t>Murtala S Isah</t>
  </si>
  <si>
    <t>Abdulsalam Idris</t>
  </si>
  <si>
    <t>Aliyu A. Yahaya</t>
  </si>
  <si>
    <t>Amina Tijjani</t>
  </si>
  <si>
    <t>Muhammad Muaz</t>
  </si>
  <si>
    <t>Shuaibu Sabo</t>
  </si>
  <si>
    <t>Amina Lawan</t>
  </si>
  <si>
    <t>Abubakar Musa</t>
  </si>
  <si>
    <t>Sani TijjaniIbrahim</t>
  </si>
  <si>
    <t>09\06</t>
  </si>
  <si>
    <t>Muhammad Sagagi</t>
  </si>
  <si>
    <t>Ibrahim Musa</t>
  </si>
  <si>
    <t>Safiya Yunusa</t>
  </si>
  <si>
    <t>Murja Shitu</t>
  </si>
  <si>
    <t>10\08</t>
  </si>
  <si>
    <t>Iliyasu Auwalu</t>
  </si>
  <si>
    <t>Sunusi Ismail</t>
  </si>
  <si>
    <t>Kabiru Salisu</t>
  </si>
  <si>
    <t>Auwalu Sallau</t>
  </si>
  <si>
    <t>FISHERIES SECTION</t>
  </si>
  <si>
    <t>Hauwau Abdullahi</t>
  </si>
  <si>
    <t>WORKS AND HOUSING DEPARTMENT</t>
  </si>
  <si>
    <t>ROAD AND COMMUNICATION</t>
  </si>
  <si>
    <t>Ahmad Kabir</t>
  </si>
  <si>
    <t>Iliyasu Jafar Idris</t>
  </si>
  <si>
    <t>Aliyu Muhd Maikaba</t>
  </si>
  <si>
    <t>Lawan M Jasawa</t>
  </si>
  <si>
    <t>09/10</t>
  </si>
  <si>
    <t xml:space="preserve">Ali Garba </t>
  </si>
  <si>
    <t>09\10</t>
  </si>
  <si>
    <t>Marwan Abubakar</t>
  </si>
  <si>
    <t>10/9</t>
  </si>
  <si>
    <t>MECHANICAL SECTION</t>
  </si>
  <si>
    <t>Abdulmuminu Kore</t>
  </si>
  <si>
    <t>Ibrahim alhassan</t>
  </si>
  <si>
    <t>Sarki Yusuf Bayero</t>
  </si>
  <si>
    <t>Sabo Shuaibu</t>
  </si>
  <si>
    <t>10\10</t>
  </si>
  <si>
    <t>Muhammad Abdu</t>
  </si>
  <si>
    <t>Adamu K Sarki</t>
  </si>
  <si>
    <t>Abubakar Sabiu</t>
  </si>
  <si>
    <t>Balarabe Sule</t>
  </si>
  <si>
    <t>Auwalu Iliyasu</t>
  </si>
  <si>
    <t xml:space="preserve"> 14 /11</t>
  </si>
  <si>
    <t>Rabiu Ismail</t>
  </si>
  <si>
    <t>AbdulKadir Abubakar</t>
  </si>
  <si>
    <t>Bashir Mukhtar</t>
  </si>
  <si>
    <t>Salisu Muhammad</t>
  </si>
  <si>
    <t>ELECTRICAL SECTION</t>
  </si>
  <si>
    <t>Abubakar Ibrahim</t>
  </si>
  <si>
    <t>Abdulhamid I Kilishi</t>
  </si>
  <si>
    <t>Aliyu Ahmad Aliyu</t>
  </si>
  <si>
    <t>Abdulrazak Rabiu</t>
  </si>
  <si>
    <t>08\08</t>
  </si>
  <si>
    <t>Muktar Idris</t>
  </si>
  <si>
    <t>12\10</t>
  </si>
  <si>
    <t>Sani Yau Sarai</t>
  </si>
  <si>
    <t>Abubakar Umar</t>
  </si>
  <si>
    <t>Hamza Tijjani</t>
  </si>
  <si>
    <t>BUILDING SECTION</t>
  </si>
  <si>
    <t>07\1</t>
  </si>
  <si>
    <t>Nasuru Salihu</t>
  </si>
  <si>
    <t>Aminu Wada</t>
  </si>
  <si>
    <t>Shuaibu Auwalu</t>
  </si>
  <si>
    <t>Mustapa Idris Abdullahi</t>
  </si>
  <si>
    <t xml:space="preserve">Musbahu Umar </t>
  </si>
  <si>
    <t>Umar Maitama</t>
  </si>
  <si>
    <t>Ibrahim Garba</t>
  </si>
  <si>
    <t>LAND AND SURVEY</t>
  </si>
  <si>
    <t>Adamu Aliyu Yusuf</t>
  </si>
  <si>
    <t>05\06</t>
  </si>
  <si>
    <t>Abdulmuminu Rabiu</t>
  </si>
  <si>
    <t>05\07</t>
  </si>
  <si>
    <t>Musa Muhamamad</t>
  </si>
  <si>
    <t>05\09</t>
  </si>
  <si>
    <t>Lawan Musa</t>
  </si>
  <si>
    <t>Isah Muhd Galadima</t>
  </si>
  <si>
    <t>Aliyu Bashir</t>
  </si>
  <si>
    <t>09\09</t>
  </si>
  <si>
    <t>Muhammad Lawan Bashir</t>
  </si>
  <si>
    <t>DISTRICT ADMINISTRATION</t>
  </si>
  <si>
    <t>04\04</t>
  </si>
  <si>
    <t>PLANNING RESEARCH AND STATISTICS</t>
  </si>
  <si>
    <t>Abdulhakim J. Muhd</t>
  </si>
  <si>
    <t>Ibrahim Abubakar</t>
  </si>
  <si>
    <t>Rashida A. Dandago</t>
  </si>
  <si>
    <t>Bello Adamu</t>
  </si>
  <si>
    <t>Abdullahi Rabiu</t>
  </si>
  <si>
    <t>09\12</t>
  </si>
  <si>
    <t xml:space="preserve"> Shehu Shayi Imam</t>
  </si>
  <si>
    <t>Dahiru Adamu Gano</t>
  </si>
  <si>
    <t>Bashir Garba</t>
  </si>
  <si>
    <t xml:space="preserve">           NOMINAL ROLL FOR THE YEAR 2024</t>
  </si>
  <si>
    <t>WATER, ENVIRONMENTAL, SANITATION AND HYGINE</t>
  </si>
  <si>
    <t xml:space="preserve">WATER SECTION </t>
  </si>
  <si>
    <t>SINIOR STAFF</t>
  </si>
  <si>
    <t xml:space="preserve"> 15/08</t>
  </si>
  <si>
    <t>Management Staff</t>
  </si>
  <si>
    <t xml:space="preserve">ENVIRONMENTAL SECTION </t>
  </si>
  <si>
    <t>CONH 2025</t>
  </si>
  <si>
    <t>04\7</t>
  </si>
  <si>
    <t>06\05</t>
  </si>
  <si>
    <t>Junior Staff</t>
  </si>
  <si>
    <t>07\8</t>
  </si>
  <si>
    <t>Senior Staff</t>
  </si>
  <si>
    <t xml:space="preserve">PLANNING SECTION </t>
  </si>
  <si>
    <t>SHIFT</t>
  </si>
  <si>
    <t xml:space="preserve">               GEZAWA LOCAL GOVERNMENT </t>
  </si>
  <si>
    <t xml:space="preserve">               GEZAWA LOCAL GOVERNMENT COUNCIL</t>
  </si>
  <si>
    <t>Maintainance Allowance</t>
  </si>
  <si>
    <t>Other Allowances(Non - Clinical)</t>
  </si>
  <si>
    <t>PROMOTION PORT ()</t>
  </si>
  <si>
    <t>BUDGET STATUS FOR THE YEAR 2025</t>
  </si>
  <si>
    <t>BUDGET PERFORMANCE AND IMPLEMENTATION FOR THE YEAR 2024</t>
  </si>
  <si>
    <t>Construction/Provision Of Water Facilities(PURCHASE OF DIESEL TO WATER SUPPLY SCHEME)</t>
  </si>
  <si>
    <t>Construction/Provision Of Housing ZAUREN SULHU</t>
  </si>
  <si>
    <t>Rehabilitation  Primary Schools</t>
  </si>
  <si>
    <t>Others (FYP)/Child food nutrition activities</t>
  </si>
  <si>
    <t>03\7</t>
  </si>
  <si>
    <t>Provision for Anticipated Salary Increase</t>
  </si>
  <si>
    <t>Procurement Of Health/Medical Equipment (Purchase of Hosp. Equip) At Gezawa Gen. Hospital, Abasawa BHC, Jogana PHC</t>
  </si>
  <si>
    <t>31911703 31911704 31911708</t>
  </si>
  <si>
    <t>Procurement of Healt/Medical Equipment At Gezawa Health facilities</t>
  </si>
  <si>
    <t>Procurement of Agricultural Equipment purchase of Fertlizer</t>
  </si>
  <si>
    <t>Procurement of Agricultural Equipment purchase of seeds</t>
  </si>
  <si>
    <t>Procurement of Agricultural Equipment purchase of Grains</t>
  </si>
  <si>
    <t>Const of Blind Centre At Gezawa</t>
  </si>
  <si>
    <t xml:space="preserve">Construction of Additioanl Offices At LG Secretariat </t>
  </si>
  <si>
    <t>31911711 31911702</t>
  </si>
  <si>
    <t xml:space="preserve">Prov. Of Conc.Poles At Daguzau 30No., Danja 40 Nos. </t>
  </si>
  <si>
    <t>Purcahse Of Transformers at Danzaki and Tofa</t>
  </si>
  <si>
    <t xml:space="preserve">(Const.of Public Convinience At GGSS T/Babba </t>
  </si>
  <si>
    <t>Const. of Over head Tank At D/zaki Town &amp; Fri Masjid</t>
  </si>
  <si>
    <t>Const of C/room Block At U/marayar Kuka &amp; Daguzau Pri.Schools</t>
  </si>
  <si>
    <t xml:space="preserve">Const/Provision Of Roads                            </t>
  </si>
  <si>
    <t>Schools feeding</t>
  </si>
  <si>
    <t xml:space="preserve"> (Provision of Diesel for Street lights) Soler Power</t>
  </si>
  <si>
    <t xml:space="preserve">Fuel Subsidy Removal Allowance  </t>
  </si>
  <si>
    <t>Others Fuelling of Street Light</t>
  </si>
  <si>
    <t>245.000,000.00</t>
  </si>
  <si>
    <t xml:space="preserve">Construction/Provision Of Electricity </t>
  </si>
  <si>
    <t>Contriution for Sustenable of Water Supply Scheme in the State.</t>
  </si>
  <si>
    <t>Procurement of Office Buildings at Gezawa Local Government Sect</t>
  </si>
  <si>
    <t>Procurement Of Scanners at Local Government Secteriat</t>
  </si>
  <si>
    <t xml:space="preserve">Procurement Of Power Generating Set Local Government Secteriat </t>
  </si>
  <si>
    <t>Procurement Of Residential Furniture Local Government Quarters &amp; Sect</t>
  </si>
  <si>
    <t xml:space="preserve">Construction Of Hospitals Ward Clinics at  Gezawa,Danzaki and Jogana, Health Clinics </t>
  </si>
  <si>
    <t xml:space="preserve">Const of H/Clinic at Kan-kan, Baita </t>
  </si>
  <si>
    <t>Const.of Tarred Road (8.9 km) From Jogana-Danja-Juya</t>
  </si>
  <si>
    <t>Construction  Town, Kauwar Jogana, wangara cikin gari, Uran Yamma and Yola Yamma</t>
  </si>
  <si>
    <t xml:space="preserve"> Ketawa ,Asayaya Lautai, Kudi &amp; Marayar Kuka P.S, Ts/kara, Tsalle , zango,Ts/Babba,Jogana,M/Tudu.</t>
  </si>
  <si>
    <t>Const of Class room Block At GASS Gunduwawa and Bare Primary School,            Tsauni Fulani,Warwarawa,Fulanin Kashe.</t>
  </si>
  <si>
    <t xml:space="preserve">Construction/Provision Of Cemeteries at Jogana,Ts/kara,Danzaki,Danja. </t>
  </si>
  <si>
    <t>Wall Fence at Danja G/Yard &amp; Ketawa Pri.Sch.Wall fencing Zango Hospital,Fencing Ts/Babba Primary School,Wall Fencing Abasawa Carreal,Fencing Kwasangwami Health Post.Fencing Grave yard Mugudorawa Danja</t>
  </si>
  <si>
    <t>Const. of access Road Kwanar Yammusa to cigari-Tsalle</t>
  </si>
  <si>
    <r>
      <rPr>
        <b/>
        <sz val="14"/>
        <rFont val="Tahoma"/>
        <family val="2"/>
      </rPr>
      <t>Construction/Provision Of Public Schools:-</t>
    </r>
    <r>
      <rPr>
        <sz val="14"/>
        <rFont val="Tahoma"/>
        <family val="2"/>
      </rPr>
      <t xml:space="preserve"> Construction Of Islamiyya School Blocks At Unguwar Dabuwawa G/wawa, Indabo,Kwara, Zainawa Roomwa 2 Blocks Class, M/mati 2 Blocks G/tsamiya,S/Gzw &amp; Magarya, T/kara &amp; Yanmusa, Badawa Sankarawa.Misku ,Garawa, Tumbau Tsauni,Kankan &amp; Kankan,Tsauni Jogana Yamma,Jarkuka,Gamji Tara,&amp; Fulani,Marayar dudu,Islamiya Shool at Bintawa Fulani.</t>
    </r>
  </si>
  <si>
    <t>Rehabilitation/Repairs - Housing /Mosques. Repairs 5 daily Prayer Mosque at Gidan Kwano Ts/babba</t>
  </si>
  <si>
    <t>Electrification At Danladi'A'. Danladi 'B' and Sakotori. L.T poles at Charo Gidan Kurma</t>
  </si>
  <si>
    <t>Const of Health Staff Qtrs. At Tsalle, Gofaro, Inter lock at Prayday mosque Danmadanho and Daraudau</t>
  </si>
  <si>
    <t>Const of Culvert at Yafata,Sharifawa &amp; Kadage. Const.Drainage from Hayin Yalwa-Lemu at Ts/Babba</t>
  </si>
  <si>
    <t>2024  
ACTUAL              JAN- SEPT.</t>
  </si>
  <si>
    <t>Electrification Works at Bujawa &amp; Yarkogi,Tsalle,Gammawa,Kan-Kan, Unguwar Yamma Jogana, Yamadi, Bare,</t>
  </si>
  <si>
    <t>Const. of Mech.Boreholes At       D/zaki Town &amp; Fri Masjid</t>
  </si>
  <si>
    <t>Purchase of Submersible Pump 2hp At Gofaro, Ts/Kara, Jogana, Bujawa, Yarkogi,Mesar Burmi,Mesar Tudu</t>
  </si>
  <si>
    <t>Const of Class room. Block At Zango,Danmadanho,Babawa, 2 Blocks at Rabawa primary and Warwannu 2Blocks at Dantsawa.</t>
  </si>
  <si>
    <t>`</t>
  </si>
  <si>
    <t>Housing Numbering &amp; Street Naming</t>
  </si>
  <si>
    <t>SDGs Counter Part Funding</t>
  </si>
  <si>
    <t>SUMMARY OF THE APPROVED BUDGET FOR THE YEAR 2025</t>
  </si>
  <si>
    <t>APPROVED BUDGET FOR THE YEAR 2025</t>
  </si>
  <si>
    <t xml:space="preserve">APPROVED BUDGET FOR THE YEAR 2025  </t>
  </si>
  <si>
    <t xml:space="preserve">APPROVED BUDGET FOR THE YEAR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</si>
</sst>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05">
    <font>
      <sz val="11"/>
      <color theme="1"/>
      <name val="Calibri"/>
      <family val="2"/>
      <scheme val="minor"/>
    </font>
    <font>
      <sz val="10"/>
      <name val="Arial"/>
      <family val="2"/>
    </font>
    <font>
      <sz val="14"/>
      <name val="Tahoma"/>
      <family val="2"/>
    </font>
    <font>
      <b/>
      <sz val="14"/>
      <name val="Tahoma"/>
      <family val="2"/>
    </font>
    <font>
      <sz val="13"/>
      <name val="Tahoma"/>
      <family val="2"/>
    </font>
    <font>
      <b/>
      <sz val="13"/>
      <name val="Tahoma"/>
      <family val="2"/>
    </font>
    <font>
      <sz val="13"/>
      <name val="Arial Narrow"/>
      <family val="2"/>
    </font>
    <font>
      <b/>
      <sz val="13"/>
      <name val="Arial Narrow"/>
      <family val="2"/>
    </font>
    <font>
      <b/>
      <sz val="11"/>
      <name val="Tahoma"/>
      <family val="2"/>
    </font>
    <font>
      <b/>
      <sz val="18"/>
      <name val="Tahoma"/>
      <family val="2"/>
    </font>
    <font>
      <b/>
      <u/>
      <sz val="18"/>
      <name val="Tahoma"/>
      <family val="2"/>
    </font>
    <font>
      <sz val="12"/>
      <name val="Tahoma"/>
      <family val="2"/>
    </font>
    <font>
      <b/>
      <sz val="12"/>
      <name val="Tahoma"/>
      <family val="2"/>
    </font>
    <font>
      <b/>
      <u/>
      <sz val="20"/>
      <name val="Tahoma"/>
      <family val="2"/>
    </font>
    <font>
      <b/>
      <sz val="16"/>
      <name val="Tahoma"/>
      <family val="2"/>
    </font>
    <font>
      <b/>
      <u/>
      <sz val="16"/>
      <name val="Tahoma"/>
      <family val="2"/>
    </font>
    <font>
      <sz val="11"/>
      <name val="Tahoma"/>
      <family val="2"/>
    </font>
    <font>
      <b/>
      <sz val="12"/>
      <name val="Arial Narrow"/>
      <family val="2"/>
    </font>
    <font>
      <b/>
      <sz val="16"/>
      <name val="Elephant"/>
      <family val="1"/>
    </font>
    <font>
      <b/>
      <u/>
      <sz val="26"/>
      <name val="Tahoma"/>
      <family val="2"/>
    </font>
    <font>
      <b/>
      <sz val="14"/>
      <color indexed="8"/>
      <name val="Tahoma"/>
      <family val="2"/>
    </font>
    <font>
      <sz val="14"/>
      <color indexed="8"/>
      <name val="Tahoma"/>
      <family val="2"/>
    </font>
    <font>
      <b/>
      <sz val="14"/>
      <name val="Arial Narrow"/>
      <family val="2"/>
    </font>
    <font>
      <sz val="14"/>
      <name val="Arial Narrow"/>
      <family val="2"/>
    </font>
    <font>
      <b/>
      <sz val="16"/>
      <name val="Alasassy Caps"/>
    </font>
    <font>
      <sz val="11"/>
      <color theme="1"/>
      <name val="Calibri"/>
      <family val="2"/>
      <scheme val="minor"/>
    </font>
    <font>
      <b/>
      <sz val="11"/>
      <color theme="1"/>
      <name val="Calibri"/>
      <family val="2"/>
      <scheme val="minor"/>
    </font>
    <font>
      <sz val="14"/>
      <color theme="1"/>
      <name val="Calibri"/>
      <family val="2"/>
      <scheme val="minor"/>
    </font>
    <font>
      <b/>
      <sz val="14"/>
      <color theme="1"/>
      <name val="Tahoma"/>
      <family val="2"/>
    </font>
    <font>
      <sz val="14"/>
      <color theme="1"/>
      <name val="Tahoma"/>
      <family val="2"/>
    </font>
    <font>
      <b/>
      <sz val="14"/>
      <color rgb="FF000000"/>
      <name val="Tahoma"/>
      <family val="2"/>
    </font>
    <font>
      <sz val="14"/>
      <color rgb="FF000000"/>
      <name val="Tahoma"/>
      <family val="2"/>
    </font>
    <font>
      <b/>
      <sz val="13"/>
      <color theme="1"/>
      <name val="Tahoma"/>
      <family val="2"/>
    </font>
    <font>
      <sz val="13"/>
      <color theme="1"/>
      <name val="Tahoma"/>
      <family val="2"/>
    </font>
    <font>
      <b/>
      <sz val="13"/>
      <color theme="1"/>
      <name val="Arial Narrow"/>
      <family val="2"/>
    </font>
    <font>
      <sz val="13"/>
      <color theme="1"/>
      <name val="Arial Narrow"/>
      <family val="2"/>
    </font>
    <font>
      <b/>
      <sz val="13"/>
      <color rgb="FF000000"/>
      <name val="Arial Narrow"/>
      <family val="2"/>
    </font>
    <font>
      <sz val="13"/>
      <color rgb="FF000000"/>
      <name val="Arial Narrow"/>
      <family val="2"/>
    </font>
    <font>
      <b/>
      <sz val="13"/>
      <color rgb="FF000000"/>
      <name val="Tahoma"/>
      <family val="2"/>
    </font>
    <font>
      <sz val="13"/>
      <color rgb="FF000000"/>
      <name val="Tahoma"/>
      <family val="2"/>
    </font>
    <font>
      <sz val="14"/>
      <color theme="1"/>
      <name val="Arial"/>
      <family val="2"/>
    </font>
    <font>
      <sz val="12"/>
      <color rgb="FF000000"/>
      <name val="Tahoma"/>
      <family val="2"/>
    </font>
    <font>
      <b/>
      <sz val="12"/>
      <color rgb="FF000000"/>
      <name val="Tahoma"/>
      <family val="2"/>
    </font>
    <font>
      <b/>
      <sz val="12"/>
      <color theme="1"/>
      <name val="Tahoma"/>
      <family val="2"/>
    </font>
    <font>
      <sz val="11"/>
      <color rgb="FF000000"/>
      <name val="Tahoma"/>
      <family val="2"/>
    </font>
    <font>
      <sz val="10"/>
      <color rgb="FF000000"/>
      <name val="Tahoma"/>
      <family val="2"/>
    </font>
    <font>
      <b/>
      <sz val="11"/>
      <color rgb="FF000000"/>
      <name val="Tahoma"/>
      <family val="2"/>
    </font>
    <font>
      <b/>
      <sz val="11"/>
      <color theme="1"/>
      <name val="Tahoma"/>
      <family val="2"/>
    </font>
    <font>
      <b/>
      <sz val="10"/>
      <color theme="1"/>
      <name val="Tahoma"/>
      <family val="2"/>
    </font>
    <font>
      <sz val="10"/>
      <color theme="1"/>
      <name val="Calibri"/>
      <family val="2"/>
      <scheme val="minor"/>
    </font>
    <font>
      <b/>
      <sz val="8"/>
      <color theme="1"/>
      <name val="Tahoma"/>
      <family val="2"/>
    </font>
    <font>
      <sz val="11"/>
      <color theme="1"/>
      <name val="Tahoma"/>
      <family val="2"/>
    </font>
    <font>
      <b/>
      <sz val="9"/>
      <color theme="1"/>
      <name val="Tahoma"/>
      <family val="2"/>
    </font>
    <font>
      <sz val="12"/>
      <color theme="1"/>
      <name val="Tahoma"/>
      <family val="2"/>
    </font>
    <font>
      <sz val="10"/>
      <color theme="1"/>
      <name val="Tahoma"/>
      <family val="2"/>
    </font>
    <font>
      <b/>
      <sz val="16"/>
      <color theme="1"/>
      <name val="Tahoma"/>
      <family val="2"/>
    </font>
    <font>
      <b/>
      <u/>
      <sz val="14"/>
      <color theme="1"/>
      <name val="Tahoma"/>
      <family val="2"/>
    </font>
    <font>
      <b/>
      <sz val="14"/>
      <color theme="1"/>
      <name val="Arial"/>
      <family val="2"/>
    </font>
    <font>
      <b/>
      <i/>
      <sz val="14"/>
      <color theme="1"/>
      <name val="Arial"/>
      <family val="2"/>
    </font>
    <font>
      <b/>
      <i/>
      <sz val="14"/>
      <color theme="1"/>
      <name val="Tahoma"/>
      <family val="2"/>
    </font>
    <font>
      <i/>
      <sz val="14"/>
      <color theme="1"/>
      <name val="Tahoma"/>
      <family val="2"/>
    </font>
    <font>
      <b/>
      <sz val="14"/>
      <name val="Calibri"/>
      <family val="2"/>
      <scheme val="minor"/>
    </font>
    <font>
      <b/>
      <sz val="14"/>
      <color theme="1"/>
      <name val="Calibri"/>
      <family val="2"/>
      <scheme val="minor"/>
    </font>
    <font>
      <sz val="14"/>
      <name val="Calibri"/>
      <family val="2"/>
      <scheme val="minor"/>
    </font>
    <font>
      <sz val="8"/>
      <color theme="1"/>
      <name val="Arial Narrow"/>
      <family val="2"/>
    </font>
    <font>
      <b/>
      <sz val="14"/>
      <color rgb="FF000000"/>
      <name val="Arial Narrow"/>
      <family val="2"/>
    </font>
    <font>
      <sz val="14"/>
      <color theme="1"/>
      <name val="Arial Narrow"/>
      <family val="2"/>
    </font>
    <font>
      <sz val="14"/>
      <color rgb="FF000000"/>
      <name val="Arial Narrow"/>
      <family val="2"/>
    </font>
    <font>
      <sz val="8"/>
      <color theme="1"/>
      <name val="Arial Black"/>
      <family val="2"/>
    </font>
    <font>
      <b/>
      <i/>
      <sz val="14"/>
      <color theme="1"/>
      <name val="Arial Narrow"/>
      <family val="2"/>
    </font>
    <font>
      <b/>
      <i/>
      <sz val="14"/>
      <color theme="1"/>
      <name val="Calibri"/>
      <family val="2"/>
      <scheme val="minor"/>
    </font>
    <font>
      <b/>
      <sz val="14"/>
      <color theme="1"/>
      <name val="Arial Narrow"/>
      <family val="2"/>
    </font>
    <font>
      <b/>
      <sz val="8"/>
      <color theme="1"/>
      <name val="Arial Narrow"/>
      <family val="2"/>
    </font>
    <font>
      <sz val="14"/>
      <color theme="1"/>
      <name val="Arial Narrow"/>
      <family val="2"/>
      <charset val="204"/>
    </font>
    <font>
      <b/>
      <sz val="16"/>
      <color theme="1"/>
      <name val="Arial Narrow"/>
      <family val="2"/>
    </font>
    <font>
      <sz val="16"/>
      <color theme="1"/>
      <name val="Arial Narrow"/>
      <family val="2"/>
    </font>
    <font>
      <i/>
      <sz val="16"/>
      <color theme="1"/>
      <name val="Arial Narrow"/>
      <family val="2"/>
    </font>
    <font>
      <sz val="16"/>
      <name val="Calibri"/>
      <family val="2"/>
      <scheme val="minor"/>
    </font>
    <font>
      <sz val="16"/>
      <color theme="1"/>
      <name val="Calibri"/>
      <family val="2"/>
      <scheme val="minor"/>
    </font>
    <font>
      <sz val="10"/>
      <color theme="1"/>
      <name val="Arial"/>
      <family val="2"/>
    </font>
    <font>
      <sz val="10"/>
      <color theme="1"/>
      <name val="Arial Narrow"/>
      <family val="2"/>
    </font>
    <font>
      <sz val="8"/>
      <color theme="1"/>
      <name val="Calibri"/>
      <family val="2"/>
      <scheme val="minor"/>
    </font>
    <font>
      <b/>
      <sz val="16"/>
      <color theme="1"/>
      <name val="Alasassy Caps"/>
    </font>
    <font>
      <b/>
      <sz val="16"/>
      <color rgb="FF000000"/>
      <name val="Alasassy Caps"/>
    </font>
    <font>
      <sz val="16"/>
      <color theme="1"/>
      <name val="Alasassy Caps"/>
    </font>
    <font>
      <b/>
      <u/>
      <sz val="28"/>
      <color theme="1"/>
      <name val="Tahoma"/>
      <family val="2"/>
    </font>
    <font>
      <b/>
      <sz val="18"/>
      <color theme="1"/>
      <name val="Tahoma"/>
      <family val="2"/>
    </font>
    <font>
      <b/>
      <u/>
      <sz val="18"/>
      <color theme="1"/>
      <name val="Tahoma"/>
      <family val="2"/>
    </font>
    <font>
      <b/>
      <u/>
      <sz val="20"/>
      <color theme="1"/>
      <name val="Tahoma"/>
      <family val="2"/>
    </font>
    <font>
      <b/>
      <u/>
      <sz val="16"/>
      <color theme="1"/>
      <name val="Tahoma"/>
      <family val="2"/>
    </font>
    <font>
      <b/>
      <u/>
      <sz val="22"/>
      <color theme="1"/>
      <name val="Tahoma"/>
      <family val="2"/>
    </font>
    <font>
      <b/>
      <sz val="16"/>
      <color rgb="FF000000"/>
      <name val="Arial Black"/>
      <family val="2"/>
    </font>
    <font>
      <b/>
      <sz val="14"/>
      <color theme="1"/>
      <name val="Abadi"/>
      <family val="2"/>
    </font>
    <font>
      <b/>
      <i/>
      <sz val="16"/>
      <color theme="1"/>
      <name val="Arial Narrow"/>
      <family val="2"/>
    </font>
    <font>
      <b/>
      <i/>
      <sz val="12"/>
      <color rgb="FF000000"/>
      <name val="Arial Narrow"/>
      <family val="2"/>
    </font>
    <font>
      <sz val="16"/>
      <color theme="1"/>
      <name val="Arial Black"/>
      <family val="2"/>
    </font>
    <font>
      <b/>
      <sz val="14"/>
      <color rgb="FF000000"/>
      <name val="Abadi"/>
      <family val="2"/>
    </font>
    <font>
      <b/>
      <sz val="16"/>
      <color rgb="FF000000"/>
      <name val="Arial Narrow"/>
      <family val="2"/>
    </font>
    <font>
      <b/>
      <sz val="14"/>
      <color rgb="FF000000"/>
      <name val="Arial Black"/>
      <family val="2"/>
    </font>
    <font>
      <b/>
      <sz val="12"/>
      <color rgb="FF000000"/>
      <name val="Arial Narrow"/>
      <family val="2"/>
    </font>
    <font>
      <b/>
      <sz val="36"/>
      <color rgb="FF00B050"/>
      <name val="Arial Black"/>
      <family val="2"/>
    </font>
    <font>
      <b/>
      <sz val="36"/>
      <color theme="1"/>
      <name val="Sitka Small"/>
    </font>
    <font>
      <b/>
      <sz val="28"/>
      <color theme="1"/>
      <name val="Sitka Subheading"/>
    </font>
    <font>
      <b/>
      <sz val="18"/>
      <color theme="1"/>
      <name val="Calibri"/>
      <family val="2"/>
      <scheme val="minor"/>
    </font>
    <font>
      <b/>
      <sz val="36"/>
      <color rgb="FFFF0000"/>
      <name val="Sitka Subheading"/>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00B0F0"/>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25" fillId="0" borderId="0" applyFont="0" applyFill="0" applyBorder="0" applyAlignment="0" applyProtection="0"/>
    <xf numFmtId="44" fontId="25" fillId="0" borderId="0" applyFont="0" applyFill="0" applyBorder="0" applyAlignment="0" applyProtection="0"/>
    <xf numFmtId="0" fontId="1" fillId="0" borderId="0"/>
  </cellStyleXfs>
  <cellXfs count="1773">
    <xf numFmtId="0" fontId="0" fillId="0" borderId="0" xfId="0"/>
    <xf numFmtId="0" fontId="27" fillId="0" borderId="0" xfId="0" applyFont="1"/>
    <xf numFmtId="0" fontId="28" fillId="2" borderId="1" xfId="3" applyFont="1" applyFill="1" applyBorder="1" applyAlignment="1">
      <alignment horizontal="center" vertical="top" wrapText="1"/>
    </xf>
    <xf numFmtId="0" fontId="29" fillId="0" borderId="0" xfId="0" applyFont="1"/>
    <xf numFmtId="49" fontId="2" fillId="2" borderId="2" xfId="0" applyNumberFormat="1" applyFont="1" applyFill="1" applyBorder="1" applyAlignment="1">
      <alignment horizontal="center" vertical="center" wrapText="1"/>
    </xf>
    <xf numFmtId="43" fontId="29" fillId="0" borderId="3" xfId="1" applyFont="1" applyBorder="1" applyAlignment="1">
      <alignment wrapText="1"/>
    </xf>
    <xf numFmtId="43" fontId="29" fillId="0" borderId="2" xfId="1" applyFont="1" applyBorder="1" applyAlignment="1"/>
    <xf numFmtId="49" fontId="28" fillId="0" borderId="1" xfId="0" applyNumberFormat="1" applyFont="1" applyBorder="1" applyAlignment="1">
      <alignment horizontal="center" vertical="center"/>
    </xf>
    <xf numFmtId="0" fontId="30" fillId="0" borderId="1" xfId="0" applyFont="1" applyBorder="1" applyAlignment="1">
      <alignment horizontal="center" vertical="top" wrapText="1"/>
    </xf>
    <xf numFmtId="49" fontId="30" fillId="0" borderId="4"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0" fontId="30" fillId="0" borderId="2" xfId="0" applyFont="1" applyBorder="1" applyAlignment="1">
      <alignment horizontal="left" vertical="top" wrapText="1"/>
    </xf>
    <xf numFmtId="0" fontId="29" fillId="0" borderId="2" xfId="0" applyFont="1" applyBorder="1" applyAlignment="1">
      <alignment vertical="top" wrapText="1"/>
    </xf>
    <xf numFmtId="3" fontId="29" fillId="0" borderId="2" xfId="0" applyNumberFormat="1" applyFont="1" applyBorder="1" applyAlignment="1">
      <alignment vertical="top" wrapText="1"/>
    </xf>
    <xf numFmtId="0" fontId="29" fillId="0" borderId="5" xfId="0" applyFont="1" applyBorder="1" applyAlignment="1">
      <alignment vertical="top" wrapText="1"/>
    </xf>
    <xf numFmtId="49" fontId="31" fillId="0" borderId="4" xfId="0" applyNumberFormat="1" applyFont="1" applyBorder="1" applyAlignment="1">
      <alignment horizontal="center" vertical="top" wrapText="1"/>
    </xf>
    <xf numFmtId="49" fontId="31" fillId="0" borderId="6" xfId="0" applyNumberFormat="1" applyFont="1" applyBorder="1" applyAlignment="1">
      <alignment horizontal="center" vertical="top" wrapText="1"/>
    </xf>
    <xf numFmtId="49" fontId="2" fillId="2" borderId="2" xfId="0" applyNumberFormat="1" applyFont="1" applyFill="1" applyBorder="1" applyAlignment="1">
      <alignment horizontal="center" vertical="top" wrapText="1"/>
    </xf>
    <xf numFmtId="43" fontId="29" fillId="0" borderId="2" xfId="1" applyFont="1" applyBorder="1" applyAlignment="1">
      <alignment horizontal="right" wrapText="1"/>
    </xf>
    <xf numFmtId="43" fontId="29" fillId="0" borderId="5" xfId="1" applyFont="1" applyBorder="1" applyAlignment="1">
      <alignment horizontal="right" wrapText="1"/>
    </xf>
    <xf numFmtId="49" fontId="2" fillId="0" borderId="4" xfId="0" applyNumberFormat="1" applyFont="1" applyFill="1" applyBorder="1" applyAlignment="1">
      <alignment horizontal="center"/>
    </xf>
    <xf numFmtId="49" fontId="3" fillId="0" borderId="4" xfId="0" applyNumberFormat="1" applyFont="1" applyFill="1" applyBorder="1" applyAlignment="1">
      <alignment horizontal="center"/>
    </xf>
    <xf numFmtId="49" fontId="30" fillId="0" borderId="6" xfId="0" applyNumberFormat="1" applyFont="1" applyBorder="1" applyAlignment="1">
      <alignment horizontal="center" vertical="top" wrapText="1"/>
    </xf>
    <xf numFmtId="49" fontId="2" fillId="0" borderId="2" xfId="0" applyNumberFormat="1" applyFont="1" applyFill="1" applyBorder="1" applyAlignment="1">
      <alignment horizontal="center"/>
    </xf>
    <xf numFmtId="49" fontId="3" fillId="0" borderId="2" xfId="0" applyNumberFormat="1" applyFont="1" applyFill="1" applyBorder="1" applyAlignment="1">
      <alignment horizontal="center"/>
    </xf>
    <xf numFmtId="49" fontId="2" fillId="0" borderId="7" xfId="0" applyNumberFormat="1" applyFont="1" applyFill="1" applyBorder="1" applyAlignment="1">
      <alignment horizontal="center"/>
    </xf>
    <xf numFmtId="49" fontId="2" fillId="0" borderId="8" xfId="0" applyNumberFormat="1" applyFont="1" applyFill="1" applyBorder="1" applyAlignment="1">
      <alignment horizontal="center"/>
    </xf>
    <xf numFmtId="43" fontId="29" fillId="0" borderId="8" xfId="1" applyFont="1" applyBorder="1" applyAlignment="1">
      <alignment horizontal="right" wrapText="1"/>
    </xf>
    <xf numFmtId="43" fontId="29" fillId="0" borderId="9" xfId="1" applyFont="1" applyBorder="1" applyAlignment="1">
      <alignment horizontal="right" wrapText="1"/>
    </xf>
    <xf numFmtId="49" fontId="30" fillId="0" borderId="10" xfId="0" applyNumberFormat="1" applyFont="1" applyBorder="1" applyAlignment="1">
      <alignment horizontal="center" vertical="top" wrapText="1"/>
    </xf>
    <xf numFmtId="43" fontId="29" fillId="0" borderId="2" xfId="1" applyFont="1" applyBorder="1" applyAlignment="1">
      <alignment wrapText="1"/>
    </xf>
    <xf numFmtId="49" fontId="31" fillId="0" borderId="7" xfId="0" applyNumberFormat="1" applyFont="1" applyBorder="1" applyAlignment="1">
      <alignment horizontal="center" vertical="top" wrapText="1"/>
    </xf>
    <xf numFmtId="49" fontId="30" fillId="0" borderId="1" xfId="0" applyNumberFormat="1" applyFont="1" applyBorder="1" applyAlignment="1">
      <alignment horizontal="center" vertical="top" wrapText="1"/>
    </xf>
    <xf numFmtId="0" fontId="29" fillId="0" borderId="0" xfId="0" applyFont="1" applyBorder="1"/>
    <xf numFmtId="49" fontId="30" fillId="0" borderId="11" xfId="0" applyNumberFormat="1" applyFont="1" applyBorder="1" applyAlignment="1">
      <alignment horizontal="center" vertical="top" wrapText="1"/>
    </xf>
    <xf numFmtId="49" fontId="30" fillId="0" borderId="12" xfId="0" applyNumberFormat="1" applyFont="1" applyBorder="1" applyAlignment="1">
      <alignment horizontal="center" vertical="top" wrapText="1"/>
    </xf>
    <xf numFmtId="49" fontId="31" fillId="0" borderId="2" xfId="0" applyNumberFormat="1" applyFont="1" applyBorder="1" applyAlignment="1">
      <alignment horizontal="center" vertical="top" wrapText="1"/>
    </xf>
    <xf numFmtId="49" fontId="31" fillId="0" borderId="8" xfId="0" applyNumberFormat="1" applyFont="1" applyBorder="1" applyAlignment="1">
      <alignment horizontal="center" vertical="top" wrapText="1"/>
    </xf>
    <xf numFmtId="43" fontId="29" fillId="0" borderId="8" xfId="1" applyFont="1" applyBorder="1" applyAlignment="1">
      <alignment wrapText="1"/>
    </xf>
    <xf numFmtId="43" fontId="29" fillId="0" borderId="12" xfId="1" applyFont="1" applyBorder="1" applyAlignment="1">
      <alignment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31" fillId="0" borderId="4" xfId="0" applyNumberFormat="1" applyFont="1" applyBorder="1" applyAlignment="1">
      <alignment horizontal="center" vertical="center" wrapText="1"/>
    </xf>
    <xf numFmtId="49" fontId="31" fillId="0" borderId="2" xfId="0" applyNumberFormat="1" applyFont="1" applyBorder="1" applyAlignment="1">
      <alignment horizontal="center" vertical="center" wrapText="1"/>
    </xf>
    <xf numFmtId="43" fontId="29" fillId="0" borderId="2" xfId="1" applyFont="1" applyBorder="1" applyAlignment="1">
      <alignment vertical="center" wrapText="1"/>
    </xf>
    <xf numFmtId="43" fontId="29" fillId="0" borderId="2" xfId="1" applyFont="1" applyBorder="1" applyAlignment="1">
      <alignment horizontal="right" vertical="center" wrapText="1"/>
    </xf>
    <xf numFmtId="49" fontId="31" fillId="0" borderId="4" xfId="0" applyNumberFormat="1" applyFont="1" applyFill="1" applyBorder="1" applyAlignment="1">
      <alignment horizontal="center" vertical="top" wrapText="1"/>
    </xf>
    <xf numFmtId="49" fontId="31" fillId="0" borderId="2" xfId="0" applyNumberFormat="1" applyFont="1" applyFill="1" applyBorder="1" applyAlignment="1">
      <alignment horizontal="center" vertical="top" wrapText="1"/>
    </xf>
    <xf numFmtId="49" fontId="28" fillId="0" borderId="11" xfId="0" applyNumberFormat="1" applyFont="1" applyBorder="1" applyAlignment="1">
      <alignment horizontal="center" vertical="top" wrapText="1"/>
    </xf>
    <xf numFmtId="49" fontId="28" fillId="0" borderId="12" xfId="0" applyNumberFormat="1" applyFont="1" applyBorder="1" applyAlignment="1">
      <alignment horizontal="center" vertical="top" wrapText="1"/>
    </xf>
    <xf numFmtId="43" fontId="29" fillId="0" borderId="13" xfId="1" applyFont="1" applyBorder="1" applyAlignment="1">
      <alignment horizontal="right" wrapText="1"/>
    </xf>
    <xf numFmtId="49" fontId="3" fillId="2" borderId="11" xfId="0" applyNumberFormat="1" applyFont="1" applyFill="1" applyBorder="1" applyAlignment="1">
      <alignment horizontal="center" vertical="top" wrapText="1"/>
    </xf>
    <xf numFmtId="49" fontId="3" fillId="2" borderId="12"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2" fillId="2" borderId="8"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7" xfId="0" applyNumberFormat="1" applyFont="1" applyFill="1" applyBorder="1" applyAlignment="1">
      <alignment horizontal="center" vertical="top" wrapText="1"/>
    </xf>
    <xf numFmtId="0" fontId="3" fillId="2" borderId="12" xfId="0" applyFont="1" applyFill="1" applyBorder="1" applyAlignment="1">
      <alignment horizontal="left" vertical="top" wrapText="1"/>
    </xf>
    <xf numFmtId="0" fontId="3" fillId="2" borderId="2" xfId="0"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28" fillId="0" borderId="0" xfId="0" applyFont="1"/>
    <xf numFmtId="0" fontId="2" fillId="0" borderId="3" xfId="0" applyFont="1" applyBorder="1" applyAlignment="1">
      <alignment horizontal="left" vertical="top" wrapText="1"/>
    </xf>
    <xf numFmtId="43" fontId="2" fillId="0" borderId="3" xfId="1" applyFont="1" applyBorder="1" applyAlignment="1">
      <alignment vertical="top" wrapText="1"/>
    </xf>
    <xf numFmtId="0" fontId="2" fillId="0" borderId="2" xfId="0" applyFont="1" applyBorder="1" applyAlignment="1">
      <alignment horizontal="left" vertical="top" wrapText="1"/>
    </xf>
    <xf numFmtId="43" fontId="2" fillId="0" borderId="2" xfId="1" applyFont="1" applyBorder="1" applyAlignment="1">
      <alignment vertical="top" wrapText="1"/>
    </xf>
    <xf numFmtId="0" fontId="3" fillId="0" borderId="1" xfId="0" applyFont="1" applyBorder="1" applyAlignment="1">
      <alignment horizontal="left" vertical="top" wrapText="1"/>
    </xf>
    <xf numFmtId="43" fontId="3" fillId="0" borderId="1" xfId="1" applyFont="1" applyBorder="1" applyAlignment="1">
      <alignment vertical="top" wrapText="1"/>
    </xf>
    <xf numFmtId="49" fontId="3" fillId="2" borderId="12" xfId="0" applyNumberFormat="1" applyFont="1" applyFill="1" applyBorder="1" applyAlignment="1">
      <alignment horizontal="center" vertical="center" wrapText="1"/>
    </xf>
    <xf numFmtId="0" fontId="3" fillId="0" borderId="12" xfId="0" applyFont="1" applyBorder="1" applyAlignment="1">
      <alignment horizontal="left" vertical="top" wrapText="1"/>
    </xf>
    <xf numFmtId="43" fontId="3" fillId="0" borderId="12" xfId="1" applyFont="1" applyBorder="1" applyAlignment="1">
      <alignment vertical="top" wrapText="1"/>
    </xf>
    <xf numFmtId="49" fontId="3" fillId="2" borderId="8"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top" wrapText="1"/>
    </xf>
    <xf numFmtId="0" fontId="3" fillId="0" borderId="8" xfId="0" applyFont="1" applyBorder="1" applyAlignment="1">
      <alignment horizontal="left" vertical="top" wrapText="1"/>
    </xf>
    <xf numFmtId="43" fontId="3" fillId="0" borderId="8" xfId="1" applyFont="1" applyBorder="1" applyAlignment="1">
      <alignment vertical="top" wrapText="1"/>
    </xf>
    <xf numFmtId="43" fontId="29" fillId="0" borderId="2" xfId="1" applyFont="1" applyBorder="1" applyAlignment="1">
      <alignment vertical="top" wrapText="1"/>
    </xf>
    <xf numFmtId="49" fontId="30" fillId="0" borderId="12" xfId="0" applyNumberFormat="1" applyFont="1" applyBorder="1" applyAlignment="1">
      <alignment horizontal="center" vertical="center" wrapText="1"/>
    </xf>
    <xf numFmtId="0" fontId="30" fillId="0" borderId="12" xfId="0" applyFont="1" applyBorder="1" applyAlignment="1">
      <alignment horizontal="left" vertical="top" wrapText="1"/>
    </xf>
    <xf numFmtId="43" fontId="29" fillId="0" borderId="12" xfId="1" applyFont="1" applyBorder="1" applyAlignment="1">
      <alignment vertical="top" wrapText="1"/>
    </xf>
    <xf numFmtId="49" fontId="30" fillId="0" borderId="2" xfId="0" applyNumberFormat="1" applyFont="1" applyBorder="1" applyAlignment="1">
      <alignment horizontal="center" vertical="center" wrapText="1"/>
    </xf>
    <xf numFmtId="0" fontId="31" fillId="0" borderId="2" xfId="0" applyFont="1" applyBorder="1" applyAlignment="1">
      <alignment horizontal="left" vertical="top" wrapText="1"/>
    </xf>
    <xf numFmtId="43" fontId="29" fillId="0" borderId="2" xfId="1" applyFont="1" applyBorder="1" applyAlignment="1">
      <alignment horizontal="right" vertical="top" wrapText="1"/>
    </xf>
    <xf numFmtId="49" fontId="2" fillId="3" borderId="6" xfId="0" applyNumberFormat="1" applyFont="1" applyFill="1" applyBorder="1" applyAlignment="1">
      <alignment horizontal="center" vertical="center" wrapText="1"/>
    </xf>
    <xf numFmtId="43" fontId="28" fillId="0" borderId="2" xfId="1" applyFont="1" applyBorder="1" applyAlignment="1">
      <alignment horizontal="right" vertical="top" wrapText="1"/>
    </xf>
    <xf numFmtId="49" fontId="30" fillId="2" borderId="2" xfId="0" applyNumberFormat="1" applyFont="1" applyFill="1" applyBorder="1" applyAlignment="1">
      <alignment horizontal="center" vertical="center" wrapText="1"/>
    </xf>
    <xf numFmtId="0" fontId="2" fillId="3" borderId="2" xfId="0" applyFont="1" applyFill="1" applyBorder="1" applyAlignment="1">
      <alignment horizontal="left" vertical="top" wrapText="1"/>
    </xf>
    <xf numFmtId="49" fontId="3" fillId="2" borderId="2" xfId="0" applyNumberFormat="1" applyFont="1" applyFill="1" applyBorder="1" applyAlignment="1">
      <alignment horizontal="center" vertical="center" wrapText="1"/>
    </xf>
    <xf numFmtId="0" fontId="3" fillId="3" borderId="2" xfId="0" applyFont="1" applyFill="1" applyBorder="1" applyAlignment="1">
      <alignment horizontal="left" vertical="top" wrapText="1"/>
    </xf>
    <xf numFmtId="0" fontId="3" fillId="0" borderId="2" xfId="0" applyFont="1" applyBorder="1" applyAlignment="1">
      <alignment horizontal="left" vertical="top" wrapText="1"/>
    </xf>
    <xf numFmtId="49" fontId="28" fillId="0" borderId="1" xfId="0" applyNumberFormat="1" applyFont="1" applyBorder="1" applyAlignment="1">
      <alignment vertical="center"/>
    </xf>
    <xf numFmtId="49" fontId="30" fillId="0" borderId="3" xfId="0" applyNumberFormat="1" applyFont="1" applyBorder="1" applyAlignment="1">
      <alignment horizontal="center" vertical="center" wrapText="1"/>
    </xf>
    <xf numFmtId="0" fontId="30" fillId="0" borderId="3" xfId="0" applyFont="1" applyBorder="1" applyAlignment="1">
      <alignment horizontal="left" vertical="top" wrapText="1"/>
    </xf>
    <xf numFmtId="43" fontId="29" fillId="0" borderId="3" xfId="1" applyFont="1" applyBorder="1" applyAlignment="1">
      <alignment vertical="top" wrapText="1"/>
    </xf>
    <xf numFmtId="0" fontId="2" fillId="2" borderId="2" xfId="0" applyFont="1" applyFill="1" applyBorder="1" applyAlignment="1">
      <alignment horizontal="left" vertical="top" wrapText="1"/>
    </xf>
    <xf numFmtId="43" fontId="28" fillId="0" borderId="2" xfId="1" applyFont="1" applyBorder="1" applyAlignment="1">
      <alignment vertical="top" wrapText="1"/>
    </xf>
    <xf numFmtId="43" fontId="28" fillId="0" borderId="8" xfId="1" applyFont="1" applyBorder="1" applyAlignment="1">
      <alignment vertical="top" wrapText="1"/>
    </xf>
    <xf numFmtId="0" fontId="2" fillId="0" borderId="12" xfId="0" applyFont="1" applyBorder="1" applyAlignment="1">
      <alignment vertical="top" wrapText="1"/>
    </xf>
    <xf numFmtId="43" fontId="2" fillId="0" borderId="12" xfId="1" applyFont="1" applyBorder="1" applyAlignment="1">
      <alignment vertical="top" wrapText="1"/>
    </xf>
    <xf numFmtId="0" fontId="2" fillId="0" borderId="2" xfId="0" applyFont="1" applyBorder="1" applyAlignment="1">
      <alignment vertical="top" wrapText="1"/>
    </xf>
    <xf numFmtId="49" fontId="3" fillId="2" borderId="1" xfId="0" applyNumberFormat="1" applyFont="1" applyFill="1" applyBorder="1" applyAlignment="1">
      <alignment horizontal="center" vertical="center" wrapText="1"/>
    </xf>
    <xf numFmtId="0" fontId="3" fillId="0" borderId="1" xfId="0" applyFont="1" applyBorder="1" applyAlignment="1">
      <alignment vertical="top" wrapText="1"/>
    </xf>
    <xf numFmtId="0" fontId="3" fillId="0" borderId="8" xfId="0" applyFont="1" applyBorder="1" applyAlignment="1">
      <alignment vertical="top" wrapText="1"/>
    </xf>
    <xf numFmtId="0" fontId="2" fillId="3" borderId="2" xfId="3" applyFont="1" applyFill="1" applyBorder="1" applyAlignment="1">
      <alignment vertical="top" wrapText="1"/>
    </xf>
    <xf numFmtId="0" fontId="28" fillId="0" borderId="2" xfId="0" applyFont="1" applyBorder="1"/>
    <xf numFmtId="0" fontId="2" fillId="0" borderId="2" xfId="3" applyFont="1" applyBorder="1" applyAlignment="1">
      <alignment horizontal="justify" vertical="center" wrapText="1"/>
    </xf>
    <xf numFmtId="0" fontId="3" fillId="3" borderId="1" xfId="0" applyFont="1" applyFill="1" applyBorder="1" applyAlignment="1">
      <alignment horizontal="left" vertical="top" wrapText="1"/>
    </xf>
    <xf numFmtId="43" fontId="3" fillId="0" borderId="2" xfId="1" applyFont="1" applyBorder="1" applyAlignment="1">
      <alignment vertical="top" wrapText="1"/>
    </xf>
    <xf numFmtId="0" fontId="30" fillId="0" borderId="3" xfId="0" applyFont="1" applyBorder="1" applyAlignment="1">
      <alignment horizontal="center" vertical="center" wrapText="1"/>
    </xf>
    <xf numFmtId="0" fontId="29" fillId="0" borderId="3" xfId="0" applyFont="1" applyBorder="1" applyAlignment="1">
      <alignment vertical="top" wrapText="1"/>
    </xf>
    <xf numFmtId="0" fontId="30"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Fill="1" applyBorder="1" applyAlignment="1">
      <alignment horizontal="left" vertical="top" wrapText="1"/>
    </xf>
    <xf numFmtId="0" fontId="31" fillId="0" borderId="2" xfId="0" applyFont="1" applyFill="1" applyBorder="1" applyAlignment="1">
      <alignment horizontal="left" vertical="top" wrapText="1"/>
    </xf>
    <xf numFmtId="1" fontId="3" fillId="2" borderId="2" xfId="0" applyNumberFormat="1" applyFont="1" applyFill="1" applyBorder="1" applyAlignment="1">
      <alignment horizontal="center" vertical="center" wrapText="1"/>
    </xf>
    <xf numFmtId="0" fontId="2" fillId="0" borderId="2" xfId="3" applyFont="1" applyBorder="1"/>
    <xf numFmtId="43" fontId="28" fillId="0" borderId="1" xfId="1" applyFont="1" applyBorder="1" applyAlignment="1">
      <alignment horizontal="right"/>
    </xf>
    <xf numFmtId="49" fontId="2" fillId="3" borderId="6" xfId="0" applyNumberFormat="1" applyFont="1" applyFill="1" applyBorder="1" applyAlignment="1">
      <alignment horizontal="center" vertical="top" wrapText="1"/>
    </xf>
    <xf numFmtId="0" fontId="2" fillId="0" borderId="2" xfId="3" applyFont="1" applyBorder="1" applyAlignment="1">
      <alignment vertical="top" wrapText="1"/>
    </xf>
    <xf numFmtId="49" fontId="3" fillId="2" borderId="8" xfId="0" applyNumberFormat="1" applyFont="1" applyFill="1" applyBorder="1" applyAlignment="1">
      <alignment horizontal="left" vertical="top" wrapText="1"/>
    </xf>
    <xf numFmtId="0" fontId="2" fillId="0" borderId="8" xfId="0" applyFont="1" applyBorder="1" applyAlignment="1">
      <alignment horizontal="left" vertical="top" wrapText="1"/>
    </xf>
    <xf numFmtId="43" fontId="2" fillId="0" borderId="8" xfId="1" applyFont="1" applyBorder="1" applyAlignment="1">
      <alignment vertical="top" wrapText="1"/>
    </xf>
    <xf numFmtId="0" fontId="29" fillId="0" borderId="0" xfId="0" applyFont="1" applyAlignment="1">
      <alignment vertical="top"/>
    </xf>
    <xf numFmtId="43" fontId="29" fillId="0" borderId="2" xfId="1" applyFont="1" applyBorder="1" applyAlignment="1">
      <alignment horizontal="right"/>
    </xf>
    <xf numFmtId="0" fontId="31" fillId="0" borderId="6" xfId="0" applyFont="1" applyBorder="1" applyAlignment="1">
      <alignment horizontal="left" vertical="top" wrapText="1"/>
    </xf>
    <xf numFmtId="43" fontId="29" fillId="0" borderId="8" xfId="1" applyFont="1" applyBorder="1" applyAlignment="1">
      <alignment vertical="top" wrapText="1"/>
    </xf>
    <xf numFmtId="43" fontId="3" fillId="0" borderId="0" xfId="1" applyFont="1" applyBorder="1" applyAlignment="1">
      <alignment vertical="top" wrapText="1"/>
    </xf>
    <xf numFmtId="49" fontId="2" fillId="0" borderId="6" xfId="0" applyNumberFormat="1" applyFont="1" applyFill="1" applyBorder="1" applyAlignment="1">
      <alignment horizontal="center" vertical="center" wrapText="1"/>
    </xf>
    <xf numFmtId="0" fontId="3" fillId="0" borderId="2" xfId="3" applyFont="1" applyFill="1" applyBorder="1" applyAlignment="1"/>
    <xf numFmtId="0" fontId="2" fillId="3" borderId="2" xfId="3" applyFont="1" applyFill="1" applyBorder="1" applyAlignment="1">
      <alignment vertical="center"/>
    </xf>
    <xf numFmtId="0" fontId="28" fillId="2" borderId="14" xfId="3" applyFont="1" applyFill="1" applyBorder="1" applyAlignment="1">
      <alignment horizontal="center" vertical="top" wrapText="1"/>
    </xf>
    <xf numFmtId="0" fontId="30" fillId="0" borderId="0" xfId="0" applyFont="1" applyBorder="1" applyAlignment="1">
      <alignment horizontal="center" vertical="top" wrapText="1"/>
    </xf>
    <xf numFmtId="49" fontId="2" fillId="2" borderId="8"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 fillId="0" borderId="15" xfId="0" applyFont="1" applyBorder="1" applyAlignment="1">
      <alignment horizontal="left" vertical="top" wrapText="1"/>
    </xf>
    <xf numFmtId="49" fontId="3" fillId="2" borderId="16" xfId="0" applyNumberFormat="1" applyFont="1" applyFill="1" applyBorder="1" applyAlignment="1">
      <alignment horizontal="center" vertical="center" wrapText="1"/>
    </xf>
    <xf numFmtId="49" fontId="31" fillId="0" borderId="3" xfId="0" applyNumberFormat="1" applyFont="1" applyBorder="1" applyAlignment="1">
      <alignment horizontal="center" vertical="center" wrapText="1"/>
    </xf>
    <xf numFmtId="43" fontId="29" fillId="0" borderId="2" xfId="1" applyFont="1" applyBorder="1" applyAlignment="1">
      <alignment horizontal="center" vertical="top" wrapText="1"/>
    </xf>
    <xf numFmtId="43" fontId="29" fillId="0" borderId="3" xfId="1" applyFont="1" applyBorder="1" applyAlignment="1">
      <alignment horizontal="center" vertical="top" wrapText="1"/>
    </xf>
    <xf numFmtId="0" fontId="30" fillId="0" borderId="17" xfId="0" applyFont="1" applyBorder="1" applyAlignment="1">
      <alignment horizontal="left" vertical="top" wrapText="1"/>
    </xf>
    <xf numFmtId="43" fontId="29" fillId="0" borderId="18" xfId="1" applyFont="1" applyBorder="1" applyAlignment="1">
      <alignment vertical="top" wrapText="1"/>
    </xf>
    <xf numFmtId="49" fontId="3" fillId="2" borderId="19" xfId="0" applyNumberFormat="1" applyFont="1" applyFill="1" applyBorder="1" applyAlignment="1">
      <alignment horizontal="center" vertical="center" wrapText="1"/>
    </xf>
    <xf numFmtId="43" fontId="2" fillId="0" borderId="3" xfId="0" applyNumberFormat="1" applyFont="1" applyBorder="1" applyAlignment="1">
      <alignment vertical="top" wrapText="1"/>
    </xf>
    <xf numFmtId="43" fontId="2" fillId="0" borderId="2" xfId="0" applyNumberFormat="1" applyFont="1" applyBorder="1" applyAlignment="1">
      <alignment vertical="top" wrapText="1"/>
    </xf>
    <xf numFmtId="0" fontId="3" fillId="0" borderId="2" xfId="0" applyFont="1" applyBorder="1" applyAlignment="1">
      <alignment vertical="top" wrapText="1"/>
    </xf>
    <xf numFmtId="0" fontId="3" fillId="0" borderId="16" xfId="0" applyFont="1" applyBorder="1" applyAlignment="1">
      <alignment horizontal="left" vertical="top" wrapText="1"/>
    </xf>
    <xf numFmtId="0" fontId="30" fillId="0" borderId="14" xfId="0" applyFont="1" applyBorder="1" applyAlignment="1">
      <alignment horizontal="center" vertical="top" wrapText="1"/>
    </xf>
    <xf numFmtId="0" fontId="2" fillId="0" borderId="3" xfId="0" applyFont="1" applyBorder="1" applyAlignment="1">
      <alignment vertical="top" wrapText="1"/>
    </xf>
    <xf numFmtId="43" fontId="2" fillId="0" borderId="2" xfId="1" applyFont="1" applyBorder="1" applyAlignment="1">
      <alignment vertical="top"/>
    </xf>
    <xf numFmtId="49" fontId="3" fillId="2" borderId="12" xfId="0" applyNumberFormat="1" applyFont="1" applyFill="1" applyBorder="1" applyAlignment="1">
      <alignment horizontal="left" vertical="top" wrapText="1"/>
    </xf>
    <xf numFmtId="0" fontId="30" fillId="0" borderId="2" xfId="0" applyFont="1" applyBorder="1" applyAlignment="1">
      <alignment vertical="center" wrapText="1"/>
    </xf>
    <xf numFmtId="0" fontId="31" fillId="0" borderId="2" xfId="0" applyFont="1" applyBorder="1" applyAlignment="1">
      <alignment horizontal="justify" vertical="center" wrapText="1"/>
    </xf>
    <xf numFmtId="0" fontId="3" fillId="3" borderId="2" xfId="0" applyFont="1" applyFill="1" applyBorder="1" applyAlignment="1">
      <alignment vertical="center" wrapText="1"/>
    </xf>
    <xf numFmtId="0" fontId="2" fillId="3" borderId="2" xfId="0" applyFont="1" applyFill="1" applyBorder="1" applyAlignment="1">
      <alignment vertical="center" wrapText="1"/>
    </xf>
    <xf numFmtId="0" fontId="3" fillId="2" borderId="2" xfId="0" applyFont="1" applyFill="1" applyBorder="1" applyAlignment="1">
      <alignment vertical="center" wrapText="1"/>
    </xf>
    <xf numFmtId="0" fontId="2" fillId="0" borderId="2" xfId="0" applyFont="1" applyBorder="1" applyAlignment="1">
      <alignment horizontal="justify" vertical="center" wrapText="1"/>
    </xf>
    <xf numFmtId="0" fontId="29" fillId="0" borderId="2" xfId="0" applyFont="1" applyBorder="1" applyAlignment="1">
      <alignment vertical="center" wrapText="1"/>
    </xf>
    <xf numFmtId="0" fontId="30" fillId="0" borderId="2" xfId="0" applyFont="1" applyBorder="1" applyAlignment="1">
      <alignment horizontal="justify"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0" fontId="3" fillId="0" borderId="2" xfId="3" applyFont="1" applyFill="1" applyBorder="1"/>
    <xf numFmtId="0" fontId="2" fillId="0" borderId="2" xfId="3" applyFont="1" applyFill="1" applyBorder="1"/>
    <xf numFmtId="0" fontId="29" fillId="0" borderId="0" xfId="0" applyFont="1" applyBorder="1" applyAlignment="1">
      <alignment vertical="center"/>
    </xf>
    <xf numFmtId="0" fontId="29" fillId="0" borderId="0" xfId="0" applyFont="1" applyBorder="1" applyAlignment="1">
      <alignment horizontal="center" vertical="center"/>
    </xf>
    <xf numFmtId="0" fontId="30" fillId="0" borderId="1" xfId="0" applyFont="1" applyBorder="1" applyAlignment="1">
      <alignment horizontal="left" vertical="top" wrapText="1"/>
    </xf>
    <xf numFmtId="49" fontId="2" fillId="3" borderId="2" xfId="0" applyNumberFormat="1" applyFont="1" applyFill="1" applyBorder="1" applyAlignment="1">
      <alignment horizontal="center" vertical="center" wrapText="1"/>
    </xf>
    <xf numFmtId="0" fontId="28" fillId="2" borderId="20" xfId="3" applyFont="1" applyFill="1" applyBorder="1" applyAlignment="1">
      <alignment horizontal="center" vertical="top" wrapText="1"/>
    </xf>
    <xf numFmtId="0" fontId="32" fillId="2" borderId="1" xfId="3" applyFont="1" applyFill="1" applyBorder="1" applyAlignment="1">
      <alignment horizontal="center" vertical="top" wrapText="1"/>
    </xf>
    <xf numFmtId="1" fontId="5" fillId="2" borderId="1" xfId="0" applyNumberFormat="1"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1" fontId="4" fillId="2" borderId="2" xfId="3" applyNumberFormat="1" applyFont="1" applyFill="1" applyBorder="1" applyAlignment="1">
      <alignment horizontal="center"/>
    </xf>
    <xf numFmtId="49" fontId="32" fillId="0" borderId="1" xfId="0" applyNumberFormat="1" applyFont="1" applyBorder="1" applyAlignment="1">
      <alignment horizontal="center" vertical="top" wrapText="1"/>
    </xf>
    <xf numFmtId="0" fontId="32" fillId="2" borderId="14" xfId="3"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33" fillId="0" borderId="1" xfId="0" applyNumberFormat="1" applyFont="1" applyBorder="1" applyAlignment="1">
      <alignment horizontal="center"/>
    </xf>
    <xf numFmtId="0" fontId="34" fillId="2" borderId="1" xfId="3" applyFont="1" applyFill="1" applyBorder="1" applyAlignment="1">
      <alignment horizontal="center" vertical="top" wrapText="1"/>
    </xf>
    <xf numFmtId="49" fontId="35" fillId="0" borderId="3" xfId="0" applyNumberFormat="1" applyFont="1" applyBorder="1" applyAlignment="1">
      <alignment wrapText="1"/>
    </xf>
    <xf numFmtId="49" fontId="6" fillId="2" borderId="2" xfId="0" applyNumberFormat="1" applyFont="1" applyFill="1" applyBorder="1" applyAlignment="1">
      <alignment horizontal="center" vertical="top" wrapText="1"/>
    </xf>
    <xf numFmtId="49" fontId="35" fillId="0" borderId="2" xfId="0" applyNumberFormat="1" applyFont="1" applyBorder="1" applyAlignment="1">
      <alignment horizontal="center"/>
    </xf>
    <xf numFmtId="1" fontId="7" fillId="2" borderId="1" xfId="0" applyNumberFormat="1" applyFont="1" applyFill="1" applyBorder="1" applyAlignment="1">
      <alignment horizontal="center" vertical="top" wrapText="1"/>
    </xf>
    <xf numFmtId="49" fontId="7" fillId="2" borderId="12" xfId="0" applyNumberFormat="1" applyFont="1" applyFill="1" applyBorder="1" applyAlignment="1">
      <alignment horizontal="center" vertical="top" wrapText="1"/>
    </xf>
    <xf numFmtId="49" fontId="7" fillId="2" borderId="8"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49" fontId="36" fillId="0" borderId="12" xfId="0" applyNumberFormat="1" applyFont="1" applyBorder="1" applyAlignment="1">
      <alignment horizontal="center" vertical="top" wrapText="1"/>
    </xf>
    <xf numFmtId="49" fontId="36" fillId="0" borderId="2" xfId="0" applyNumberFormat="1" applyFont="1" applyBorder="1" applyAlignment="1">
      <alignment horizontal="center" vertical="top" wrapText="1"/>
    </xf>
    <xf numFmtId="49" fontId="37" fillId="0" borderId="2" xfId="0" applyNumberFormat="1" applyFont="1" applyFill="1" applyBorder="1" applyAlignment="1">
      <alignment horizontal="center" vertical="top" wrapText="1"/>
    </xf>
    <xf numFmtId="49" fontId="37" fillId="0" borderId="2" xfId="0" applyNumberFormat="1" applyFont="1" applyBorder="1" applyAlignment="1">
      <alignment horizontal="center" vertical="top" wrapText="1"/>
    </xf>
    <xf numFmtId="49" fontId="36" fillId="2" borderId="2" xfId="0" applyNumberFormat="1" applyFont="1" applyFill="1" applyBorder="1" applyAlignment="1">
      <alignment horizontal="center" vertical="top" wrapText="1"/>
    </xf>
    <xf numFmtId="49" fontId="37" fillId="2" borderId="2"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49" fontId="36" fillId="0" borderId="3" xfId="0" applyNumberFormat="1" applyFont="1" applyBorder="1" applyAlignment="1">
      <alignment horizontal="center" vertical="top" wrapText="1"/>
    </xf>
    <xf numFmtId="49" fontId="6" fillId="2" borderId="12" xfId="0" applyNumberFormat="1" applyFont="1" applyFill="1" applyBorder="1" applyAlignment="1">
      <alignment horizontal="center" vertical="top" wrapText="1"/>
    </xf>
    <xf numFmtId="49" fontId="7" fillId="2" borderId="1" xfId="0" applyNumberFormat="1" applyFont="1" applyFill="1" applyBorder="1" applyAlignment="1">
      <alignment horizontal="center" vertical="top" wrapText="1"/>
    </xf>
    <xf numFmtId="0" fontId="36" fillId="0" borderId="2" xfId="0" applyFont="1" applyBorder="1" applyAlignment="1">
      <alignment horizontal="center" vertical="top" wrapText="1"/>
    </xf>
    <xf numFmtId="0" fontId="37" fillId="0" borderId="2" xfId="0" applyFont="1" applyFill="1" applyBorder="1" applyAlignment="1">
      <alignment horizontal="center" vertical="top" wrapText="1"/>
    </xf>
    <xf numFmtId="0" fontId="36" fillId="0" borderId="2" xfId="0" applyFont="1" applyFill="1" applyBorder="1" applyAlignment="1">
      <alignment horizontal="center" vertical="top" wrapText="1"/>
    </xf>
    <xf numFmtId="0" fontId="37" fillId="0" borderId="2" xfId="0" applyFont="1" applyBorder="1" applyAlignment="1">
      <alignment horizontal="center" vertical="top" wrapText="1"/>
    </xf>
    <xf numFmtId="0" fontId="37" fillId="0" borderId="2" xfId="0" quotePrefix="1" applyFont="1" applyBorder="1" applyAlignment="1">
      <alignment horizontal="center" vertical="top" wrapText="1"/>
    </xf>
    <xf numFmtId="1" fontId="7" fillId="2" borderId="2" xfId="0" applyNumberFormat="1" applyFont="1" applyFill="1" applyBorder="1" applyAlignment="1">
      <alignment horizontal="center" vertical="top" wrapText="1"/>
    </xf>
    <xf numFmtId="1" fontId="6" fillId="2" borderId="2" xfId="0" applyNumberFormat="1" applyFont="1" applyFill="1" applyBorder="1" applyAlignment="1">
      <alignment horizontal="center" vertical="top" wrapText="1"/>
    </xf>
    <xf numFmtId="49" fontId="34" fillId="0" borderId="1" xfId="0" applyNumberFormat="1" applyFont="1" applyBorder="1"/>
    <xf numFmtId="49" fontId="7" fillId="2" borderId="3"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1" fontId="6" fillId="2" borderId="2" xfId="3" applyNumberFormat="1" applyFont="1" applyFill="1" applyBorder="1" applyAlignment="1">
      <alignment horizontal="center"/>
    </xf>
    <xf numFmtId="49" fontId="7" fillId="2" borderId="3"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34" fillId="0" borderId="1" xfId="0" applyNumberFormat="1" applyFont="1" applyBorder="1" applyAlignment="1">
      <alignment horizontal="center" vertical="top" wrapText="1"/>
    </xf>
    <xf numFmtId="0" fontId="34" fillId="2" borderId="14" xfId="3" applyFont="1" applyFill="1" applyBorder="1" applyAlignment="1">
      <alignment horizontal="center" vertical="top" wrapText="1"/>
    </xf>
    <xf numFmtId="49" fontId="6" fillId="2" borderId="8" xfId="0" applyNumberFormat="1" applyFont="1" applyFill="1" applyBorder="1" applyAlignment="1">
      <alignment horizontal="center" vertical="top" wrapText="1"/>
    </xf>
    <xf numFmtId="49" fontId="7" fillId="2" borderId="15" xfId="0" applyNumberFormat="1" applyFont="1" applyFill="1" applyBorder="1" applyAlignment="1">
      <alignment horizontal="center" vertical="top" wrapText="1"/>
    </xf>
    <xf numFmtId="49" fontId="7" fillId="2" borderId="16" xfId="0" applyNumberFormat="1" applyFont="1" applyFill="1" applyBorder="1" applyAlignment="1">
      <alignment horizontal="center" vertical="top" wrapText="1"/>
    </xf>
    <xf numFmtId="49" fontId="37" fillId="0" borderId="3" xfId="0" applyNumberFormat="1" applyFont="1" applyBorder="1" applyAlignment="1">
      <alignment horizontal="center" vertical="top" wrapText="1"/>
    </xf>
    <xf numFmtId="49" fontId="35" fillId="0" borderId="1" xfId="0" applyNumberFormat="1" applyFont="1" applyBorder="1" applyAlignment="1">
      <alignment horizontal="center"/>
    </xf>
    <xf numFmtId="49" fontId="34" fillId="0" borderId="1" xfId="0" applyNumberFormat="1" applyFont="1" applyBorder="1" applyAlignment="1">
      <alignment horizontal="right"/>
    </xf>
    <xf numFmtId="0" fontId="34" fillId="2" borderId="21" xfId="3" applyFont="1" applyFill="1" applyBorder="1" applyAlignment="1">
      <alignment horizontal="center" vertical="top" wrapText="1"/>
    </xf>
    <xf numFmtId="49" fontId="36" fillId="0" borderId="2" xfId="0" applyNumberFormat="1" applyFont="1" applyBorder="1" applyAlignment="1">
      <alignment horizontal="center" vertical="center" wrapText="1"/>
    </xf>
    <xf numFmtId="49" fontId="3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34" fillId="0" borderId="22" xfId="0" applyNumberFormat="1" applyFont="1" applyBorder="1" applyAlignment="1">
      <alignment vertical="center"/>
    </xf>
    <xf numFmtId="49" fontId="37" fillId="0" borderId="2" xfId="0" applyNumberFormat="1" applyFont="1" applyBorder="1" applyAlignment="1">
      <alignment horizontal="center" vertical="center" wrapText="1"/>
    </xf>
    <xf numFmtId="49" fontId="36" fillId="2" borderId="2" xfId="0" applyNumberFormat="1" applyFont="1" applyFill="1" applyBorder="1" applyAlignment="1">
      <alignment horizontal="center" vertical="center" wrapText="1"/>
    </xf>
    <xf numFmtId="0" fontId="35" fillId="0" borderId="0" xfId="0" applyFont="1" applyBorder="1"/>
    <xf numFmtId="1" fontId="4" fillId="2" borderId="10" xfId="0" applyNumberFormat="1" applyFont="1" applyFill="1" applyBorder="1" applyAlignment="1">
      <alignment horizontal="center" vertical="top" wrapText="1"/>
    </xf>
    <xf numFmtId="1" fontId="4" fillId="2" borderId="4" xfId="0" applyNumberFormat="1" applyFont="1" applyFill="1" applyBorder="1" applyAlignment="1">
      <alignment horizontal="center" vertical="top" wrapText="1"/>
    </xf>
    <xf numFmtId="0" fontId="33" fillId="0" borderId="4" xfId="0" applyFont="1" applyBorder="1" applyAlignment="1">
      <alignment horizontal="center"/>
    </xf>
    <xf numFmtId="1" fontId="33" fillId="2" borderId="4" xfId="0" applyNumberFormat="1" applyFont="1" applyFill="1" applyBorder="1" applyAlignment="1">
      <alignment horizontal="center" vertical="top" wrapText="1"/>
    </xf>
    <xf numFmtId="1" fontId="5" fillId="2" borderId="11" xfId="0" applyNumberFormat="1" applyFont="1" applyFill="1" applyBorder="1" applyAlignment="1">
      <alignment horizontal="center" vertical="top" wrapText="1"/>
    </xf>
    <xf numFmtId="1" fontId="5" fillId="2" borderId="7" xfId="0" applyNumberFormat="1" applyFont="1" applyFill="1" applyBorder="1" applyAlignment="1">
      <alignment horizontal="center" vertical="top" wrapText="1"/>
    </xf>
    <xf numFmtId="0" fontId="38" fillId="0" borderId="11" xfId="0" applyFont="1" applyBorder="1" applyAlignment="1">
      <alignment horizontal="center" vertical="top" wrapText="1"/>
    </xf>
    <xf numFmtId="0" fontId="38" fillId="0" borderId="4" xfId="0" applyFont="1" applyBorder="1" applyAlignment="1">
      <alignment horizontal="center" vertical="top" wrapText="1"/>
    </xf>
    <xf numFmtId="0" fontId="39" fillId="0" borderId="4" xfId="0" applyFont="1" applyFill="1" applyBorder="1" applyAlignment="1">
      <alignment horizontal="center" vertical="top" wrapText="1"/>
    </xf>
    <xf numFmtId="0" fontId="39" fillId="0" borderId="4" xfId="0" applyFont="1" applyBorder="1" applyAlignment="1">
      <alignment horizontal="center" vertical="top" wrapText="1"/>
    </xf>
    <xf numFmtId="0" fontId="38" fillId="2" borderId="4" xfId="0" applyFont="1" applyFill="1" applyBorder="1" applyAlignment="1">
      <alignment horizontal="center" vertical="top" wrapText="1"/>
    </xf>
    <xf numFmtId="0" fontId="39" fillId="2" borderId="23" xfId="0" applyFont="1" applyFill="1" applyBorder="1" applyAlignment="1">
      <alignment horizontal="center" vertical="top" wrapText="1"/>
    </xf>
    <xf numFmtId="1" fontId="5" fillId="2" borderId="4" xfId="0" applyNumberFormat="1" applyFont="1" applyFill="1" applyBorder="1" applyAlignment="1">
      <alignment horizontal="center" vertical="top" wrapText="1"/>
    </xf>
    <xf numFmtId="0" fontId="38" fillId="0" borderId="10" xfId="0" applyFont="1" applyBorder="1" applyAlignment="1">
      <alignment horizontal="center" vertical="top" wrapText="1"/>
    </xf>
    <xf numFmtId="0" fontId="39" fillId="4" borderId="4" xfId="0" applyFont="1" applyFill="1" applyBorder="1" applyAlignment="1">
      <alignment horizontal="center" vertical="top" wrapText="1"/>
    </xf>
    <xf numFmtId="43" fontId="32" fillId="0" borderId="1" xfId="1" applyFont="1" applyBorder="1" applyAlignment="1">
      <alignment horizontal="center"/>
    </xf>
    <xf numFmtId="0" fontId="33" fillId="0" borderId="1" xfId="0" applyFont="1" applyBorder="1" applyAlignment="1">
      <alignment horizontal="center"/>
    </xf>
    <xf numFmtId="1" fontId="4" fillId="2" borderId="11" xfId="0" applyNumberFormat="1" applyFont="1" applyFill="1" applyBorder="1" applyAlignment="1">
      <alignment horizontal="center" vertical="top" wrapText="1"/>
    </xf>
    <xf numFmtId="1" fontId="4" fillId="2" borderId="2" xfId="3" applyNumberFormat="1" applyFont="1" applyFill="1" applyBorder="1" applyAlignment="1">
      <alignment horizontal="center" vertical="top" wrapText="1"/>
    </xf>
    <xf numFmtId="1" fontId="5" fillId="0" borderId="2" xfId="3" applyNumberFormat="1" applyFont="1" applyFill="1" applyBorder="1" applyAlignment="1">
      <alignment horizontal="center"/>
    </xf>
    <xf numFmtId="0" fontId="38" fillId="0" borderId="4" xfId="0" applyFont="1" applyFill="1" applyBorder="1" applyAlignment="1">
      <alignment horizontal="center" vertical="top" wrapText="1"/>
    </xf>
    <xf numFmtId="1" fontId="4" fillId="0" borderId="2" xfId="3" applyNumberFormat="1" applyFont="1" applyBorder="1" applyAlignment="1">
      <alignment horizontal="center"/>
    </xf>
    <xf numFmtId="0" fontId="32" fillId="0" borderId="1" xfId="0" applyFont="1" applyBorder="1" applyAlignment="1">
      <alignment horizontal="center"/>
    </xf>
    <xf numFmtId="0" fontId="39" fillId="2" borderId="4" xfId="0" applyFont="1" applyFill="1" applyBorder="1" applyAlignment="1">
      <alignment horizontal="center" vertical="top" wrapText="1"/>
    </xf>
    <xf numFmtId="1" fontId="5" fillId="2" borderId="10" xfId="0" applyNumberFormat="1" applyFont="1" applyFill="1" applyBorder="1" applyAlignment="1">
      <alignment horizontal="center" vertical="top" wrapText="1"/>
    </xf>
    <xf numFmtId="1" fontId="4" fillId="0" borderId="4" xfId="3" applyNumberFormat="1" applyFont="1" applyBorder="1" applyAlignment="1">
      <alignment horizontal="center"/>
    </xf>
    <xf numFmtId="0" fontId="39" fillId="2" borderId="2" xfId="0" applyFont="1" applyFill="1" applyBorder="1" applyAlignment="1">
      <alignment horizontal="center" vertical="top" wrapText="1"/>
    </xf>
    <xf numFmtId="1" fontId="4" fillId="0" borderId="2" xfId="3" applyNumberFormat="1" applyFont="1" applyFill="1" applyBorder="1" applyAlignment="1">
      <alignment horizontal="center"/>
    </xf>
    <xf numFmtId="49" fontId="5" fillId="2" borderId="10" xfId="0" applyNumberFormat="1"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38" fillId="0" borderId="10" xfId="0" applyNumberFormat="1" applyFont="1" applyBorder="1" applyAlignment="1">
      <alignment horizontal="center" vertical="top" wrapText="1"/>
    </xf>
    <xf numFmtId="49" fontId="38" fillId="0" borderId="4" xfId="0" applyNumberFormat="1" applyFont="1" applyBorder="1" applyAlignment="1">
      <alignment horizontal="center" vertical="top" wrapText="1"/>
    </xf>
    <xf numFmtId="49" fontId="39" fillId="0" borderId="4" xfId="0" applyNumberFormat="1" applyFont="1" applyBorder="1" applyAlignment="1">
      <alignment horizontal="center" vertical="top" wrapText="1"/>
    </xf>
    <xf numFmtId="49" fontId="39" fillId="2" borderId="4" xfId="0" applyNumberFormat="1" applyFont="1" applyFill="1" applyBorder="1" applyAlignment="1">
      <alignment horizontal="center" vertical="top" wrapText="1"/>
    </xf>
    <xf numFmtId="49" fontId="38"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49" fontId="32" fillId="0" borderId="1" xfId="0" applyNumberFormat="1" applyFont="1" applyBorder="1" applyAlignment="1">
      <alignment horizontal="center"/>
    </xf>
    <xf numFmtId="49" fontId="4" fillId="2" borderId="10" xfId="0" applyNumberFormat="1" applyFont="1" applyFill="1" applyBorder="1" applyAlignment="1">
      <alignment horizontal="center" vertical="top" wrapText="1"/>
    </xf>
    <xf numFmtId="49" fontId="4" fillId="2" borderId="7" xfId="0" applyNumberFormat="1" applyFont="1" applyFill="1" applyBorder="1" applyAlignment="1">
      <alignment horizontal="center" vertical="top" wrapText="1"/>
    </xf>
    <xf numFmtId="49" fontId="5" fillId="2" borderId="23" xfId="0" applyNumberFormat="1" applyFont="1" applyFill="1" applyBorder="1" applyAlignment="1">
      <alignment horizontal="center" vertical="top" wrapText="1"/>
    </xf>
    <xf numFmtId="49" fontId="39" fillId="0" borderId="10" xfId="0" applyNumberFormat="1" applyFont="1" applyBorder="1" applyAlignment="1">
      <alignment horizontal="center" vertical="top" wrapText="1"/>
    </xf>
    <xf numFmtId="49" fontId="38" fillId="0" borderId="11" xfId="0" applyNumberFormat="1" applyFont="1" applyBorder="1" applyAlignment="1">
      <alignment horizontal="center" vertical="top" wrapText="1"/>
    </xf>
    <xf numFmtId="49" fontId="38" fillId="0" borderId="4" xfId="0" applyNumberFormat="1" applyFont="1" applyBorder="1" applyAlignment="1">
      <alignment horizontal="center" vertical="center" wrapText="1"/>
    </xf>
    <xf numFmtId="49" fontId="39"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32" fillId="0" borderId="1" xfId="0" applyNumberFormat="1" applyFont="1" applyBorder="1" applyAlignment="1">
      <alignment vertical="center"/>
    </xf>
    <xf numFmtId="49" fontId="39" fillId="0" borderId="4" xfId="0" applyNumberFormat="1" applyFont="1" applyBorder="1" applyAlignment="1">
      <alignment horizontal="center" vertical="center" wrapText="1"/>
    </xf>
    <xf numFmtId="49" fontId="38" fillId="2" borderId="4" xfId="0" applyNumberFormat="1" applyFont="1" applyFill="1" applyBorder="1" applyAlignment="1">
      <alignment horizontal="center" vertical="center" wrapText="1"/>
    </xf>
    <xf numFmtId="0" fontId="33" fillId="0" borderId="0" xfId="0" applyFont="1" applyBorder="1" applyAlignment="1">
      <alignment horizontal="left"/>
    </xf>
    <xf numFmtId="1" fontId="8" fillId="2" borderId="4" xfId="0" applyNumberFormat="1" applyFont="1" applyFill="1" applyBorder="1" applyAlignment="1">
      <alignment horizontal="center" vertical="top" wrapText="1"/>
    </xf>
    <xf numFmtId="0" fontId="29" fillId="0" borderId="2" xfId="0" applyFont="1" applyBorder="1"/>
    <xf numFmtId="0" fontId="30" fillId="0" borderId="24" xfId="0" applyFont="1" applyBorder="1" applyAlignment="1">
      <alignment horizontal="left" vertical="top" wrapText="1"/>
    </xf>
    <xf numFmtId="0" fontId="31" fillId="0" borderId="24" xfId="0" applyFont="1" applyBorder="1" applyAlignment="1">
      <alignment horizontal="left" vertical="top" wrapText="1"/>
    </xf>
    <xf numFmtId="0" fontId="2" fillId="0" borderId="24" xfId="0" applyFont="1" applyBorder="1" applyAlignment="1">
      <alignment horizontal="left" vertical="top" wrapText="1"/>
    </xf>
    <xf numFmtId="0" fontId="3" fillId="2" borderId="24" xfId="0" applyFont="1" applyFill="1" applyBorder="1" applyAlignment="1">
      <alignment horizontal="left" vertical="top" wrapText="1"/>
    </xf>
    <xf numFmtId="0" fontId="2" fillId="3" borderId="24" xfId="3" applyFont="1" applyFill="1" applyBorder="1" applyAlignment="1">
      <alignment vertical="center"/>
    </xf>
    <xf numFmtId="0" fontId="3" fillId="0" borderId="24" xfId="0" applyFont="1" applyBorder="1" applyAlignment="1">
      <alignment horizontal="left" vertical="top" wrapText="1"/>
    </xf>
    <xf numFmtId="0" fontId="2" fillId="3" borderId="24" xfId="0" applyFont="1" applyFill="1" applyBorder="1" applyAlignment="1">
      <alignment horizontal="left" vertical="top" wrapText="1"/>
    </xf>
    <xf numFmtId="43" fontId="29" fillId="0" borderId="6" xfId="1" applyFont="1" applyBorder="1" applyAlignment="1">
      <alignment vertical="top" wrapText="1"/>
    </xf>
    <xf numFmtId="0" fontId="30" fillId="0" borderId="6" xfId="0" applyFont="1" applyBorder="1" applyAlignment="1">
      <alignment horizontal="left" vertical="top" wrapText="1"/>
    </xf>
    <xf numFmtId="0" fontId="2" fillId="0" borderId="6" xfId="0" applyFont="1" applyBorder="1" applyAlignment="1">
      <alignment horizontal="left" vertical="top" wrapText="1"/>
    </xf>
    <xf numFmtId="0" fontId="3" fillId="2" borderId="6" xfId="0" applyFont="1" applyFill="1" applyBorder="1" applyAlignment="1">
      <alignment horizontal="left" vertical="top" wrapText="1"/>
    </xf>
    <xf numFmtId="0" fontId="2" fillId="3" borderId="6" xfId="3" applyFont="1" applyFill="1" applyBorder="1" applyAlignment="1">
      <alignment vertical="center"/>
    </xf>
    <xf numFmtId="0" fontId="2"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2" fillId="2" borderId="6" xfId="0" applyFont="1" applyFill="1" applyBorder="1" applyAlignment="1">
      <alignment horizontal="left" vertical="top" wrapText="1"/>
    </xf>
    <xf numFmtId="0" fontId="28" fillId="2" borderId="25" xfId="3" applyFont="1" applyFill="1" applyBorder="1" applyAlignment="1">
      <alignment horizontal="center" vertical="top" wrapText="1"/>
    </xf>
    <xf numFmtId="43" fontId="29" fillId="0" borderId="2" xfId="1" applyFont="1" applyBorder="1" applyAlignment="1">
      <alignment horizontal="right" vertical="top"/>
    </xf>
    <xf numFmtId="0" fontId="40" fillId="0" borderId="0" xfId="0" applyFont="1"/>
    <xf numFmtId="0" fontId="28" fillId="0" borderId="0" xfId="0" applyFont="1" applyAlignment="1">
      <alignment vertical="center"/>
    </xf>
    <xf numFmtId="0" fontId="27" fillId="0" borderId="0" xfId="0" applyFont="1" applyAlignment="1">
      <alignment horizontal="left"/>
    </xf>
    <xf numFmtId="0" fontId="28" fillId="0" borderId="0" xfId="0" applyFont="1" applyAlignment="1">
      <alignment vertical="top"/>
    </xf>
    <xf numFmtId="49" fontId="2" fillId="3" borderId="18" xfId="0" applyNumberFormat="1" applyFont="1" applyFill="1" applyBorder="1" applyAlignment="1">
      <alignment horizontal="center" vertical="center" wrapText="1"/>
    </xf>
    <xf numFmtId="0" fontId="27" fillId="0" borderId="0" xfId="0" applyFont="1" applyProtection="1">
      <protection locked="0"/>
    </xf>
    <xf numFmtId="0" fontId="29" fillId="0" borderId="0" xfId="0" applyFont="1" applyProtection="1">
      <protection locked="0"/>
    </xf>
    <xf numFmtId="49" fontId="29" fillId="0" borderId="3" xfId="0" applyNumberFormat="1" applyFont="1" applyBorder="1" applyAlignment="1" applyProtection="1">
      <alignment horizontal="center" vertical="center"/>
      <protection locked="0"/>
    </xf>
    <xf numFmtId="43" fontId="29" fillId="0" borderId="3" xfId="1" applyFont="1" applyBorder="1" applyAlignment="1" applyProtection="1">
      <alignment wrapText="1"/>
      <protection locked="0"/>
    </xf>
    <xf numFmtId="43" fontId="29" fillId="0" borderId="3" xfId="1" applyFont="1" applyBorder="1" applyAlignment="1" applyProtection="1">
      <protection locked="0"/>
    </xf>
    <xf numFmtId="43" fontId="29" fillId="0" borderId="26" xfId="1" applyFont="1" applyBorder="1" applyAlignment="1" applyProtection="1">
      <protection locked="0"/>
    </xf>
    <xf numFmtId="49" fontId="29" fillId="0" borderId="2" xfId="0" applyNumberFormat="1" applyFont="1" applyBorder="1" applyAlignment="1" applyProtection="1">
      <alignment horizontal="center" vertical="center"/>
      <protection locked="0"/>
    </xf>
    <xf numFmtId="0" fontId="29" fillId="0" borderId="2" xfId="0" applyFont="1" applyBorder="1" applyAlignment="1" applyProtection="1">
      <protection locked="0"/>
    </xf>
    <xf numFmtId="43" fontId="29" fillId="0" borderId="2" xfId="1" applyFont="1" applyBorder="1" applyAlignment="1" applyProtection="1">
      <protection locked="0"/>
    </xf>
    <xf numFmtId="43" fontId="29" fillId="0" borderId="5" xfId="1" applyFont="1" applyBorder="1" applyAlignment="1" applyProtection="1">
      <protection locked="0"/>
    </xf>
    <xf numFmtId="43" fontId="29" fillId="0" borderId="15" xfId="1" applyFont="1" applyBorder="1" applyAlignment="1" applyProtection="1">
      <protection locked="0"/>
    </xf>
    <xf numFmtId="49" fontId="28" fillId="0" borderId="1" xfId="0" applyNumberFormat="1" applyFont="1" applyBorder="1" applyAlignment="1" applyProtection="1">
      <alignment horizontal="left"/>
      <protection locked="0"/>
    </xf>
    <xf numFmtId="49" fontId="28" fillId="0" borderId="1" xfId="0" applyNumberFormat="1" applyFont="1" applyBorder="1" applyAlignment="1" applyProtection="1">
      <alignment horizontal="center" vertical="center"/>
      <protection locked="0"/>
    </xf>
    <xf numFmtId="0" fontId="28" fillId="0" borderId="1" xfId="0" applyFont="1" applyBorder="1" applyAlignment="1" applyProtection="1">
      <protection locked="0"/>
    </xf>
    <xf numFmtId="43" fontId="28" fillId="0" borderId="1" xfId="1" applyFont="1" applyBorder="1" applyAlignment="1" applyProtection="1">
      <protection locked="0"/>
    </xf>
    <xf numFmtId="49" fontId="29" fillId="0" borderId="12" xfId="0" applyNumberFormat="1" applyFont="1" applyBorder="1" applyAlignment="1" applyProtection="1">
      <alignment horizontal="center" vertical="center"/>
      <protection locked="0"/>
    </xf>
    <xf numFmtId="43" fontId="28" fillId="0" borderId="12" xfId="1" applyFont="1" applyBorder="1" applyAlignment="1" applyProtection="1">
      <protection locked="0"/>
    </xf>
    <xf numFmtId="43" fontId="29" fillId="0" borderId="12" xfId="1" applyFont="1" applyBorder="1" applyAlignment="1" applyProtection="1">
      <alignment vertical="top"/>
      <protection locked="0"/>
    </xf>
    <xf numFmtId="43" fontId="29" fillId="0" borderId="13" xfId="1" applyFont="1" applyBorder="1" applyAlignment="1" applyProtection="1">
      <alignment vertical="top"/>
      <protection locked="0"/>
    </xf>
    <xf numFmtId="49" fontId="29" fillId="0" borderId="8" xfId="0" applyNumberFormat="1" applyFont="1" applyBorder="1" applyAlignment="1" applyProtection="1">
      <alignment horizontal="center" vertical="center"/>
      <protection locked="0"/>
    </xf>
    <xf numFmtId="0" fontId="29" fillId="0" borderId="8" xfId="0" applyFont="1" applyBorder="1" applyAlignment="1" applyProtection="1">
      <protection locked="0"/>
    </xf>
    <xf numFmtId="43" fontId="29" fillId="0" borderId="8" xfId="1" applyFont="1" applyBorder="1" applyAlignment="1" applyProtection="1">
      <protection locked="0"/>
    </xf>
    <xf numFmtId="43" fontId="29" fillId="0" borderId="9" xfId="1" applyFont="1" applyBorder="1" applyAlignment="1" applyProtection="1">
      <protection locked="0"/>
    </xf>
    <xf numFmtId="0" fontId="28" fillId="0" borderId="1" xfId="0" applyFont="1" applyBorder="1" applyAlignment="1" applyProtection="1">
      <alignment horizontal="center"/>
      <protection locked="0"/>
    </xf>
    <xf numFmtId="43" fontId="29" fillId="0" borderId="12" xfId="1" applyFont="1" applyBorder="1" applyAlignment="1" applyProtection="1">
      <protection locked="0"/>
    </xf>
    <xf numFmtId="49" fontId="29" fillId="0" borderId="10"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7" xfId="0" applyNumberFormat="1" applyFont="1" applyBorder="1" applyAlignment="1" applyProtection="1">
      <alignment horizontal="center"/>
      <protection locked="0"/>
    </xf>
    <xf numFmtId="49" fontId="29" fillId="0" borderId="11" xfId="0" applyNumberFormat="1" applyFont="1" applyBorder="1" applyAlignment="1" applyProtection="1">
      <alignment horizontal="center"/>
      <protection locked="0"/>
    </xf>
    <xf numFmtId="0" fontId="29" fillId="0" borderId="12" xfId="0" applyFont="1" applyBorder="1" applyAlignment="1" applyProtection="1">
      <protection locked="0"/>
    </xf>
    <xf numFmtId="0" fontId="27" fillId="0" borderId="0" xfId="0" applyFont="1" applyBorder="1" applyAlignment="1" applyProtection="1">
      <alignment horizontal="left"/>
      <protection locked="0"/>
    </xf>
    <xf numFmtId="0" fontId="27" fillId="0" borderId="0" xfId="0" applyFont="1" applyBorder="1" applyAlignment="1" applyProtection="1">
      <alignment horizontal="center" vertical="center"/>
      <protection locked="0"/>
    </xf>
    <xf numFmtId="0" fontId="27" fillId="0" borderId="0" xfId="0" applyFont="1" applyBorder="1" applyProtection="1">
      <protection locked="0"/>
    </xf>
    <xf numFmtId="0" fontId="29" fillId="0" borderId="3" xfId="0" applyFont="1" applyBorder="1" applyAlignment="1" applyProtection="1">
      <alignment wrapText="1"/>
    </xf>
    <xf numFmtId="0" fontId="29" fillId="0" borderId="2" xfId="0" applyFont="1" applyBorder="1" applyAlignment="1" applyProtection="1"/>
    <xf numFmtId="0" fontId="29" fillId="0" borderId="15" xfId="0" applyFont="1" applyBorder="1" applyAlignment="1" applyProtection="1"/>
    <xf numFmtId="0" fontId="28" fillId="0" borderId="12" xfId="0" applyFont="1" applyBorder="1" applyAlignment="1" applyProtection="1"/>
    <xf numFmtId="0" fontId="29" fillId="0" borderId="8" xfId="0" applyFont="1" applyBorder="1" applyAlignment="1" applyProtection="1"/>
    <xf numFmtId="0" fontId="29" fillId="0" borderId="3" xfId="0" applyFont="1" applyBorder="1" applyAlignment="1" applyProtection="1"/>
    <xf numFmtId="0" fontId="31" fillId="0" borderId="8" xfId="0" applyFont="1" applyBorder="1" applyAlignment="1">
      <alignment horizontal="left" vertical="top" wrapText="1"/>
    </xf>
    <xf numFmtId="49" fontId="29" fillId="0" borderId="10" xfId="0" applyNumberFormat="1" applyFont="1" applyBorder="1" applyAlignment="1" applyProtection="1">
      <alignment horizontal="left"/>
    </xf>
    <xf numFmtId="49" fontId="29" fillId="0" borderId="3" xfId="0" applyNumberFormat="1" applyFont="1" applyBorder="1" applyAlignment="1" applyProtection="1">
      <alignment horizontal="center" vertical="center"/>
    </xf>
    <xf numFmtId="49" fontId="29" fillId="0" borderId="4" xfId="0" applyNumberFormat="1" applyFont="1" applyBorder="1" applyAlignment="1" applyProtection="1">
      <alignment horizontal="left"/>
    </xf>
    <xf numFmtId="49" fontId="29" fillId="0" borderId="2" xfId="0" applyNumberFormat="1" applyFont="1" applyBorder="1" applyAlignment="1" applyProtection="1">
      <alignment horizontal="center" vertical="center"/>
    </xf>
    <xf numFmtId="49" fontId="29" fillId="0" borderId="23" xfId="0" applyNumberFormat="1" applyFont="1" applyBorder="1" applyAlignment="1" applyProtection="1">
      <alignment horizontal="left"/>
    </xf>
    <xf numFmtId="49" fontId="29" fillId="0" borderId="15" xfId="0" applyNumberFormat="1" applyFont="1" applyBorder="1" applyAlignment="1" applyProtection="1">
      <alignment horizontal="center" vertical="center"/>
    </xf>
    <xf numFmtId="49" fontId="29" fillId="0" borderId="11" xfId="0" applyNumberFormat="1" applyFont="1" applyBorder="1" applyAlignment="1" applyProtection="1">
      <alignment horizontal="left"/>
    </xf>
    <xf numFmtId="49" fontId="29" fillId="0" borderId="12" xfId="0" applyNumberFormat="1" applyFont="1" applyBorder="1" applyAlignment="1" applyProtection="1">
      <alignment horizontal="center"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left" vertical="center" wrapText="1"/>
    </xf>
    <xf numFmtId="0" fontId="29" fillId="0" borderId="2" xfId="0" applyFont="1" applyBorder="1" applyAlignment="1">
      <alignment horizontal="left" vertical="top" wrapText="1"/>
    </xf>
    <xf numFmtId="0" fontId="29" fillId="0" borderId="8" xfId="0" applyFont="1" applyBorder="1" applyAlignment="1">
      <alignment horizontal="left" vertical="top" wrapText="1"/>
    </xf>
    <xf numFmtId="0" fontId="28" fillId="0" borderId="12" xfId="0" applyFont="1" applyBorder="1" applyAlignment="1">
      <alignment horizontal="left" vertical="top" wrapText="1"/>
    </xf>
    <xf numFmtId="0" fontId="41" fillId="0" borderId="2" xfId="0" applyFont="1" applyBorder="1" applyAlignment="1">
      <alignment horizontal="left" vertical="top" wrapText="1"/>
    </xf>
    <xf numFmtId="43" fontId="2" fillId="0" borderId="3" xfId="1" applyFont="1" applyBorder="1" applyAlignment="1">
      <alignment wrapText="1"/>
    </xf>
    <xf numFmtId="43" fontId="2" fillId="0" borderId="2" xfId="1" applyFont="1" applyBorder="1" applyAlignment="1">
      <alignment wrapText="1"/>
    </xf>
    <xf numFmtId="43" fontId="3" fillId="0" borderId="1" xfId="1" applyFont="1" applyBorder="1" applyAlignment="1">
      <alignment wrapText="1"/>
    </xf>
    <xf numFmtId="43" fontId="28" fillId="0" borderId="2" xfId="1" applyFont="1" applyBorder="1" applyAlignment="1">
      <alignment horizontal="right" wrapText="1"/>
    </xf>
    <xf numFmtId="43" fontId="28" fillId="0" borderId="2" xfId="1" applyFont="1" applyBorder="1" applyAlignment="1">
      <alignment wrapText="1"/>
    </xf>
    <xf numFmtId="43" fontId="28" fillId="0" borderId="8" xfId="1" applyFont="1" applyBorder="1" applyAlignment="1">
      <alignment wrapText="1"/>
    </xf>
    <xf numFmtId="43" fontId="2" fillId="0" borderId="12" xfId="1" applyFont="1" applyBorder="1" applyAlignment="1">
      <alignment wrapText="1"/>
    </xf>
    <xf numFmtId="43" fontId="2" fillId="0" borderId="8" xfId="1" applyFont="1" applyBorder="1" applyAlignment="1">
      <alignment wrapText="1"/>
    </xf>
    <xf numFmtId="0" fontId="29" fillId="0" borderId="2" xfId="0" applyFont="1" applyBorder="1" applyAlignment="1"/>
    <xf numFmtId="0" fontId="28" fillId="0" borderId="2" xfId="0" applyFont="1" applyBorder="1" applyAlignment="1"/>
    <xf numFmtId="0" fontId="29" fillId="0" borderId="0" xfId="0" applyFont="1" applyBorder="1" applyAlignment="1"/>
    <xf numFmtId="43" fontId="28" fillId="0" borderId="5" xfId="1" applyFont="1" applyBorder="1" applyAlignment="1">
      <alignment horizontal="right" wrapText="1"/>
    </xf>
    <xf numFmtId="43" fontId="28" fillId="0" borderId="9" xfId="1" applyFont="1" applyBorder="1" applyAlignment="1">
      <alignment horizontal="right" wrapText="1"/>
    </xf>
    <xf numFmtId="43" fontId="29" fillId="0" borderId="24" xfId="1" applyFont="1" applyBorder="1" applyAlignment="1">
      <alignment horizontal="right" wrapText="1"/>
    </xf>
    <xf numFmtId="43" fontId="2" fillId="0" borderId="26" xfId="1" applyFont="1" applyBorder="1" applyAlignment="1">
      <alignment horizontal="right" wrapText="1"/>
    </xf>
    <xf numFmtId="43" fontId="2" fillId="0" borderId="5" xfId="1" applyFont="1" applyBorder="1" applyAlignment="1">
      <alignment horizontal="right" wrapText="1"/>
    </xf>
    <xf numFmtId="43" fontId="3" fillId="0" borderId="1" xfId="1" applyFont="1" applyBorder="1" applyAlignment="1">
      <alignment horizontal="right" wrapText="1"/>
    </xf>
    <xf numFmtId="43" fontId="29" fillId="0" borderId="26" xfId="1" applyFont="1" applyBorder="1" applyAlignment="1">
      <alignment horizontal="right" wrapText="1"/>
    </xf>
    <xf numFmtId="43" fontId="2" fillId="0" borderId="13" xfId="1" applyFont="1" applyBorder="1" applyAlignment="1">
      <alignment horizontal="right" wrapText="1"/>
    </xf>
    <xf numFmtId="0" fontId="29" fillId="0" borderId="26" xfId="0" applyFont="1" applyBorder="1" applyAlignment="1">
      <alignment horizontal="right" wrapText="1"/>
    </xf>
    <xf numFmtId="0" fontId="29" fillId="0" borderId="5" xfId="0" applyFont="1" applyBorder="1" applyAlignment="1">
      <alignment horizontal="right" wrapText="1"/>
    </xf>
    <xf numFmtId="43" fontId="2" fillId="0" borderId="9" xfId="1" applyFont="1" applyBorder="1" applyAlignment="1">
      <alignment horizontal="right" wrapText="1"/>
    </xf>
    <xf numFmtId="0" fontId="28" fillId="0" borderId="2" xfId="0" applyFont="1" applyBorder="1" applyAlignment="1">
      <alignment horizontal="right"/>
    </xf>
    <xf numFmtId="0" fontId="29" fillId="0" borderId="0" xfId="0" applyFont="1" applyBorder="1" applyAlignment="1">
      <alignment horizontal="right"/>
    </xf>
    <xf numFmtId="43" fontId="29" fillId="0" borderId="5" xfId="1" applyFont="1" applyBorder="1" applyAlignment="1">
      <alignment horizontal="right"/>
    </xf>
    <xf numFmtId="43" fontId="29" fillId="0" borderId="26" xfId="1" applyFont="1" applyBorder="1" applyAlignment="1">
      <alignment horizontal="right"/>
    </xf>
    <xf numFmtId="43" fontId="28" fillId="0" borderId="5" xfId="1" applyFont="1" applyBorder="1" applyAlignment="1">
      <alignment horizontal="right"/>
    </xf>
    <xf numFmtId="0" fontId="11" fillId="0" borderId="2" xfId="0" applyFont="1" applyBorder="1" applyAlignment="1">
      <alignment horizontal="left" vertical="top" wrapText="1"/>
    </xf>
    <xf numFmtId="49" fontId="38" fillId="0" borderId="3" xfId="0" applyNumberFormat="1" applyFont="1" applyBorder="1" applyAlignment="1">
      <alignment horizontal="center" vertical="center" wrapText="1"/>
    </xf>
    <xf numFmtId="0" fontId="38" fillId="0" borderId="3" xfId="0" applyFont="1" applyBorder="1" applyAlignment="1">
      <alignment horizontal="left" vertical="top" wrapText="1"/>
    </xf>
    <xf numFmtId="43" fontId="33" fillId="0" borderId="3" xfId="1" applyFont="1" applyBorder="1" applyAlignment="1">
      <alignment wrapText="1"/>
    </xf>
    <xf numFmtId="49" fontId="38" fillId="0" borderId="2" xfId="0" applyNumberFormat="1" applyFont="1" applyBorder="1" applyAlignment="1">
      <alignment horizontal="center" vertical="center" wrapText="1"/>
    </xf>
    <xf numFmtId="0" fontId="38" fillId="0" borderId="2" xfId="0" applyFont="1" applyBorder="1" applyAlignment="1">
      <alignment horizontal="left" vertical="top" wrapText="1"/>
    </xf>
    <xf numFmtId="43" fontId="33" fillId="0" borderId="2" xfId="1" applyFont="1" applyBorder="1" applyAlignment="1">
      <alignment wrapText="1"/>
    </xf>
    <xf numFmtId="43" fontId="33" fillId="0" borderId="5" xfId="1" applyFont="1" applyBorder="1" applyAlignment="1">
      <alignment horizontal="right" wrapText="1"/>
    </xf>
    <xf numFmtId="49" fontId="4" fillId="3" borderId="6"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39" fillId="0" borderId="2" xfId="0" applyFont="1" applyBorder="1" applyAlignment="1">
      <alignment horizontal="left" vertical="top" wrapText="1"/>
    </xf>
    <xf numFmtId="0" fontId="4" fillId="0" borderId="2" xfId="0" applyFont="1" applyBorder="1" applyAlignment="1">
      <alignment horizontal="left" vertical="top" wrapText="1"/>
    </xf>
    <xf numFmtId="49" fontId="38"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0" borderId="2" xfId="3" applyFont="1" applyBorder="1"/>
    <xf numFmtId="49" fontId="4" fillId="2" borderId="2" xfId="0" applyNumberFormat="1" applyFont="1" applyFill="1" applyBorder="1" applyAlignment="1">
      <alignment horizontal="center" vertical="top" wrapText="1"/>
    </xf>
    <xf numFmtId="0" fontId="5" fillId="3" borderId="2" xfId="0" applyFont="1" applyFill="1" applyBorder="1" applyAlignment="1">
      <alignment horizontal="left" vertical="top" wrapText="1"/>
    </xf>
    <xf numFmtId="0" fontId="5" fillId="0" borderId="2" xfId="0" applyFont="1" applyBorder="1" applyAlignment="1">
      <alignment horizontal="left" vertical="top" wrapText="1"/>
    </xf>
    <xf numFmtId="49" fontId="5" fillId="2" borderId="8" xfId="0" applyNumberFormat="1" applyFont="1" applyFill="1" applyBorder="1" applyAlignment="1">
      <alignment horizontal="center" vertical="center" wrapText="1"/>
    </xf>
    <xf numFmtId="0" fontId="5" fillId="0" borderId="8" xfId="0" applyFont="1" applyBorder="1" applyAlignment="1">
      <alignment horizontal="left" vertical="top" wrapText="1"/>
    </xf>
    <xf numFmtId="49" fontId="32" fillId="0" borderId="1" xfId="0" applyNumberFormat="1" applyFont="1" applyBorder="1" applyAlignment="1">
      <alignment horizontal="center" vertical="center"/>
    </xf>
    <xf numFmtId="0" fontId="5" fillId="0" borderId="1" xfId="0" applyFont="1" applyFill="1" applyBorder="1" applyAlignment="1">
      <alignment horizontal="left" vertical="top" wrapText="1"/>
    </xf>
    <xf numFmtId="43" fontId="32" fillId="0" borderId="1" xfId="1" applyFont="1" applyBorder="1" applyAlignment="1">
      <alignment horizontal="right"/>
    </xf>
    <xf numFmtId="43" fontId="33" fillId="0" borderId="1" xfId="1" applyFont="1" applyBorder="1" applyAlignment="1">
      <alignment horizontal="right"/>
    </xf>
    <xf numFmtId="0" fontId="33" fillId="0" borderId="0" xfId="0" applyFont="1"/>
    <xf numFmtId="49" fontId="32" fillId="0" borderId="1" xfId="0" applyNumberFormat="1" applyFont="1" applyBorder="1"/>
    <xf numFmtId="43" fontId="32" fillId="0" borderId="2" xfId="1" applyFont="1" applyBorder="1" applyAlignment="1">
      <alignment horizontal="right" vertical="top"/>
    </xf>
    <xf numFmtId="43" fontId="32" fillId="0" borderId="8" xfId="1" applyFont="1" applyBorder="1" applyAlignment="1">
      <alignment horizontal="right" vertical="top"/>
    </xf>
    <xf numFmtId="43" fontId="33" fillId="0" borderId="2" xfId="1" applyFont="1" applyBorder="1" applyAlignment="1"/>
    <xf numFmtId="0" fontId="4" fillId="0" borderId="2" xfId="3" applyFont="1" applyBorder="1" applyAlignment="1">
      <alignment vertical="center" wrapText="1"/>
    </xf>
    <xf numFmtId="0" fontId="39" fillId="0" borderId="6" xfId="0" applyFont="1" applyBorder="1" applyAlignment="1">
      <alignment horizontal="left" vertical="top" wrapText="1"/>
    </xf>
    <xf numFmtId="0" fontId="4" fillId="3" borderId="2" xfId="3" applyFont="1" applyFill="1" applyBorder="1" applyAlignment="1">
      <alignment vertical="center"/>
    </xf>
    <xf numFmtId="49" fontId="4" fillId="3" borderId="6" xfId="0" applyNumberFormat="1" applyFont="1" applyFill="1" applyBorder="1" applyAlignment="1">
      <alignment horizontal="center" vertical="top" wrapText="1"/>
    </xf>
    <xf numFmtId="0" fontId="5" fillId="0" borderId="2" xfId="3" applyFont="1" applyFill="1" applyBorder="1"/>
    <xf numFmtId="43" fontId="32" fillId="0" borderId="1" xfId="1" applyFont="1" applyBorder="1" applyAlignment="1"/>
    <xf numFmtId="43" fontId="32" fillId="0" borderId="1" xfId="1" applyFont="1" applyBorder="1" applyAlignment="1">
      <alignment horizontal="right" vertical="top"/>
    </xf>
    <xf numFmtId="43" fontId="28" fillId="0" borderId="2" xfId="1" applyFont="1" applyBorder="1" applyAlignment="1">
      <alignment horizontal="right"/>
    </xf>
    <xf numFmtId="49" fontId="5" fillId="2" borderId="1" xfId="0" applyNumberFormat="1" applyFont="1" applyFill="1" applyBorder="1" applyAlignment="1">
      <alignment horizontal="center" vertical="center" wrapText="1"/>
    </xf>
    <xf numFmtId="0" fontId="5" fillId="3" borderId="1" xfId="0" applyFont="1" applyFill="1" applyBorder="1" applyAlignment="1">
      <alignment horizontal="left" vertical="top" wrapText="1"/>
    </xf>
    <xf numFmtId="49" fontId="32" fillId="0" borderId="1" xfId="0" applyNumberFormat="1" applyFont="1" applyBorder="1" applyAlignment="1">
      <alignment horizontal="center" vertical="center" wrapText="1"/>
    </xf>
    <xf numFmtId="0" fontId="32" fillId="0" borderId="1" xfId="0" applyFont="1" applyBorder="1" applyAlignment="1">
      <alignment horizontal="left" vertical="top" wrapText="1"/>
    </xf>
    <xf numFmtId="49" fontId="4" fillId="2" borderId="7" xfId="0" applyNumberFormat="1" applyFont="1" applyFill="1" applyBorder="1" applyAlignment="1">
      <alignment horizontal="center" vertical="top"/>
    </xf>
    <xf numFmtId="49" fontId="6" fillId="2" borderId="8" xfId="0" applyNumberFormat="1" applyFont="1" applyFill="1" applyBorder="1" applyAlignment="1">
      <alignment horizontal="center" vertical="top"/>
    </xf>
    <xf numFmtId="49" fontId="4" fillId="2" borderId="1" xfId="0" applyNumberFormat="1" applyFont="1" applyFill="1" applyBorder="1" applyAlignment="1">
      <alignment horizontal="center" vertical="top"/>
    </xf>
    <xf numFmtId="49" fontId="6" fillId="2" borderId="1" xfId="0" applyNumberFormat="1" applyFont="1" applyFill="1" applyBorder="1" applyAlignment="1">
      <alignment horizontal="center" vertical="top"/>
    </xf>
    <xf numFmtId="49" fontId="4" fillId="2" borderId="8"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3" borderId="1" xfId="0" applyFont="1" applyFill="1" applyBorder="1" applyAlignment="1">
      <alignment horizontal="left" vertical="top"/>
    </xf>
    <xf numFmtId="43" fontId="32" fillId="0" borderId="1" xfId="1" applyFont="1" applyBorder="1" applyAlignment="1">
      <alignment vertical="top"/>
    </xf>
    <xf numFmtId="43" fontId="29" fillId="0" borderId="2" xfId="1" applyFont="1" applyBorder="1" applyAlignment="1">
      <alignment horizontal="center" vertical="top"/>
    </xf>
    <xf numFmtId="0" fontId="5" fillId="3" borderId="27" xfId="0" applyFont="1" applyFill="1" applyBorder="1" applyAlignment="1">
      <alignment horizontal="left" vertical="top"/>
    </xf>
    <xf numFmtId="43" fontId="32" fillId="0" borderId="8" xfId="1" applyFont="1" applyBorder="1" applyAlignment="1">
      <alignment horizontal="center" vertical="top"/>
    </xf>
    <xf numFmtId="49" fontId="33" fillId="0" borderId="1" xfId="0" applyNumberFormat="1" applyFont="1" applyBorder="1" applyAlignment="1">
      <alignment horizontal="center" vertical="center"/>
    </xf>
    <xf numFmtId="49" fontId="33" fillId="0" borderId="28" xfId="0" applyNumberFormat="1" applyFont="1" applyBorder="1" applyAlignment="1">
      <alignment horizontal="center" vertical="center"/>
    </xf>
    <xf numFmtId="0" fontId="5" fillId="0" borderId="1" xfId="0" applyFont="1" applyFill="1" applyBorder="1" applyAlignment="1">
      <alignment horizontal="left" vertical="top"/>
    </xf>
    <xf numFmtId="49" fontId="5" fillId="2" borderId="1" xfId="0" applyNumberFormat="1" applyFont="1" applyFill="1" applyBorder="1" applyAlignment="1">
      <alignment horizontal="center"/>
    </xf>
    <xf numFmtId="49" fontId="7" fillId="2" borderId="1" xfId="0" applyNumberFormat="1" applyFont="1" applyFill="1" applyBorder="1" applyAlignment="1">
      <alignment horizontal="center"/>
    </xf>
    <xf numFmtId="0" fontId="5" fillId="3" borderId="1" xfId="0" applyFont="1" applyFill="1" applyBorder="1" applyAlignment="1">
      <alignment horizontal="left"/>
    </xf>
    <xf numFmtId="49" fontId="34" fillId="0" borderId="1" xfId="0" applyNumberFormat="1" applyFont="1" applyBorder="1" applyAlignment="1"/>
    <xf numFmtId="49" fontId="32" fillId="0" borderId="1" xfId="0" applyNumberFormat="1" applyFont="1" applyBorder="1" applyAlignment="1"/>
    <xf numFmtId="49" fontId="32" fillId="0" borderId="1" xfId="0" applyNumberFormat="1" applyFont="1" applyBorder="1" applyAlignment="1">
      <alignment horizontal="right"/>
    </xf>
    <xf numFmtId="0" fontId="32" fillId="0" borderId="1" xfId="0" applyFont="1" applyBorder="1" applyAlignment="1">
      <alignment horizontal="left"/>
    </xf>
    <xf numFmtId="49" fontId="34" fillId="0" borderId="1" xfId="0" applyNumberFormat="1" applyFont="1" applyBorder="1" applyAlignment="1">
      <alignment horizontal="center"/>
    </xf>
    <xf numFmtId="0" fontId="5" fillId="0" borderId="1" xfId="0" applyFont="1" applyFill="1" applyBorder="1" applyAlignment="1">
      <alignment horizontal="left"/>
    </xf>
    <xf numFmtId="49" fontId="5" fillId="2" borderId="1" xfId="0" applyNumberFormat="1" applyFont="1" applyFill="1" applyBorder="1" applyAlignment="1">
      <alignment wrapText="1"/>
    </xf>
    <xf numFmtId="49" fontId="7" fillId="2" borderId="1" xfId="0" applyNumberFormat="1" applyFont="1" applyFill="1" applyBorder="1" applyAlignment="1">
      <alignment wrapText="1"/>
    </xf>
    <xf numFmtId="0" fontId="5" fillId="0" borderId="1" xfId="0" applyFont="1" applyBorder="1" applyAlignment="1">
      <alignment wrapText="1"/>
    </xf>
    <xf numFmtId="43" fontId="29" fillId="0" borderId="2" xfId="0" applyNumberFormat="1" applyFont="1" applyBorder="1"/>
    <xf numFmtId="49" fontId="32" fillId="0" borderId="22" xfId="0" applyNumberFormat="1" applyFont="1" applyBorder="1" applyAlignment="1">
      <alignment vertical="center"/>
    </xf>
    <xf numFmtId="49" fontId="32" fillId="0" borderId="22" xfId="0" applyNumberFormat="1" applyFont="1" applyBorder="1" applyAlignment="1">
      <alignment horizontal="center" vertical="center"/>
    </xf>
    <xf numFmtId="43" fontId="32" fillId="0" borderId="1" xfId="1" applyFont="1" applyBorder="1" applyAlignment="1">
      <alignment horizontal="right" vertical="center"/>
    </xf>
    <xf numFmtId="0" fontId="5" fillId="3" borderId="1" xfId="0" applyFont="1" applyFill="1" applyBorder="1" applyAlignment="1">
      <alignment vertical="center"/>
    </xf>
    <xf numFmtId="0" fontId="5" fillId="0" borderId="1" xfId="0" applyFont="1" applyFill="1" applyBorder="1" applyAlignment="1">
      <alignment horizontal="justify" vertical="center"/>
    </xf>
    <xf numFmtId="49" fontId="34" fillId="0" borderId="22" xfId="0" applyNumberFormat="1" applyFont="1" applyBorder="1" applyAlignment="1"/>
    <xf numFmtId="49" fontId="32" fillId="0" borderId="22" xfId="0" applyNumberFormat="1" applyFont="1" applyBorder="1" applyAlignment="1"/>
    <xf numFmtId="49" fontId="32" fillId="0" borderId="22" xfId="0" applyNumberFormat="1" applyFont="1" applyBorder="1" applyAlignment="1">
      <alignment horizontal="center"/>
    </xf>
    <xf numFmtId="0" fontId="5" fillId="0" borderId="1" xfId="0" applyFont="1" applyFill="1" applyBorder="1" applyAlignment="1">
      <alignment horizontal="justify"/>
    </xf>
    <xf numFmtId="0" fontId="12" fillId="0" borderId="1" xfId="0" applyFont="1" applyBorder="1" applyAlignment="1">
      <alignment horizontal="left" vertical="top" wrapText="1"/>
    </xf>
    <xf numFmtId="43" fontId="29" fillId="0" borderId="8" xfId="1" applyFont="1" applyBorder="1" applyAlignment="1">
      <alignment horizontal="right" vertical="top" wrapText="1"/>
    </xf>
    <xf numFmtId="0" fontId="0" fillId="0" borderId="0" xfId="0" applyFont="1"/>
    <xf numFmtId="0" fontId="42" fillId="0" borderId="1" xfId="0" applyFont="1" applyBorder="1" applyAlignment="1">
      <alignment horizontal="left" vertical="top" wrapText="1"/>
    </xf>
    <xf numFmtId="49" fontId="32" fillId="0" borderId="1" xfId="1" applyNumberFormat="1" applyFont="1" applyBorder="1" applyAlignment="1"/>
    <xf numFmtId="49" fontId="34" fillId="0" borderId="1" xfId="1" applyNumberFormat="1" applyFont="1" applyBorder="1" applyAlignment="1"/>
    <xf numFmtId="49" fontId="32" fillId="0" borderId="1" xfId="1" applyNumberFormat="1" applyFont="1" applyBorder="1" applyAlignment="1">
      <alignment horizontal="center"/>
    </xf>
    <xf numFmtId="43" fontId="5" fillId="0" borderId="1" xfId="1" applyFont="1" applyFill="1" applyBorder="1" applyAlignment="1">
      <alignment horizontal="left"/>
    </xf>
    <xf numFmtId="49" fontId="33" fillId="0" borderId="1" xfId="0" applyNumberFormat="1" applyFont="1" applyBorder="1" applyAlignment="1"/>
    <xf numFmtId="49" fontId="35" fillId="0" borderId="1" xfId="0" applyNumberFormat="1" applyFont="1" applyBorder="1" applyAlignment="1"/>
    <xf numFmtId="1" fontId="5" fillId="2" borderId="1" xfId="0" applyNumberFormat="1" applyFont="1" applyFill="1" applyBorder="1" applyAlignment="1">
      <alignment horizontal="center"/>
    </xf>
    <xf numFmtId="0" fontId="5" fillId="0" borderId="1" xfId="0" applyFont="1" applyBorder="1" applyAlignment="1">
      <alignment horizontal="left"/>
    </xf>
    <xf numFmtId="0" fontId="32" fillId="0" borderId="1" xfId="0" applyFont="1" applyBorder="1" applyAlignment="1"/>
    <xf numFmtId="0" fontId="34" fillId="0" borderId="1" xfId="0" applyFont="1" applyBorder="1" applyAlignment="1"/>
    <xf numFmtId="1" fontId="5" fillId="2" borderId="1" xfId="0" applyNumberFormat="1" applyFont="1" applyFill="1" applyBorder="1" applyAlignment="1">
      <alignment horizontal="center" vertical="center" wrapText="1"/>
    </xf>
    <xf numFmtId="0" fontId="5" fillId="0" borderId="1" xfId="0" applyFont="1" applyBorder="1" applyAlignment="1">
      <alignment horizontal="left" vertical="top" wrapText="1"/>
    </xf>
    <xf numFmtId="1" fontId="7" fillId="2" borderId="1" xfId="0" applyNumberFormat="1" applyFont="1" applyFill="1" applyBorder="1" applyAlignment="1">
      <alignment horizontal="center"/>
    </xf>
    <xf numFmtId="43" fontId="5" fillId="2" borderId="1" xfId="1" applyFont="1" applyFill="1" applyBorder="1" applyAlignment="1">
      <alignment horizontal="center"/>
    </xf>
    <xf numFmtId="49" fontId="5" fillId="2" borderId="1" xfId="1" applyNumberFormat="1" applyFont="1" applyFill="1" applyBorder="1" applyAlignment="1">
      <alignment horizontal="center"/>
    </xf>
    <xf numFmtId="49" fontId="7" fillId="2" borderId="1" xfId="1" applyNumberFormat="1" applyFont="1" applyFill="1" applyBorder="1" applyAlignment="1">
      <alignment horizontal="center"/>
    </xf>
    <xf numFmtId="43" fontId="5" fillId="0" borderId="1" xfId="1" applyFont="1" applyBorder="1" applyAlignment="1">
      <alignment horizontal="left"/>
    </xf>
    <xf numFmtId="43" fontId="5" fillId="0" borderId="1" xfId="1" applyFont="1" applyBorder="1" applyAlignment="1">
      <alignment wrapText="1"/>
    </xf>
    <xf numFmtId="43" fontId="5" fillId="0" borderId="1" xfId="1" applyFont="1" applyBorder="1" applyAlignment="1">
      <alignment horizontal="right" wrapText="1"/>
    </xf>
    <xf numFmtId="0" fontId="5" fillId="0" borderId="12" xfId="0" applyFont="1" applyBorder="1" applyAlignment="1">
      <alignment horizontal="left" vertical="top" wrapText="1"/>
    </xf>
    <xf numFmtId="43" fontId="5" fillId="0" borderId="12" xfId="1" applyFont="1" applyBorder="1" applyAlignment="1">
      <alignment vertical="top" wrapText="1"/>
    </xf>
    <xf numFmtId="43" fontId="5" fillId="0" borderId="8" xfId="1" applyFont="1" applyBorder="1" applyAlignment="1">
      <alignment vertical="top" wrapText="1"/>
    </xf>
    <xf numFmtId="43" fontId="5" fillId="0" borderId="1" xfId="1" applyFont="1" applyBorder="1" applyAlignment="1">
      <alignment vertical="top" wrapText="1"/>
    </xf>
    <xf numFmtId="43" fontId="4" fillId="0" borderId="12" xfId="1" applyFont="1" applyBorder="1" applyAlignment="1">
      <alignment wrapText="1"/>
    </xf>
    <xf numFmtId="43" fontId="4" fillId="0" borderId="2" xfId="1" applyFont="1" applyBorder="1" applyAlignment="1">
      <alignment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1" xfId="0" applyFont="1" applyBorder="1" applyAlignment="1">
      <alignment vertical="top" wrapText="1"/>
    </xf>
    <xf numFmtId="0" fontId="4" fillId="2" borderId="8" xfId="0" applyFont="1" applyFill="1" applyBorder="1" applyAlignment="1">
      <alignment horizontal="left" vertical="top" wrapText="1"/>
    </xf>
    <xf numFmtId="43" fontId="33" fillId="0" borderId="8" xfId="1" applyFont="1" applyBorder="1" applyAlignment="1"/>
    <xf numFmtId="43" fontId="33" fillId="0" borderId="9" xfId="1" applyFont="1" applyBorder="1" applyAlignment="1"/>
    <xf numFmtId="49" fontId="4" fillId="2" borderId="3" xfId="0" applyNumberFormat="1" applyFont="1" applyFill="1" applyBorder="1" applyAlignment="1">
      <alignment horizontal="center" vertical="center" wrapText="1"/>
    </xf>
    <xf numFmtId="43" fontId="4" fillId="0" borderId="3" xfId="1" applyFont="1" applyBorder="1" applyAlignment="1">
      <alignment vertical="top" wrapText="1"/>
    </xf>
    <xf numFmtId="43" fontId="4" fillId="0" borderId="2" xfId="1" applyFont="1" applyBorder="1" applyAlignment="1">
      <alignment vertical="top" wrapText="1"/>
    </xf>
    <xf numFmtId="49" fontId="5" fillId="2" borderId="12" xfId="0" applyNumberFormat="1" applyFont="1" applyFill="1" applyBorder="1" applyAlignment="1">
      <alignment horizontal="center" vertical="center" wrapText="1"/>
    </xf>
    <xf numFmtId="43" fontId="5" fillId="0" borderId="8" xfId="1" applyFont="1" applyBorder="1" applyAlignment="1">
      <alignment wrapText="1"/>
    </xf>
    <xf numFmtId="43" fontId="43" fillId="0" borderId="1" xfId="1" applyFont="1" applyBorder="1" applyAlignment="1">
      <alignment horizontal="right"/>
    </xf>
    <xf numFmtId="43" fontId="5" fillId="0" borderId="12" xfId="1" applyFont="1" applyBorder="1" applyAlignment="1">
      <alignment wrapText="1"/>
    </xf>
    <xf numFmtId="49" fontId="2" fillId="0" borderId="28" xfId="0" applyNumberFormat="1" applyFont="1" applyFill="1" applyBorder="1" applyAlignment="1">
      <alignment horizontal="center"/>
    </xf>
    <xf numFmtId="49" fontId="2" fillId="0" borderId="29" xfId="0" applyNumberFormat="1" applyFont="1" applyFill="1" applyBorder="1" applyAlignment="1">
      <alignment horizontal="center"/>
    </xf>
    <xf numFmtId="43" fontId="29" fillId="0" borderId="20" xfId="1" applyFont="1" applyBorder="1" applyAlignment="1">
      <alignment horizontal="right" wrapText="1"/>
    </xf>
    <xf numFmtId="1" fontId="4" fillId="2" borderId="1" xfId="0" applyNumberFormat="1" applyFont="1" applyFill="1" applyBorder="1" applyAlignment="1">
      <alignment horizontal="center" vertical="center" wrapText="1"/>
    </xf>
    <xf numFmtId="43" fontId="5" fillId="0" borderId="2" xfId="1" applyFont="1" applyBorder="1" applyAlignment="1">
      <alignment vertical="top" wrapText="1"/>
    </xf>
    <xf numFmtId="49" fontId="5" fillId="2" borderId="15" xfId="0" applyNumberFormat="1" applyFont="1" applyFill="1" applyBorder="1" applyAlignment="1">
      <alignment horizontal="center" vertical="center" wrapText="1"/>
    </xf>
    <xf numFmtId="0" fontId="5" fillId="0" borderId="15" xfId="0" applyFont="1" applyBorder="1" applyAlignment="1">
      <alignment horizontal="left" vertical="top" wrapText="1"/>
    </xf>
    <xf numFmtId="43" fontId="5" fillId="0" borderId="15" xfId="1" applyFont="1" applyBorder="1" applyAlignment="1">
      <alignment vertical="top" wrapText="1"/>
    </xf>
    <xf numFmtId="49" fontId="5" fillId="2" borderId="16" xfId="0" applyNumberFormat="1" applyFont="1" applyFill="1" applyBorder="1" applyAlignment="1">
      <alignment horizontal="center" vertical="center" wrapText="1"/>
    </xf>
    <xf numFmtId="0" fontId="5" fillId="0" borderId="16" xfId="0" applyFont="1" applyBorder="1" applyAlignment="1">
      <alignment vertical="top" wrapText="1"/>
    </xf>
    <xf numFmtId="43" fontId="5" fillId="0" borderId="16" xfId="1" applyFont="1" applyBorder="1" applyAlignment="1">
      <alignment vertical="top" wrapText="1"/>
    </xf>
    <xf numFmtId="0" fontId="43" fillId="2" borderId="1" xfId="3" applyFont="1" applyFill="1" applyBorder="1" applyAlignment="1">
      <alignment horizontal="center" vertical="top" wrapText="1"/>
    </xf>
    <xf numFmtId="49" fontId="29" fillId="0" borderId="30" xfId="0" applyNumberFormat="1" applyFont="1" applyBorder="1" applyAlignment="1" applyProtection="1">
      <alignment horizontal="left"/>
    </xf>
    <xf numFmtId="49" fontId="29" fillId="0" borderId="31" xfId="0" applyNumberFormat="1" applyFont="1" applyBorder="1" applyAlignment="1" applyProtection="1">
      <alignment horizontal="center" vertical="center"/>
    </xf>
    <xf numFmtId="0" fontId="29" fillId="0" borderId="31" xfId="0" applyFont="1" applyBorder="1" applyAlignment="1" applyProtection="1"/>
    <xf numFmtId="43" fontId="29" fillId="0" borderId="31" xfId="1" applyFont="1" applyBorder="1" applyAlignment="1" applyProtection="1">
      <protection locked="0"/>
    </xf>
    <xf numFmtId="43" fontId="29" fillId="0" borderId="32" xfId="1" applyFont="1" applyBorder="1" applyAlignment="1" applyProtection="1">
      <protection locked="0"/>
    </xf>
    <xf numFmtId="0" fontId="8" fillId="0" borderId="12" xfId="0" applyFont="1" applyBorder="1" applyAlignment="1">
      <alignment horizontal="left" vertical="top" wrapText="1"/>
    </xf>
    <xf numFmtId="0" fontId="8" fillId="0" borderId="2" xfId="0" applyFont="1" applyBorder="1" applyAlignment="1">
      <alignment horizontal="left" vertical="top" wrapText="1"/>
    </xf>
    <xf numFmtId="49" fontId="8" fillId="2" borderId="2" xfId="0" applyNumberFormat="1" applyFont="1" applyFill="1" applyBorder="1" applyAlignment="1">
      <alignment horizontal="center" vertical="top" wrapText="1"/>
    </xf>
    <xf numFmtId="49" fontId="4" fillId="2" borderId="8" xfId="0" applyNumberFormat="1" applyFont="1" applyFill="1" applyBorder="1" applyAlignment="1">
      <alignment horizontal="center" vertical="center" wrapText="1"/>
    </xf>
    <xf numFmtId="49" fontId="8" fillId="2" borderId="12"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44" fillId="0" borderId="2" xfId="0" applyFont="1" applyBorder="1" applyAlignment="1">
      <alignment horizontal="left" vertical="top" wrapText="1"/>
    </xf>
    <xf numFmtId="0" fontId="11" fillId="0" borderId="2" xfId="0" applyFont="1" applyFill="1" applyBorder="1" applyAlignment="1">
      <alignment horizontal="left" vertical="top" wrapText="1"/>
    </xf>
    <xf numFmtId="0" fontId="16" fillId="0" borderId="2" xfId="0" applyFont="1" applyFill="1" applyBorder="1" applyAlignment="1">
      <alignment horizontal="left" vertical="top" wrapText="1"/>
    </xf>
    <xf numFmtId="49" fontId="31" fillId="0" borderId="6" xfId="0" applyNumberFormat="1" applyFont="1" applyBorder="1" applyAlignment="1">
      <alignment horizontal="center" vertical="center" wrapText="1"/>
    </xf>
    <xf numFmtId="0" fontId="42" fillId="0" borderId="12" xfId="0" applyFont="1" applyBorder="1" applyAlignment="1">
      <alignment horizontal="left" vertical="top" wrapText="1"/>
    </xf>
    <xf numFmtId="0" fontId="41" fillId="0" borderId="2" xfId="0" applyFont="1" applyFill="1" applyBorder="1" applyAlignment="1">
      <alignment horizontal="left" vertical="top" wrapText="1"/>
    </xf>
    <xf numFmtId="0" fontId="45" fillId="0" borderId="2" xfId="0" applyFont="1" applyBorder="1" applyAlignment="1">
      <alignment horizontal="left" vertical="top" wrapText="1"/>
    </xf>
    <xf numFmtId="0" fontId="46" fillId="0" borderId="12" xfId="0" applyFont="1" applyBorder="1" applyAlignment="1">
      <alignment horizontal="left" vertical="top" wrapText="1"/>
    </xf>
    <xf numFmtId="49" fontId="8" fillId="2" borderId="12" xfId="0" applyNumberFormat="1" applyFont="1" applyFill="1" applyBorder="1" applyAlignment="1">
      <alignment horizontal="center" vertical="center" wrapText="1"/>
    </xf>
    <xf numFmtId="0" fontId="11" fillId="0" borderId="8" xfId="0" applyFont="1" applyBorder="1" applyAlignment="1">
      <alignment horizontal="left" vertical="top" wrapText="1"/>
    </xf>
    <xf numFmtId="1" fontId="4" fillId="2" borderId="7" xfId="0" applyNumberFormat="1" applyFont="1" applyFill="1" applyBorder="1" applyAlignment="1">
      <alignment horizontal="center" vertical="top" wrapText="1"/>
    </xf>
    <xf numFmtId="49" fontId="2" fillId="3" borderId="8" xfId="0" applyNumberFormat="1" applyFont="1" applyFill="1" applyBorder="1" applyAlignment="1">
      <alignment horizontal="center" vertical="center" wrapText="1"/>
    </xf>
    <xf numFmtId="1" fontId="5" fillId="2" borderId="30" xfId="0" applyNumberFormat="1" applyFont="1" applyFill="1" applyBorder="1" applyAlignment="1">
      <alignment horizontal="center"/>
    </xf>
    <xf numFmtId="49" fontId="5" fillId="2" borderId="31" xfId="0" applyNumberFormat="1" applyFont="1" applyFill="1" applyBorder="1" applyAlignment="1">
      <alignment horizontal="center"/>
    </xf>
    <xf numFmtId="49" fontId="7" fillId="2" borderId="31" xfId="0" applyNumberFormat="1" applyFont="1" applyFill="1" applyBorder="1" applyAlignment="1">
      <alignment horizontal="center"/>
    </xf>
    <xf numFmtId="0" fontId="5" fillId="0" borderId="31" xfId="0" applyFont="1" applyBorder="1" applyAlignment="1">
      <alignment horizontal="left"/>
    </xf>
    <xf numFmtId="43" fontId="32" fillId="0" borderId="31" xfId="1" applyFont="1" applyBorder="1" applyAlignment="1">
      <alignment horizontal="right"/>
    </xf>
    <xf numFmtId="1" fontId="5" fillId="2" borderId="33" xfId="0" applyNumberFormat="1" applyFont="1" applyFill="1" applyBorder="1" applyAlignment="1">
      <alignment horizontal="center"/>
    </xf>
    <xf numFmtId="49" fontId="5" fillId="2" borderId="34" xfId="0" applyNumberFormat="1" applyFont="1" applyFill="1" applyBorder="1" applyAlignment="1">
      <alignment horizontal="center"/>
    </xf>
    <xf numFmtId="49" fontId="7" fillId="2" borderId="34" xfId="0" applyNumberFormat="1" applyFont="1" applyFill="1" applyBorder="1" applyAlignment="1">
      <alignment horizontal="center"/>
    </xf>
    <xf numFmtId="0" fontId="5" fillId="0" borderId="34" xfId="0" applyFont="1" applyBorder="1" applyAlignment="1">
      <alignment horizontal="left"/>
    </xf>
    <xf numFmtId="43" fontId="32" fillId="0" borderId="34" xfId="1" applyFont="1" applyBorder="1" applyAlignment="1">
      <alignment horizontal="right"/>
    </xf>
    <xf numFmtId="43" fontId="32" fillId="0" borderId="35" xfId="1" applyFont="1" applyBorder="1" applyAlignment="1">
      <alignment horizontal="right"/>
    </xf>
    <xf numFmtId="1" fontId="4" fillId="2" borderId="8" xfId="3" applyNumberFormat="1" applyFont="1" applyFill="1" applyBorder="1" applyAlignment="1">
      <alignment horizontal="center"/>
    </xf>
    <xf numFmtId="0" fontId="29" fillId="0" borderId="8" xfId="3" applyFont="1" applyBorder="1" applyAlignment="1">
      <alignment horizontal="justify" vertical="center" wrapText="1"/>
    </xf>
    <xf numFmtId="0" fontId="5" fillId="3" borderId="31" xfId="0" applyFont="1" applyFill="1" applyBorder="1" applyAlignment="1">
      <alignment horizontal="left"/>
    </xf>
    <xf numFmtId="43" fontId="32" fillId="0" borderId="31" xfId="1" applyFont="1" applyBorder="1" applyAlignment="1"/>
    <xf numFmtId="0" fontId="5" fillId="3" borderId="34" xfId="0" applyFont="1" applyFill="1" applyBorder="1" applyAlignment="1">
      <alignment horizontal="left"/>
    </xf>
    <xf numFmtId="43" fontId="32" fillId="0" borderId="34" xfId="1" applyFont="1" applyBorder="1" applyAlignment="1"/>
    <xf numFmtId="43" fontId="32" fillId="0" borderId="35" xfId="1" applyFont="1" applyBorder="1" applyAlignment="1"/>
    <xf numFmtId="0" fontId="12" fillId="2" borderId="2"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2" borderId="31" xfId="0" applyFont="1" applyFill="1" applyBorder="1" applyAlignment="1">
      <alignment horizontal="left"/>
    </xf>
    <xf numFmtId="0" fontId="5" fillId="2" borderId="34" xfId="0" applyFont="1" applyFill="1" applyBorder="1" applyAlignment="1">
      <alignment horizontal="left"/>
    </xf>
    <xf numFmtId="1" fontId="4" fillId="2" borderId="10"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2" fillId="0" borderId="3" xfId="0" applyFont="1" applyBorder="1" applyAlignment="1">
      <alignment horizontal="left" vertical="center" wrapText="1"/>
    </xf>
    <xf numFmtId="43" fontId="2" fillId="0" borderId="3" xfId="1" applyFont="1" applyBorder="1" applyAlignment="1">
      <alignment vertical="center" wrapText="1"/>
    </xf>
    <xf numFmtId="43" fontId="2" fillId="0" borderId="26" xfId="1" applyFont="1" applyBorder="1" applyAlignment="1">
      <alignment horizontal="right" vertical="center" wrapText="1"/>
    </xf>
    <xf numFmtId="49" fontId="2" fillId="3" borderId="19" xfId="0" applyNumberFormat="1" applyFont="1" applyFill="1" applyBorder="1" applyAlignment="1">
      <alignment horizontal="center" vertical="center" wrapText="1"/>
    </xf>
    <xf numFmtId="43" fontId="29" fillId="0" borderId="9" xfId="1" applyFont="1" applyBorder="1" applyAlignment="1">
      <alignment horizontal="right"/>
    </xf>
    <xf numFmtId="1" fontId="5" fillId="2" borderId="11" xfId="0" applyNumberFormat="1" applyFont="1" applyFill="1" applyBorder="1" applyAlignment="1">
      <alignment horizontal="center" wrapText="1"/>
    </xf>
    <xf numFmtId="49" fontId="3" fillId="2" borderId="12" xfId="0" applyNumberFormat="1" applyFont="1" applyFill="1" applyBorder="1" applyAlignment="1">
      <alignment horizontal="center" wrapText="1"/>
    </xf>
    <xf numFmtId="49" fontId="7" fillId="2" borderId="12" xfId="0" applyNumberFormat="1" applyFont="1" applyFill="1" applyBorder="1" applyAlignment="1">
      <alignment horizontal="center" wrapText="1"/>
    </xf>
    <xf numFmtId="0" fontId="5" fillId="0" borderId="12" xfId="0" applyFont="1" applyBorder="1" applyAlignment="1">
      <alignment horizontal="left" wrapText="1"/>
    </xf>
    <xf numFmtId="1" fontId="5" fillId="2" borderId="7" xfId="0" applyNumberFormat="1" applyFont="1" applyFill="1" applyBorder="1" applyAlignment="1">
      <alignment horizontal="center" wrapText="1"/>
    </xf>
    <xf numFmtId="49" fontId="3" fillId="2" borderId="8" xfId="0" applyNumberFormat="1" applyFont="1" applyFill="1" applyBorder="1" applyAlignment="1">
      <alignment horizontal="center" wrapText="1"/>
    </xf>
    <xf numFmtId="49" fontId="7" fillId="2" borderId="8" xfId="0" applyNumberFormat="1" applyFont="1" applyFill="1" applyBorder="1" applyAlignment="1">
      <alignment horizontal="center" wrapText="1"/>
    </xf>
    <xf numFmtId="0" fontId="3" fillId="0" borderId="8" xfId="0" applyFont="1" applyBorder="1" applyAlignment="1">
      <alignment horizontal="left" wrapText="1"/>
    </xf>
    <xf numFmtId="1" fontId="5" fillId="2" borderId="1" xfId="0" applyNumberFormat="1" applyFont="1" applyFill="1" applyBorder="1" applyAlignment="1">
      <alignment horizontal="center" wrapText="1"/>
    </xf>
    <xf numFmtId="49" fontId="3" fillId="2" borderId="1" xfId="0" applyNumberFormat="1" applyFont="1" applyFill="1" applyBorder="1" applyAlignment="1">
      <alignment horizontal="center" wrapText="1"/>
    </xf>
    <xf numFmtId="49" fontId="7" fillId="2" borderId="1" xfId="0" applyNumberFormat="1" applyFont="1" applyFill="1" applyBorder="1" applyAlignment="1">
      <alignment horizontal="center" wrapText="1"/>
    </xf>
    <xf numFmtId="0" fontId="3" fillId="0" borderId="1" xfId="0" applyFont="1" applyBorder="1" applyAlignment="1">
      <alignment horizontal="left" wrapText="1"/>
    </xf>
    <xf numFmtId="0" fontId="42" fillId="0" borderId="2" xfId="0" applyFont="1" applyBorder="1" applyAlignment="1">
      <alignment horizontal="left" vertical="top" wrapText="1"/>
    </xf>
    <xf numFmtId="49" fontId="4" fillId="3" borderId="19" xfId="0" applyNumberFormat="1" applyFont="1" applyFill="1" applyBorder="1" applyAlignment="1">
      <alignment horizontal="center" vertical="center" wrapText="1"/>
    </xf>
    <xf numFmtId="0" fontId="4" fillId="0" borderId="8" xfId="0" applyFont="1" applyBorder="1" applyAlignment="1">
      <alignment horizontal="left" vertical="top" wrapText="1"/>
    </xf>
    <xf numFmtId="43" fontId="33" fillId="0" borderId="8" xfId="1" applyFont="1" applyBorder="1" applyAlignment="1">
      <alignment wrapText="1"/>
    </xf>
    <xf numFmtId="1" fontId="5" fillId="2" borderId="30" xfId="0" applyNumberFormat="1" applyFont="1" applyFill="1" applyBorder="1" applyAlignment="1">
      <alignment horizontal="center" vertical="top" wrapText="1"/>
    </xf>
    <xf numFmtId="49" fontId="5" fillId="2" borderId="31" xfId="0" applyNumberFormat="1" applyFont="1" applyFill="1" applyBorder="1" applyAlignment="1">
      <alignment horizontal="center" vertical="center" wrapText="1"/>
    </xf>
    <xf numFmtId="49" fontId="7" fillId="2" borderId="31" xfId="0" applyNumberFormat="1" applyFont="1" applyFill="1" applyBorder="1" applyAlignment="1">
      <alignment horizontal="center" vertical="top" wrapText="1"/>
    </xf>
    <xf numFmtId="0" fontId="5" fillId="0" borderId="31" xfId="0" applyFont="1" applyBorder="1" applyAlignment="1">
      <alignment horizontal="left" vertical="top" wrapText="1"/>
    </xf>
    <xf numFmtId="1" fontId="5" fillId="2" borderId="33" xfId="0" applyNumberFormat="1" applyFont="1" applyFill="1" applyBorder="1" applyAlignment="1">
      <alignment horizontal="center" vertical="top" wrapText="1"/>
    </xf>
    <xf numFmtId="49" fontId="5" fillId="2" borderId="34" xfId="0" applyNumberFormat="1" applyFont="1" applyFill="1" applyBorder="1" applyAlignment="1">
      <alignment horizontal="center" vertical="center" wrapText="1"/>
    </xf>
    <xf numFmtId="49" fontId="7" fillId="2" borderId="34" xfId="0" applyNumberFormat="1" applyFont="1" applyFill="1" applyBorder="1" applyAlignment="1">
      <alignment horizontal="center" vertical="top" wrapText="1"/>
    </xf>
    <xf numFmtId="49" fontId="5" fillId="2" borderId="34" xfId="0" applyNumberFormat="1" applyFont="1" applyFill="1" applyBorder="1" applyAlignment="1">
      <alignment horizontal="center" vertical="top" wrapText="1"/>
    </xf>
    <xf numFmtId="0" fontId="5" fillId="0" borderId="34" xfId="0" applyFont="1" applyBorder="1" applyAlignment="1">
      <alignment horizontal="left" vertical="top" wrapText="1"/>
    </xf>
    <xf numFmtId="43" fontId="32" fillId="0" borderId="31" xfId="1" applyFont="1" applyBorder="1" applyAlignment="1">
      <alignment horizontal="right" vertical="top"/>
    </xf>
    <xf numFmtId="43" fontId="32" fillId="0" borderId="34" xfId="1" applyFont="1" applyBorder="1" applyAlignment="1">
      <alignment horizontal="right" vertical="top"/>
    </xf>
    <xf numFmtId="43" fontId="32" fillId="0" borderId="35" xfId="1" applyFont="1" applyBorder="1" applyAlignment="1">
      <alignment horizontal="right" vertical="top"/>
    </xf>
    <xf numFmtId="0" fontId="5" fillId="3" borderId="31" xfId="0" applyFont="1" applyFill="1" applyBorder="1" applyAlignment="1">
      <alignment horizontal="left" vertical="top" wrapText="1"/>
    </xf>
    <xf numFmtId="0" fontId="5" fillId="3" borderId="34" xfId="0" applyFont="1" applyFill="1" applyBorder="1" applyAlignment="1">
      <alignment horizontal="left" vertical="top" wrapText="1"/>
    </xf>
    <xf numFmtId="49" fontId="3" fillId="2" borderId="31" xfId="0" applyNumberFormat="1" applyFont="1" applyFill="1" applyBorder="1" applyAlignment="1">
      <alignment horizontal="center" vertical="center" wrapText="1"/>
    </xf>
    <xf numFmtId="0" fontId="3" fillId="3" borderId="31" xfId="0" applyFont="1" applyFill="1" applyBorder="1" applyAlignment="1">
      <alignment horizontal="left" vertical="top" wrapText="1"/>
    </xf>
    <xf numFmtId="43" fontId="28" fillId="0" borderId="31" xfId="1" applyFont="1" applyBorder="1" applyAlignment="1">
      <alignment horizontal="right" vertical="top" wrapText="1"/>
    </xf>
    <xf numFmtId="49" fontId="3" fillId="2" borderId="34" xfId="0" applyNumberFormat="1" applyFont="1" applyFill="1" applyBorder="1" applyAlignment="1">
      <alignment horizontal="center" vertical="center" wrapText="1"/>
    </xf>
    <xf numFmtId="0" fontId="3" fillId="3" borderId="34" xfId="0" applyFont="1" applyFill="1" applyBorder="1" applyAlignment="1">
      <alignment horizontal="left" vertical="top" wrapText="1"/>
    </xf>
    <xf numFmtId="43" fontId="28" fillId="0" borderId="34" xfId="1" applyFont="1" applyBorder="1" applyAlignment="1">
      <alignment horizontal="right" vertical="top" wrapText="1"/>
    </xf>
    <xf numFmtId="43" fontId="28" fillId="0" borderId="35" xfId="1" applyFont="1" applyBorder="1" applyAlignment="1">
      <alignment horizontal="right" vertical="top" wrapText="1"/>
    </xf>
    <xf numFmtId="1" fontId="5" fillId="2" borderId="33" xfId="0" applyNumberFormat="1" applyFont="1" applyFill="1" applyBorder="1" applyAlignment="1">
      <alignment horizontal="center" wrapText="1"/>
    </xf>
    <xf numFmtId="49" fontId="5" fillId="2" borderId="34" xfId="0" applyNumberFormat="1" applyFont="1" applyFill="1" applyBorder="1" applyAlignment="1">
      <alignment horizontal="center" wrapText="1"/>
    </xf>
    <xf numFmtId="49" fontId="7" fillId="2" borderId="34" xfId="0" applyNumberFormat="1" applyFont="1" applyFill="1" applyBorder="1" applyAlignment="1">
      <alignment horizontal="center" wrapText="1"/>
    </xf>
    <xf numFmtId="0" fontId="5" fillId="0" borderId="34" xfId="0" applyFont="1" applyBorder="1" applyAlignment="1">
      <alignment horizontal="left" wrapText="1"/>
    </xf>
    <xf numFmtId="1" fontId="5" fillId="2" borderId="30" xfId="0" applyNumberFormat="1" applyFont="1" applyFill="1" applyBorder="1" applyAlignment="1">
      <alignment horizontal="center" wrapText="1"/>
    </xf>
    <xf numFmtId="49" fontId="5" fillId="2" borderId="31" xfId="0" applyNumberFormat="1" applyFont="1" applyFill="1" applyBorder="1" applyAlignment="1">
      <alignment horizontal="center" wrapText="1"/>
    </xf>
    <xf numFmtId="49" fontId="7" fillId="2" borderId="31" xfId="0" applyNumberFormat="1" applyFont="1" applyFill="1" applyBorder="1" applyAlignment="1">
      <alignment horizontal="center" wrapText="1"/>
    </xf>
    <xf numFmtId="0" fontId="5" fillId="0" borderId="31" xfId="0" applyFont="1" applyBorder="1" applyAlignment="1">
      <alignment horizontal="left" wrapText="1"/>
    </xf>
    <xf numFmtId="49" fontId="5" fillId="2" borderId="1" xfId="0" applyNumberFormat="1" applyFont="1" applyFill="1" applyBorder="1" applyAlignment="1">
      <alignment horizontal="center" wrapText="1"/>
    </xf>
    <xf numFmtId="0" fontId="5" fillId="0" borderId="1" xfId="0" applyFont="1" applyBorder="1" applyAlignment="1">
      <alignment horizontal="left" wrapText="1"/>
    </xf>
    <xf numFmtId="49" fontId="2" fillId="3" borderId="19" xfId="0" applyNumberFormat="1" applyFont="1" applyFill="1" applyBorder="1" applyAlignment="1">
      <alignment horizontal="center" vertical="top" wrapText="1"/>
    </xf>
    <xf numFmtId="43" fontId="43" fillId="0" borderId="34" xfId="1" applyFont="1" applyBorder="1" applyAlignment="1">
      <alignment horizontal="right"/>
    </xf>
    <xf numFmtId="49" fontId="5" fillId="2" borderId="30" xfId="0" applyNumberFormat="1" applyFont="1" applyFill="1" applyBorder="1" applyAlignment="1">
      <alignment horizontal="center" vertical="top" wrapText="1"/>
    </xf>
    <xf numFmtId="49" fontId="5" fillId="2" borderId="33" xfId="0" applyNumberFormat="1" applyFont="1" applyFill="1" applyBorder="1" applyAlignment="1">
      <alignment horizontal="center" vertical="top" wrapText="1"/>
    </xf>
    <xf numFmtId="0" fontId="2" fillId="3" borderId="8" xfId="0" applyFont="1" applyFill="1" applyBorder="1" applyAlignment="1">
      <alignment horizontal="left" vertical="top" wrapText="1"/>
    </xf>
    <xf numFmtId="49" fontId="5" fillId="2" borderId="30" xfId="0" applyNumberFormat="1" applyFont="1" applyFill="1" applyBorder="1" applyAlignment="1">
      <alignment horizontal="center"/>
    </xf>
    <xf numFmtId="49" fontId="5" fillId="2" borderId="33" xfId="0" applyNumberFormat="1" applyFont="1" applyFill="1" applyBorder="1" applyAlignment="1">
      <alignment horizontal="center"/>
    </xf>
    <xf numFmtId="0" fontId="16" fillId="0" borderId="8" xfId="0" applyFont="1" applyBorder="1" applyAlignment="1">
      <alignment horizontal="left" vertical="top" wrapText="1"/>
    </xf>
    <xf numFmtId="43" fontId="29" fillId="0" borderId="8" xfId="1" applyFont="1" applyBorder="1" applyAlignment="1">
      <alignment horizontal="right"/>
    </xf>
    <xf numFmtId="49" fontId="32" fillId="0" borderId="30" xfId="0" applyNumberFormat="1" applyFont="1" applyBorder="1" applyAlignment="1">
      <alignment horizontal="center"/>
    </xf>
    <xf numFmtId="49" fontId="32" fillId="0" borderId="31" xfId="0" applyNumberFormat="1" applyFont="1" applyBorder="1" applyAlignment="1"/>
    <xf numFmtId="49" fontId="34" fillId="0" borderId="31" xfId="0" applyNumberFormat="1" applyFont="1" applyBorder="1" applyAlignment="1"/>
    <xf numFmtId="49" fontId="32" fillId="0" borderId="31" xfId="0" applyNumberFormat="1" applyFont="1" applyBorder="1" applyAlignment="1">
      <alignment horizontal="center"/>
    </xf>
    <xf numFmtId="0" fontId="32" fillId="0" borderId="31" xfId="0" applyFont="1" applyBorder="1" applyAlignment="1">
      <alignment horizontal="left"/>
    </xf>
    <xf numFmtId="0" fontId="2" fillId="3" borderId="19" xfId="0" applyFont="1" applyFill="1" applyBorder="1" applyAlignment="1">
      <alignment horizontal="left" vertical="top" wrapText="1"/>
    </xf>
    <xf numFmtId="49" fontId="5" fillId="2" borderId="25" xfId="0" applyNumberFormat="1" applyFont="1" applyFill="1" applyBorder="1" applyAlignment="1">
      <alignment horizontal="center"/>
    </xf>
    <xf numFmtId="49" fontId="5" fillId="2" borderId="30" xfId="0" applyNumberFormat="1" applyFont="1" applyFill="1" applyBorder="1" applyAlignment="1">
      <alignment wrapText="1"/>
    </xf>
    <xf numFmtId="49" fontId="5" fillId="2" borderId="31" xfId="0" applyNumberFormat="1" applyFont="1" applyFill="1" applyBorder="1" applyAlignment="1">
      <alignment wrapText="1"/>
    </xf>
    <xf numFmtId="49" fontId="7" fillId="2" borderId="31" xfId="0" applyNumberFormat="1" applyFont="1" applyFill="1" applyBorder="1" applyAlignment="1">
      <alignment wrapText="1"/>
    </xf>
    <xf numFmtId="0" fontId="5" fillId="0" borderId="31" xfId="0" applyFont="1" applyBorder="1" applyAlignment="1">
      <alignment wrapText="1"/>
    </xf>
    <xf numFmtId="49" fontId="5" fillId="2" borderId="33" xfId="0" applyNumberFormat="1" applyFont="1" applyFill="1" applyBorder="1" applyAlignment="1">
      <alignment wrapText="1"/>
    </xf>
    <xf numFmtId="49" fontId="5" fillId="2" borderId="34" xfId="0" applyNumberFormat="1" applyFont="1" applyFill="1" applyBorder="1" applyAlignment="1">
      <alignment wrapText="1"/>
    </xf>
    <xf numFmtId="49" fontId="7" fillId="2" borderId="34" xfId="0" applyNumberFormat="1" applyFont="1" applyFill="1" applyBorder="1" applyAlignment="1">
      <alignment wrapText="1"/>
    </xf>
    <xf numFmtId="0" fontId="5" fillId="0" borderId="34" xfId="0" applyFont="1" applyBorder="1" applyAlignment="1">
      <alignment wrapText="1"/>
    </xf>
    <xf numFmtId="43" fontId="12" fillId="0" borderId="1" xfId="1" applyFont="1" applyBorder="1" applyAlignment="1">
      <alignment vertical="top" wrapText="1"/>
    </xf>
    <xf numFmtId="43" fontId="12" fillId="0" borderId="8" xfId="1" applyFont="1" applyBorder="1" applyAlignment="1">
      <alignment vertical="top" wrapText="1"/>
    </xf>
    <xf numFmtId="49" fontId="4"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0" fontId="11" fillId="0" borderId="8" xfId="0" applyFont="1" applyBorder="1" applyAlignment="1">
      <alignment horizontal="justify" vertical="center" wrapText="1"/>
    </xf>
    <xf numFmtId="43" fontId="29" fillId="0" borderId="8" xfId="1" applyFont="1" applyBorder="1" applyAlignment="1">
      <alignment horizontal="right" vertical="center" wrapText="1"/>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0" fontId="5" fillId="3" borderId="31" xfId="0" applyFont="1" applyFill="1" applyBorder="1" applyAlignment="1">
      <alignment vertical="center"/>
    </xf>
    <xf numFmtId="43" fontId="32" fillId="0" borderId="31" xfId="1" applyFont="1" applyBorder="1" applyAlignment="1">
      <alignment horizontal="right" vertical="center"/>
    </xf>
    <xf numFmtId="49" fontId="5" fillId="2" borderId="33" xfId="0" applyNumberFormat="1" applyFont="1" applyFill="1" applyBorder="1" applyAlignment="1">
      <alignment horizontal="center" vertical="center"/>
    </xf>
    <xf numFmtId="49" fontId="5" fillId="2" borderId="34" xfId="0" applyNumberFormat="1" applyFont="1" applyFill="1" applyBorder="1" applyAlignment="1">
      <alignment horizontal="center" vertical="center"/>
    </xf>
    <xf numFmtId="49" fontId="7" fillId="2" borderId="34" xfId="0" applyNumberFormat="1" applyFont="1" applyFill="1" applyBorder="1" applyAlignment="1">
      <alignment horizontal="center" vertical="center"/>
    </xf>
    <xf numFmtId="0" fontId="5" fillId="3" borderId="34" xfId="0" applyFont="1" applyFill="1" applyBorder="1" applyAlignment="1">
      <alignment vertical="center"/>
    </xf>
    <xf numFmtId="43" fontId="32" fillId="0" borderId="34" xfId="1" applyFont="1" applyBorder="1" applyAlignment="1">
      <alignment horizontal="right" vertical="center"/>
    </xf>
    <xf numFmtId="43" fontId="32" fillId="0" borderId="35" xfId="1" applyFont="1" applyBorder="1" applyAlignment="1">
      <alignment horizontal="right" vertical="center"/>
    </xf>
    <xf numFmtId="0" fontId="2" fillId="0" borderId="8" xfId="0" applyFont="1" applyBorder="1" applyAlignment="1">
      <alignment horizontal="justify" vertical="center" wrapText="1"/>
    </xf>
    <xf numFmtId="0" fontId="12" fillId="3" borderId="2" xfId="0" applyFont="1" applyFill="1" applyBorder="1" applyAlignment="1">
      <alignment vertical="center" wrapText="1"/>
    </xf>
    <xf numFmtId="0" fontId="5" fillId="3" borderId="31" xfId="0" applyFont="1" applyFill="1" applyBorder="1" applyAlignment="1"/>
    <xf numFmtId="0" fontId="5" fillId="3" borderId="34" xfId="0" applyFont="1" applyFill="1" applyBorder="1" applyAlignment="1"/>
    <xf numFmtId="49" fontId="5" fillId="2" borderId="30" xfId="0" applyNumberFormat="1" applyFont="1" applyFill="1" applyBorder="1" applyAlignment="1">
      <alignment horizontal="center" vertical="top"/>
    </xf>
    <xf numFmtId="49" fontId="5" fillId="2" borderId="25" xfId="0" applyNumberFormat="1" applyFont="1" applyFill="1" applyBorder="1" applyAlignment="1">
      <alignment horizontal="center" vertical="center"/>
    </xf>
    <xf numFmtId="49" fontId="7" fillId="2" borderId="31" xfId="0" applyNumberFormat="1" applyFont="1" applyFill="1" applyBorder="1" applyAlignment="1">
      <alignment horizontal="center" vertical="top"/>
    </xf>
    <xf numFmtId="0" fontId="5" fillId="3" borderId="31" xfId="0" applyFont="1" applyFill="1" applyBorder="1" applyAlignment="1">
      <alignment horizontal="left" vertical="top"/>
    </xf>
    <xf numFmtId="43" fontId="32" fillId="0" borderId="31" xfId="1" applyFont="1" applyBorder="1" applyAlignment="1">
      <alignment vertical="top"/>
    </xf>
    <xf numFmtId="49" fontId="5" fillId="2" borderId="33" xfId="0" applyNumberFormat="1" applyFont="1" applyFill="1" applyBorder="1" applyAlignment="1">
      <alignment horizontal="center" vertical="top"/>
    </xf>
    <xf numFmtId="49" fontId="7" fillId="2" borderId="34" xfId="0" applyNumberFormat="1" applyFont="1" applyFill="1" applyBorder="1" applyAlignment="1">
      <alignment horizontal="center" vertical="top"/>
    </xf>
    <xf numFmtId="0" fontId="5" fillId="3" borderId="34" xfId="0" applyFont="1" applyFill="1" applyBorder="1" applyAlignment="1">
      <alignment horizontal="left" vertical="top"/>
    </xf>
    <xf numFmtId="43" fontId="32" fillId="0" borderId="34" xfId="1" applyFont="1" applyBorder="1" applyAlignment="1">
      <alignment vertical="top"/>
    </xf>
    <xf numFmtId="43" fontId="32" fillId="0" borderId="35" xfId="1" applyFont="1" applyBorder="1" applyAlignment="1">
      <alignment vertical="top"/>
    </xf>
    <xf numFmtId="49" fontId="4" fillId="2" borderId="30" xfId="0" applyNumberFormat="1" applyFont="1" applyFill="1" applyBorder="1" applyAlignment="1">
      <alignment horizontal="center" vertical="top"/>
    </xf>
    <xf numFmtId="49" fontId="4" fillId="2" borderId="31" xfId="0" applyNumberFormat="1" applyFont="1" applyFill="1" applyBorder="1" applyAlignment="1">
      <alignment horizontal="center" vertical="center"/>
    </xf>
    <xf numFmtId="49" fontId="6" fillId="2" borderId="31" xfId="0" applyNumberFormat="1" applyFont="1" applyFill="1" applyBorder="1" applyAlignment="1">
      <alignment horizontal="center" vertical="top"/>
    </xf>
    <xf numFmtId="49" fontId="4" fillId="2" borderId="33" xfId="0" applyNumberFormat="1" applyFont="1" applyFill="1" applyBorder="1" applyAlignment="1">
      <alignment horizontal="center" vertical="top"/>
    </xf>
    <xf numFmtId="49" fontId="4" fillId="2" borderId="34" xfId="0" applyNumberFormat="1" applyFont="1" applyFill="1" applyBorder="1" applyAlignment="1">
      <alignment horizontal="center" vertical="center"/>
    </xf>
    <xf numFmtId="49" fontId="6" fillId="2" borderId="34" xfId="0" applyNumberFormat="1" applyFont="1" applyFill="1" applyBorder="1" applyAlignment="1">
      <alignment horizontal="center" vertical="top"/>
    </xf>
    <xf numFmtId="43" fontId="32" fillId="0" borderId="31" xfId="1" applyFont="1" applyBorder="1" applyAlignment="1">
      <alignment horizontal="right" wrapText="1"/>
    </xf>
    <xf numFmtId="43" fontId="32" fillId="0" borderId="34" xfId="1" applyFont="1" applyBorder="1" applyAlignment="1">
      <alignment horizontal="right" wrapText="1"/>
    </xf>
    <xf numFmtId="43" fontId="32" fillId="0" borderId="34" xfId="1" applyFont="1" applyBorder="1" applyAlignment="1">
      <alignment wrapText="1"/>
    </xf>
    <xf numFmtId="1" fontId="6" fillId="2" borderId="8" xfId="0" applyNumberFormat="1" applyFont="1" applyFill="1" applyBorder="1" applyAlignment="1">
      <alignment horizontal="center" vertical="top" wrapText="1"/>
    </xf>
    <xf numFmtId="0" fontId="2" fillId="0" borderId="8" xfId="3" applyFont="1" applyBorder="1" applyAlignment="1">
      <alignment horizontal="justify" vertical="center" wrapText="1"/>
    </xf>
    <xf numFmtId="1" fontId="5" fillId="2" borderId="31" xfId="0" applyNumberFormat="1" applyFont="1" applyFill="1" applyBorder="1" applyAlignment="1">
      <alignment horizontal="center"/>
    </xf>
    <xf numFmtId="1" fontId="7" fillId="2" borderId="31" xfId="0" applyNumberFormat="1" applyFont="1" applyFill="1" applyBorder="1" applyAlignment="1">
      <alignment horizontal="center"/>
    </xf>
    <xf numFmtId="1" fontId="5" fillId="2" borderId="34" xfId="0" applyNumberFormat="1" applyFont="1" applyFill="1" applyBorder="1" applyAlignment="1">
      <alignment horizontal="center"/>
    </xf>
    <xf numFmtId="1" fontId="7" fillId="2" borderId="34" xfId="0" applyNumberFormat="1" applyFont="1" applyFill="1" applyBorder="1" applyAlignment="1">
      <alignment horizontal="center"/>
    </xf>
    <xf numFmtId="43" fontId="12" fillId="0" borderId="12" xfId="1" applyFont="1" applyBorder="1" applyAlignment="1">
      <alignment vertical="top" wrapText="1"/>
    </xf>
    <xf numFmtId="49" fontId="5" fillId="2" borderId="12" xfId="0" applyNumberFormat="1" applyFont="1" applyFill="1" applyBorder="1" applyAlignment="1">
      <alignment horizontal="center" wrapText="1"/>
    </xf>
    <xf numFmtId="49" fontId="5" fillId="2" borderId="8" xfId="0" applyNumberFormat="1" applyFont="1" applyFill="1" applyBorder="1" applyAlignment="1">
      <alignment horizontal="center" wrapText="1"/>
    </xf>
    <xf numFmtId="0" fontId="5" fillId="0" borderId="8" xfId="0" applyFont="1" applyBorder="1" applyAlignment="1">
      <alignment horizontal="left" wrapText="1"/>
    </xf>
    <xf numFmtId="43" fontId="43" fillId="0" borderId="1" xfId="1" applyFont="1" applyBorder="1" applyAlignment="1" applyProtection="1">
      <protection locked="0"/>
    </xf>
    <xf numFmtId="0" fontId="47" fillId="2" borderId="1" xfId="3" applyFont="1" applyFill="1" applyBorder="1" applyAlignment="1">
      <alignment horizontal="center" vertical="top" wrapText="1"/>
    </xf>
    <xf numFmtId="1" fontId="4" fillId="4" borderId="2" xfId="3" applyNumberFormat="1" applyFont="1" applyFill="1" applyBorder="1" applyAlignment="1">
      <alignment horizontal="center"/>
    </xf>
    <xf numFmtId="1" fontId="4" fillId="4" borderId="4" xfId="0" applyNumberFormat="1" applyFont="1" applyFill="1" applyBorder="1" applyAlignment="1">
      <alignment horizontal="center" vertical="top" wrapText="1"/>
    </xf>
    <xf numFmtId="1" fontId="4" fillId="4" borderId="2" xfId="3" applyNumberFormat="1" applyFont="1" applyFill="1" applyBorder="1" applyAlignment="1">
      <alignment horizontal="center" vertical="top"/>
    </xf>
    <xf numFmtId="43" fontId="29" fillId="0" borderId="5" xfId="1" applyFont="1" applyBorder="1" applyAlignment="1">
      <alignment horizontal="right" vertical="center"/>
    </xf>
    <xf numFmtId="43" fontId="33" fillId="0" borderId="2" xfId="1" applyFont="1" applyBorder="1" applyAlignment="1">
      <alignment horizontal="right" vertical="center" wrapText="1"/>
    </xf>
    <xf numFmtId="43" fontId="33" fillId="0" borderId="2" xfId="1" applyFont="1" applyBorder="1" applyAlignment="1">
      <alignment horizontal="right" vertical="center"/>
    </xf>
    <xf numFmtId="49" fontId="4" fillId="4" borderId="4" xfId="0" applyNumberFormat="1" applyFont="1" applyFill="1" applyBorder="1" applyAlignment="1">
      <alignment horizontal="center" vertical="center" wrapText="1"/>
    </xf>
    <xf numFmtId="43" fontId="33" fillId="0" borderId="5" xfId="1" applyFont="1" applyBorder="1" applyAlignment="1">
      <alignment horizontal="right" vertical="center"/>
    </xf>
    <xf numFmtId="0" fontId="48" fillId="2" borderId="1" xfId="3" applyFont="1" applyFill="1" applyBorder="1" applyAlignment="1">
      <alignment horizontal="center" vertical="top" wrapText="1"/>
    </xf>
    <xf numFmtId="44" fontId="29" fillId="0" borderId="0" xfId="0" applyNumberFormat="1" applyFont="1" applyProtection="1">
      <protection locked="0"/>
    </xf>
    <xf numFmtId="0" fontId="0" fillId="0" borderId="0" xfId="0" applyAlignment="1">
      <alignment horizontal="center"/>
    </xf>
    <xf numFmtId="0" fontId="49" fillId="0" borderId="0" xfId="0" applyFont="1"/>
    <xf numFmtId="0" fontId="0" fillId="0" borderId="0" xfId="0" applyAlignment="1">
      <alignment horizontal="left"/>
    </xf>
    <xf numFmtId="0" fontId="47" fillId="0" borderId="28" xfId="0" applyFont="1" applyBorder="1" applyAlignment="1">
      <alignment horizontal="center" vertical="center" wrapText="1"/>
    </xf>
    <xf numFmtId="0" fontId="47" fillId="0" borderId="29" xfId="0" applyFont="1" applyBorder="1" applyAlignment="1">
      <alignment horizontal="center" vertical="top" wrapText="1"/>
    </xf>
    <xf numFmtId="0" fontId="48" fillId="0" borderId="29" xfId="0" applyFont="1" applyBorder="1" applyAlignment="1">
      <alignment vertical="top"/>
    </xf>
    <xf numFmtId="0" fontId="47" fillId="0" borderId="22" xfId="0" applyFont="1" applyBorder="1" applyAlignment="1">
      <alignment horizontal="center" vertical="top" wrapText="1"/>
    </xf>
    <xf numFmtId="0" fontId="50" fillId="0" borderId="29" xfId="0" applyFont="1" applyBorder="1" applyAlignment="1">
      <alignment horizontal="center" vertical="top" wrapText="1"/>
    </xf>
    <xf numFmtId="0" fontId="51" fillId="0" borderId="0" xfId="0" applyFont="1"/>
    <xf numFmtId="0" fontId="42" fillId="0" borderId="1" xfId="0" applyFont="1" applyBorder="1" applyAlignment="1">
      <alignment horizontal="center" vertical="top" wrapText="1"/>
    </xf>
    <xf numFmtId="0" fontId="47" fillId="0" borderId="1" xfId="0" applyFont="1" applyBorder="1" applyAlignment="1">
      <alignment horizontal="center" vertical="top" wrapText="1"/>
    </xf>
    <xf numFmtId="0" fontId="51" fillId="0" borderId="36" xfId="0" applyFont="1" applyBorder="1"/>
    <xf numFmtId="0" fontId="51" fillId="0" borderId="37" xfId="0" applyFont="1" applyBorder="1"/>
    <xf numFmtId="0" fontId="51" fillId="0" borderId="38" xfId="0" applyFont="1" applyBorder="1"/>
    <xf numFmtId="0" fontId="48" fillId="0" borderId="1" xfId="0" applyFont="1" applyBorder="1"/>
    <xf numFmtId="43" fontId="51" fillId="0" borderId="39" xfId="0" applyNumberFormat="1" applyFont="1" applyBorder="1"/>
    <xf numFmtId="43" fontId="51" fillId="0" borderId="40" xfId="0" applyNumberFormat="1" applyFont="1" applyBorder="1"/>
    <xf numFmtId="43" fontId="51" fillId="0" borderId="41" xfId="0" applyNumberFormat="1" applyFont="1" applyBorder="1"/>
    <xf numFmtId="43" fontId="51" fillId="0" borderId="36" xfId="0" applyNumberFormat="1" applyFont="1" applyBorder="1"/>
    <xf numFmtId="43" fontId="51" fillId="0" borderId="37" xfId="0" applyNumberFormat="1" applyFont="1" applyBorder="1"/>
    <xf numFmtId="43" fontId="51" fillId="0" borderId="42" xfId="0" applyNumberFormat="1" applyFont="1" applyBorder="1"/>
    <xf numFmtId="43" fontId="48" fillId="0" borderId="29" xfId="0" applyNumberFormat="1" applyFont="1" applyBorder="1"/>
    <xf numFmtId="43" fontId="48" fillId="0" borderId="1" xfId="0" applyNumberFormat="1" applyFont="1" applyBorder="1"/>
    <xf numFmtId="43" fontId="51" fillId="0" borderId="43" xfId="0" applyNumberFormat="1" applyFont="1" applyBorder="1"/>
    <xf numFmtId="43" fontId="51" fillId="0" borderId="44" xfId="0" applyNumberFormat="1" applyFont="1" applyBorder="1"/>
    <xf numFmtId="43" fontId="51" fillId="0" borderId="45" xfId="0" applyNumberFormat="1" applyFont="1" applyBorder="1"/>
    <xf numFmtId="43" fontId="52" fillId="0" borderId="22" xfId="0" applyNumberFormat="1" applyFont="1" applyBorder="1"/>
    <xf numFmtId="43" fontId="51" fillId="0" borderId="38" xfId="0" applyNumberFormat="1" applyFont="1" applyBorder="1"/>
    <xf numFmtId="0" fontId="51" fillId="0" borderId="39" xfId="0" applyFont="1" applyBorder="1" applyAlignment="1">
      <alignment horizontal="center"/>
    </xf>
    <xf numFmtId="0" fontId="51" fillId="0" borderId="40" xfId="0" applyFont="1" applyBorder="1" applyAlignment="1">
      <alignment horizontal="center"/>
    </xf>
    <xf numFmtId="0" fontId="51" fillId="0" borderId="41" xfId="0" applyFont="1" applyBorder="1" applyAlignment="1">
      <alignment horizontal="center"/>
    </xf>
    <xf numFmtId="0" fontId="53" fillId="0" borderId="29" xfId="0" applyFont="1" applyBorder="1"/>
    <xf numFmtId="0" fontId="51" fillId="0" borderId="37" xfId="0" applyFont="1" applyBorder="1" applyAlignment="1">
      <alignment vertical="center"/>
    </xf>
    <xf numFmtId="0" fontId="53" fillId="0" borderId="1" xfId="0" applyFont="1" applyBorder="1"/>
    <xf numFmtId="0" fontId="53" fillId="0" borderId="29" xfId="0" applyFont="1" applyBorder="1" applyAlignment="1">
      <alignment horizontal="center"/>
    </xf>
    <xf numFmtId="0" fontId="51" fillId="0" borderId="36" xfId="0" applyFont="1" applyBorder="1" applyAlignment="1">
      <alignment horizontal="left"/>
    </xf>
    <xf numFmtId="0" fontId="51" fillId="0" borderId="37" xfId="0" applyFont="1" applyBorder="1" applyAlignment="1">
      <alignment horizontal="left"/>
    </xf>
    <xf numFmtId="0" fontId="51" fillId="0" borderId="38" xfId="0" applyFont="1" applyBorder="1" applyAlignment="1">
      <alignment horizontal="left"/>
    </xf>
    <xf numFmtId="0" fontId="53" fillId="0" borderId="1" xfId="0" applyFont="1" applyBorder="1" applyAlignment="1">
      <alignment horizontal="left"/>
    </xf>
    <xf numFmtId="0" fontId="51" fillId="0" borderId="46" xfId="0" applyFont="1" applyBorder="1" applyAlignment="1">
      <alignment horizontal="left"/>
    </xf>
    <xf numFmtId="0" fontId="51" fillId="0" borderId="28" xfId="0" applyFont="1" applyBorder="1" applyAlignment="1">
      <alignment horizontal="left"/>
    </xf>
    <xf numFmtId="0" fontId="51" fillId="0" borderId="20" xfId="0" applyFont="1" applyBorder="1" applyAlignment="1">
      <alignment horizontal="center"/>
    </xf>
    <xf numFmtId="0" fontId="51" fillId="0" borderId="1" xfId="0" applyFont="1" applyBorder="1" applyAlignment="1">
      <alignment horizontal="center"/>
    </xf>
    <xf numFmtId="0" fontId="51" fillId="0" borderId="47" xfId="0" applyFont="1" applyBorder="1"/>
    <xf numFmtId="0" fontId="51" fillId="0" borderId="29" xfId="0" applyFont="1" applyBorder="1"/>
    <xf numFmtId="0" fontId="47" fillId="0" borderId="48" xfId="0" applyFont="1" applyBorder="1"/>
    <xf numFmtId="0" fontId="47" fillId="0" borderId="49" xfId="0" applyFont="1" applyBorder="1"/>
    <xf numFmtId="0" fontId="51" fillId="0" borderId="1" xfId="0" applyFont="1" applyBorder="1"/>
    <xf numFmtId="43" fontId="51" fillId="0" borderId="50" xfId="0" applyNumberFormat="1" applyFont="1" applyBorder="1"/>
    <xf numFmtId="43" fontId="51" fillId="0" borderId="51" xfId="0" applyNumberFormat="1" applyFont="1" applyBorder="1"/>
    <xf numFmtId="43" fontId="48" fillId="0" borderId="51" xfId="0" applyNumberFormat="1" applyFont="1" applyBorder="1"/>
    <xf numFmtId="43" fontId="51" fillId="0" borderId="20" xfId="0" applyNumberFormat="1" applyFont="1" applyBorder="1"/>
    <xf numFmtId="43" fontId="51" fillId="0" borderId="1" xfId="0" applyNumberFormat="1" applyFont="1" applyBorder="1"/>
    <xf numFmtId="43" fontId="54" fillId="0" borderId="52" xfId="0" applyNumberFormat="1" applyFont="1" applyBorder="1"/>
    <xf numFmtId="43" fontId="51" fillId="0" borderId="22" xfId="0" applyNumberFormat="1" applyFont="1" applyBorder="1"/>
    <xf numFmtId="43" fontId="54" fillId="0" borderId="20" xfId="0" applyNumberFormat="1" applyFont="1" applyBorder="1"/>
    <xf numFmtId="43" fontId="5" fillId="0" borderId="1" xfId="0" applyNumberFormat="1" applyFont="1" applyBorder="1" applyAlignment="1">
      <alignment vertical="top" wrapText="1"/>
    </xf>
    <xf numFmtId="43" fontId="5" fillId="0" borderId="12" xfId="0" applyNumberFormat="1" applyFont="1" applyBorder="1" applyAlignment="1">
      <alignment vertical="top" wrapText="1"/>
    </xf>
    <xf numFmtId="43" fontId="5" fillId="0" borderId="15" xfId="0" applyNumberFormat="1" applyFont="1" applyBorder="1" applyAlignment="1">
      <alignment vertical="top" wrapText="1"/>
    </xf>
    <xf numFmtId="43" fontId="5" fillId="0" borderId="16" xfId="0" applyNumberFormat="1" applyFont="1" applyBorder="1" applyAlignment="1">
      <alignment vertical="top" wrapText="1"/>
    </xf>
    <xf numFmtId="43" fontId="33" fillId="0" borderId="2" xfId="1" applyFont="1" applyBorder="1" applyAlignment="1">
      <alignment horizontal="right" wrapText="1"/>
    </xf>
    <xf numFmtId="43" fontId="33" fillId="0" borderId="5" xfId="1" applyFont="1" applyBorder="1" applyAlignment="1">
      <alignment wrapText="1"/>
    </xf>
    <xf numFmtId="43" fontId="33" fillId="0" borderId="8" xfId="1" applyFont="1" applyBorder="1" applyAlignment="1">
      <alignment horizontal="right" wrapText="1"/>
    </xf>
    <xf numFmtId="43" fontId="33" fillId="0" borderId="9" xfId="1" applyFont="1" applyBorder="1" applyAlignment="1">
      <alignment horizontal="right" wrapText="1"/>
    </xf>
    <xf numFmtId="43" fontId="32" fillId="0" borderId="1" xfId="1" applyFont="1" applyBorder="1" applyAlignment="1">
      <alignment horizontal="right" wrapText="1"/>
    </xf>
    <xf numFmtId="43" fontId="32" fillId="5" borderId="2" xfId="0" applyNumberFormat="1" applyFont="1" applyFill="1" applyBorder="1" applyAlignment="1">
      <alignment vertical="top" wrapText="1"/>
    </xf>
    <xf numFmtId="43" fontId="33" fillId="0" borderId="5" xfId="1" applyFont="1" applyBorder="1" applyAlignment="1"/>
    <xf numFmtId="43" fontId="33" fillId="0" borderId="3" xfId="1" applyFont="1" applyBorder="1" applyAlignment="1">
      <alignment horizontal="right" wrapText="1"/>
    </xf>
    <xf numFmtId="43" fontId="33" fillId="0" borderId="26" xfId="1" applyFont="1" applyBorder="1" applyAlignment="1">
      <alignment wrapText="1"/>
    </xf>
    <xf numFmtId="43" fontId="33" fillId="0" borderId="12" xfId="1" applyFont="1" applyBorder="1" applyAlignment="1">
      <alignment horizontal="right" wrapText="1"/>
    </xf>
    <xf numFmtId="43" fontId="33" fillId="0" borderId="13" xfId="1" applyFont="1" applyBorder="1" applyAlignment="1">
      <alignment wrapText="1"/>
    </xf>
    <xf numFmtId="43" fontId="33" fillId="0" borderId="9" xfId="1" applyFont="1" applyBorder="1" applyAlignment="1">
      <alignment wrapText="1"/>
    </xf>
    <xf numFmtId="43" fontId="33" fillId="0" borderId="13" xfId="1" applyFont="1" applyBorder="1" applyAlignment="1">
      <alignment horizontal="right" wrapText="1"/>
    </xf>
    <xf numFmtId="49" fontId="28" fillId="0" borderId="16" xfId="0" applyNumberFormat="1" applyFont="1" applyBorder="1" applyAlignment="1" applyProtection="1">
      <alignment horizontal="left"/>
      <protection locked="0"/>
    </xf>
    <xf numFmtId="49" fontId="28" fillId="0" borderId="16" xfId="0" applyNumberFormat="1" applyFont="1" applyBorder="1" applyAlignment="1" applyProtection="1">
      <alignment horizontal="center" vertical="center"/>
      <protection locked="0"/>
    </xf>
    <xf numFmtId="0" fontId="28" fillId="0" borderId="16" xfId="0" applyFont="1" applyBorder="1" applyAlignment="1" applyProtection="1">
      <protection locked="0"/>
    </xf>
    <xf numFmtId="49" fontId="29" fillId="0" borderId="33" xfId="0" applyNumberFormat="1" applyFont="1" applyBorder="1" applyAlignment="1" applyProtection="1">
      <alignment horizontal="center"/>
      <protection locked="0"/>
    </xf>
    <xf numFmtId="49" fontId="29" fillId="0" borderId="34" xfId="0" applyNumberFormat="1" applyFont="1" applyBorder="1" applyAlignment="1" applyProtection="1">
      <alignment horizontal="center" vertical="center"/>
      <protection locked="0"/>
    </xf>
    <xf numFmtId="43" fontId="29" fillId="0" borderId="34" xfId="1" applyFont="1" applyBorder="1" applyAlignment="1" applyProtection="1">
      <protection locked="0"/>
    </xf>
    <xf numFmtId="43" fontId="29" fillId="0" borderId="35" xfId="1" applyFont="1" applyBorder="1" applyAlignment="1" applyProtection="1">
      <protection locked="0"/>
    </xf>
    <xf numFmtId="49" fontId="4" fillId="2" borderId="34" xfId="0" applyNumberFormat="1" applyFont="1" applyFill="1" applyBorder="1" applyAlignment="1">
      <alignment horizontal="center" wrapText="1"/>
    </xf>
    <xf numFmtId="49" fontId="39" fillId="0" borderId="6" xfId="0" applyNumberFormat="1" applyFont="1" applyBorder="1" applyAlignment="1">
      <alignment horizontal="center" vertical="top" wrapText="1"/>
    </xf>
    <xf numFmtId="49" fontId="38" fillId="0" borderId="1" xfId="0" applyNumberFormat="1" applyFont="1" applyBorder="1" applyAlignment="1">
      <alignment horizontal="center" vertical="top" wrapText="1"/>
    </xf>
    <xf numFmtId="0" fontId="38" fillId="0" borderId="1" xfId="0" applyFont="1" applyBorder="1" applyAlignment="1">
      <alignment horizontal="left" vertical="top" wrapText="1"/>
    </xf>
    <xf numFmtId="49" fontId="5" fillId="5" borderId="1" xfId="0" applyNumberFormat="1" applyFont="1" applyFill="1" applyBorder="1" applyAlignment="1">
      <alignment horizontal="center" vertical="top" wrapText="1"/>
    </xf>
    <xf numFmtId="0" fontId="32" fillId="5" borderId="1" xfId="0" applyFont="1" applyFill="1" applyBorder="1" applyAlignment="1">
      <alignment horizontal="left"/>
    </xf>
    <xf numFmtId="43" fontId="12" fillId="0" borderId="12" xfId="1" applyFont="1" applyBorder="1" applyAlignment="1">
      <alignment wrapText="1"/>
    </xf>
    <xf numFmtId="43" fontId="12" fillId="0" borderId="1" xfId="1" applyFont="1" applyBorder="1" applyAlignment="1">
      <alignment wrapText="1"/>
    </xf>
    <xf numFmtId="1" fontId="12" fillId="5" borderId="1" xfId="0" applyNumberFormat="1" applyFont="1" applyFill="1" applyBorder="1" applyAlignment="1">
      <alignment horizontal="center" vertical="center" wrapText="1"/>
    </xf>
    <xf numFmtId="49" fontId="12" fillId="5" borderId="1" xfId="0" applyNumberFormat="1" applyFont="1" applyFill="1" applyBorder="1" applyAlignment="1">
      <alignment vertical="center" wrapText="1"/>
    </xf>
    <xf numFmtId="49" fontId="11" fillId="5" borderId="1" xfId="0" applyNumberFormat="1" applyFont="1" applyFill="1" applyBorder="1" applyAlignment="1">
      <alignment vertical="center" wrapText="1"/>
    </xf>
    <xf numFmtId="0" fontId="12" fillId="5" borderId="1" xfId="0" applyFont="1" applyFill="1" applyBorder="1" applyAlignment="1">
      <alignment horizontal="left" vertical="center" wrapText="1"/>
    </xf>
    <xf numFmtId="43" fontId="12" fillId="5" borderId="1" xfId="1" applyFont="1" applyFill="1" applyBorder="1" applyAlignment="1">
      <alignment vertical="center"/>
    </xf>
    <xf numFmtId="43" fontId="29" fillId="0" borderId="20" xfId="1" applyFont="1" applyBorder="1" applyAlignment="1">
      <alignment wrapText="1"/>
    </xf>
    <xf numFmtId="0" fontId="5" fillId="0" borderId="3" xfId="0" applyFont="1" applyBorder="1" applyAlignment="1">
      <alignment horizontal="left" vertical="top" wrapText="1"/>
    </xf>
    <xf numFmtId="43" fontId="29" fillId="0" borderId="5" xfId="1" applyFont="1" applyBorder="1" applyAlignment="1">
      <alignment wrapText="1"/>
    </xf>
    <xf numFmtId="43" fontId="29" fillId="0" borderId="9" xfId="1" applyFont="1" applyBorder="1" applyAlignment="1">
      <alignment wrapText="1"/>
    </xf>
    <xf numFmtId="43" fontId="29" fillId="0" borderId="26" xfId="1" applyFont="1" applyBorder="1" applyAlignment="1">
      <alignment wrapText="1"/>
    </xf>
    <xf numFmtId="49" fontId="12"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top" wrapText="1"/>
    </xf>
    <xf numFmtId="49" fontId="12" fillId="2" borderId="11" xfId="0" applyNumberFormat="1" applyFont="1" applyFill="1" applyBorder="1" applyAlignment="1">
      <alignment horizontal="center" vertical="top" wrapText="1"/>
    </xf>
    <xf numFmtId="49" fontId="12" fillId="2" borderId="12" xfId="0" applyNumberFormat="1" applyFont="1" applyFill="1" applyBorder="1" applyAlignment="1">
      <alignment horizontal="center" vertical="center" wrapText="1"/>
    </xf>
    <xf numFmtId="49" fontId="17" fillId="2" borderId="12" xfId="0" applyNumberFormat="1" applyFont="1" applyFill="1" applyBorder="1" applyAlignment="1">
      <alignment horizontal="center" vertical="top" wrapText="1"/>
    </xf>
    <xf numFmtId="0" fontId="12" fillId="0" borderId="12" xfId="0" applyFont="1" applyBorder="1" applyAlignment="1">
      <alignment horizontal="left" vertical="top" wrapText="1"/>
    </xf>
    <xf numFmtId="49" fontId="12" fillId="2" borderId="7" xfId="0" applyNumberFormat="1" applyFont="1" applyFill="1" applyBorder="1" applyAlignment="1">
      <alignment horizontal="center" vertical="top" wrapText="1"/>
    </xf>
    <xf numFmtId="49" fontId="12" fillId="2" borderId="8" xfId="0" applyNumberFormat="1" applyFont="1" applyFill="1" applyBorder="1" applyAlignment="1">
      <alignment horizontal="center" vertical="center" wrapText="1"/>
    </xf>
    <xf numFmtId="49" fontId="17" fillId="2" borderId="8" xfId="0" applyNumberFormat="1" applyFont="1" applyFill="1" applyBorder="1" applyAlignment="1">
      <alignment horizontal="center" vertical="top" wrapText="1"/>
    </xf>
    <xf numFmtId="0" fontId="12" fillId="0" borderId="8" xfId="0" applyFont="1" applyBorder="1" applyAlignment="1">
      <alignment horizontal="left" vertical="top" wrapText="1"/>
    </xf>
    <xf numFmtId="43" fontId="5" fillId="0" borderId="34" xfId="1" applyFont="1" applyBorder="1" applyAlignment="1">
      <alignment vertical="top" wrapText="1"/>
    </xf>
    <xf numFmtId="43" fontId="5" fillId="0" borderId="35" xfId="1" applyFont="1" applyBorder="1" applyAlignment="1">
      <alignment vertical="top" wrapText="1"/>
    </xf>
    <xf numFmtId="1" fontId="4" fillId="2" borderId="10" xfId="0" applyNumberFormat="1" applyFont="1" applyFill="1" applyBorder="1" applyAlignment="1">
      <alignment vertical="center" wrapText="1"/>
    </xf>
    <xf numFmtId="49" fontId="2" fillId="3" borderId="6" xfId="0" applyNumberFormat="1" applyFont="1" applyFill="1" applyBorder="1" applyAlignment="1">
      <alignment vertical="center" wrapText="1"/>
    </xf>
    <xf numFmtId="49" fontId="6" fillId="2" borderId="3" xfId="0" applyNumberFormat="1" applyFont="1" applyFill="1" applyBorder="1" applyAlignment="1">
      <alignment vertical="center" wrapText="1"/>
    </xf>
    <xf numFmtId="49" fontId="4" fillId="2" borderId="8" xfId="0" applyNumberFormat="1" applyFont="1" applyFill="1" applyBorder="1" applyAlignment="1">
      <alignment vertical="center" wrapText="1"/>
    </xf>
    <xf numFmtId="0" fontId="38" fillId="0" borderId="10" xfId="0" applyFont="1" applyBorder="1" applyAlignment="1">
      <alignment horizontal="center" vertical="center" wrapText="1"/>
    </xf>
    <xf numFmtId="0" fontId="36" fillId="0" borderId="3" xfId="0" applyFont="1" applyBorder="1" applyAlignment="1">
      <alignment horizontal="center" vertical="center" wrapText="1"/>
    </xf>
    <xf numFmtId="0" fontId="30" fillId="0" borderId="3" xfId="0" applyFont="1" applyBorder="1" applyAlignment="1">
      <alignment horizontal="left" vertical="center" wrapText="1"/>
    </xf>
    <xf numFmtId="43" fontId="29" fillId="0" borderId="13" xfId="1" applyFont="1" applyBorder="1" applyAlignment="1" applyProtection="1">
      <protection locked="0"/>
    </xf>
    <xf numFmtId="43" fontId="29" fillId="0" borderId="53" xfId="1" applyFont="1" applyBorder="1" applyAlignment="1" applyProtection="1">
      <protection locked="0"/>
    </xf>
    <xf numFmtId="0" fontId="3" fillId="0" borderId="31" xfId="0" applyFont="1" applyBorder="1" applyAlignment="1">
      <alignment vertical="top" wrapText="1"/>
    </xf>
    <xf numFmtId="43" fontId="3" fillId="0" borderId="31" xfId="1" applyFont="1" applyBorder="1" applyAlignment="1">
      <alignment wrapText="1"/>
    </xf>
    <xf numFmtId="0" fontId="3" fillId="0" borderId="34" xfId="0" applyFont="1" applyBorder="1" applyAlignment="1">
      <alignment vertical="top" wrapText="1"/>
    </xf>
    <xf numFmtId="43" fontId="3" fillId="0" borderId="34" xfId="1" applyFont="1" applyBorder="1" applyAlignment="1">
      <alignment wrapText="1"/>
    </xf>
    <xf numFmtId="43" fontId="3" fillId="0" borderId="35" xfId="1" applyFont="1" applyBorder="1" applyAlignment="1">
      <alignment wrapText="1"/>
    </xf>
    <xf numFmtId="49" fontId="33" fillId="0" borderId="4" xfId="0" applyNumberFormat="1" applyFont="1" applyBorder="1" applyAlignment="1" applyProtection="1">
      <alignment horizontal="left"/>
    </xf>
    <xf numFmtId="49" fontId="33" fillId="0" borderId="2" xfId="0" applyNumberFormat="1" applyFont="1" applyBorder="1" applyAlignment="1" applyProtection="1">
      <alignment horizontal="center" vertical="center"/>
    </xf>
    <xf numFmtId="0" fontId="33" fillId="0" borderId="2" xfId="0" applyFont="1" applyBorder="1" applyAlignment="1" applyProtection="1"/>
    <xf numFmtId="43" fontId="33" fillId="0" borderId="2" xfId="1" applyFont="1" applyBorder="1" applyAlignment="1" applyProtection="1">
      <protection locked="0"/>
    </xf>
    <xf numFmtId="43" fontId="33" fillId="0" borderId="5" xfId="1" applyFont="1" applyBorder="1" applyAlignment="1" applyProtection="1">
      <protection locked="0"/>
    </xf>
    <xf numFmtId="49" fontId="33" fillId="0" borderId="7" xfId="0" applyNumberFormat="1" applyFont="1" applyBorder="1" applyAlignment="1" applyProtection="1">
      <alignment horizontal="left"/>
    </xf>
    <xf numFmtId="49" fontId="33" fillId="0" borderId="8" xfId="0" applyNumberFormat="1" applyFont="1" applyBorder="1" applyAlignment="1" applyProtection="1">
      <alignment horizontal="center" vertical="center"/>
    </xf>
    <xf numFmtId="0" fontId="33" fillId="0" borderId="8" xfId="0" applyFont="1" applyBorder="1" applyAlignment="1" applyProtection="1"/>
    <xf numFmtId="43" fontId="33" fillId="0" borderId="8" xfId="1" applyFont="1" applyBorder="1" applyAlignment="1" applyProtection="1">
      <protection locked="0"/>
    </xf>
    <xf numFmtId="43" fontId="33" fillId="0" borderId="9" xfId="1" applyFont="1" applyBorder="1" applyAlignment="1" applyProtection="1">
      <protection locked="0"/>
    </xf>
    <xf numFmtId="49" fontId="32" fillId="0" borderId="1" xfId="0" applyNumberFormat="1" applyFont="1" applyBorder="1" applyAlignment="1" applyProtection="1">
      <alignment horizontal="left"/>
    </xf>
    <xf numFmtId="49" fontId="32" fillId="0" borderId="1" xfId="0" applyNumberFormat="1" applyFont="1" applyBorder="1" applyAlignment="1" applyProtection="1">
      <alignment horizontal="center" vertical="center"/>
    </xf>
    <xf numFmtId="0" fontId="32" fillId="0" borderId="1" xfId="0" applyFont="1" applyBorder="1" applyAlignment="1" applyProtection="1"/>
    <xf numFmtId="43" fontId="32" fillId="0" borderId="1" xfId="1" applyFont="1" applyBorder="1" applyAlignment="1" applyProtection="1">
      <protection locked="0"/>
    </xf>
    <xf numFmtId="49" fontId="32" fillId="0" borderId="28" xfId="0" applyNumberFormat="1" applyFont="1" applyBorder="1" applyAlignment="1" applyProtection="1">
      <alignment horizontal="left"/>
      <protection locked="0"/>
    </xf>
    <xf numFmtId="49" fontId="32" fillId="0" borderId="22" xfId="0" applyNumberFormat="1" applyFont="1" applyBorder="1" applyAlignment="1" applyProtection="1">
      <alignment horizontal="left"/>
      <protection locked="0"/>
    </xf>
    <xf numFmtId="43" fontId="33" fillId="0" borderId="17" xfId="1" applyFont="1" applyBorder="1" applyAlignment="1" applyProtection="1">
      <protection locked="0"/>
    </xf>
    <xf numFmtId="43" fontId="33" fillId="0" borderId="36" xfId="1" applyFont="1" applyBorder="1" applyAlignment="1" applyProtection="1">
      <protection locked="0"/>
    </xf>
    <xf numFmtId="43" fontId="33" fillId="0" borderId="24" xfId="1" applyFont="1" applyBorder="1" applyAlignment="1" applyProtection="1">
      <protection locked="0"/>
    </xf>
    <xf numFmtId="43" fontId="33" fillId="0" borderId="37" xfId="1" applyFont="1" applyBorder="1" applyAlignment="1" applyProtection="1">
      <protection locked="0"/>
    </xf>
    <xf numFmtId="43" fontId="33" fillId="0" borderId="27" xfId="1" applyFont="1" applyBorder="1" applyAlignment="1" applyProtection="1">
      <protection locked="0"/>
    </xf>
    <xf numFmtId="43" fontId="33" fillId="0" borderId="38" xfId="1" applyFont="1" applyBorder="1" applyAlignment="1" applyProtection="1">
      <protection locked="0"/>
    </xf>
    <xf numFmtId="49" fontId="32" fillId="0" borderId="28" xfId="0" applyNumberFormat="1" applyFont="1" applyBorder="1" applyAlignment="1" applyProtection="1">
      <alignment horizontal="center"/>
      <protection locked="0"/>
    </xf>
    <xf numFmtId="49" fontId="32" fillId="0" borderId="22" xfId="0" applyNumberFormat="1" applyFont="1" applyBorder="1" applyAlignment="1" applyProtection="1">
      <alignment horizontal="center"/>
      <protection locked="0"/>
    </xf>
    <xf numFmtId="43" fontId="32" fillId="0" borderId="28" xfId="1" applyFont="1" applyBorder="1" applyAlignment="1" applyProtection="1">
      <protection locked="0"/>
    </xf>
    <xf numFmtId="49" fontId="38" fillId="5" borderId="4" xfId="0" applyNumberFormat="1" applyFont="1" applyFill="1" applyBorder="1" applyAlignment="1">
      <alignment horizontal="center" vertical="top" wrapText="1"/>
    </xf>
    <xf numFmtId="49" fontId="38" fillId="5" borderId="2" xfId="0" applyNumberFormat="1" applyFont="1" applyFill="1" applyBorder="1" applyAlignment="1">
      <alignment horizontal="center" vertical="top" wrapText="1"/>
    </xf>
    <xf numFmtId="49" fontId="38" fillId="5" borderId="8" xfId="0" applyNumberFormat="1" applyFont="1" applyFill="1" applyBorder="1" applyAlignment="1">
      <alignment horizontal="center" vertical="top" wrapText="1"/>
    </xf>
    <xf numFmtId="0" fontId="38" fillId="5" borderId="2" xfId="0" applyFont="1" applyFill="1" applyBorder="1" applyAlignment="1">
      <alignment horizontal="left" vertical="top" wrapText="1"/>
    </xf>
    <xf numFmtId="43" fontId="43" fillId="5" borderId="2" xfId="0" applyNumberFormat="1" applyFont="1" applyFill="1" applyBorder="1" applyAlignment="1">
      <alignment vertical="top" wrapText="1"/>
    </xf>
    <xf numFmtId="43" fontId="33" fillId="0" borderId="12" xfId="1" applyFont="1" applyBorder="1" applyAlignment="1" applyProtection="1">
      <protection locked="0"/>
    </xf>
    <xf numFmtId="43" fontId="4" fillId="0" borderId="26" xfId="1" applyFont="1" applyBorder="1" applyAlignment="1">
      <alignment vertical="top" wrapText="1"/>
    </xf>
    <xf numFmtId="43" fontId="4" fillId="0" borderId="5" xfId="1" applyFont="1" applyBorder="1" applyAlignment="1">
      <alignment vertical="top" wrapText="1"/>
    </xf>
    <xf numFmtId="43" fontId="43" fillId="5" borderId="1" xfId="1" applyFont="1" applyFill="1" applyBorder="1" applyAlignment="1">
      <alignment horizontal="right" wrapText="1"/>
    </xf>
    <xf numFmtId="43" fontId="32" fillId="5" borderId="5" xfId="0" applyNumberFormat="1" applyFont="1" applyFill="1" applyBorder="1" applyAlignment="1">
      <alignment vertical="top" wrapText="1"/>
    </xf>
    <xf numFmtId="0" fontId="33" fillId="0" borderId="0" xfId="0" applyFont="1" applyBorder="1"/>
    <xf numFmtId="1" fontId="4" fillId="2" borderId="4" xfId="3" applyNumberFormat="1" applyFont="1" applyFill="1" applyBorder="1" applyAlignment="1">
      <alignment horizontal="center"/>
    </xf>
    <xf numFmtId="43" fontId="29" fillId="0" borderId="2" xfId="0" applyNumberFormat="1" applyFont="1" applyBorder="1" applyAlignment="1"/>
    <xf numFmtId="43" fontId="29" fillId="0" borderId="8" xfId="1" applyFont="1" applyBorder="1" applyAlignment="1">
      <alignment vertical="center" wrapText="1"/>
    </xf>
    <xf numFmtId="43" fontId="43" fillId="0" borderId="16" xfId="1" applyFont="1" applyBorder="1" applyAlignment="1" applyProtection="1">
      <protection locked="0"/>
    </xf>
    <xf numFmtId="43" fontId="32" fillId="0" borderId="16" xfId="1" applyFont="1" applyBorder="1" applyAlignment="1" applyProtection="1">
      <protection locked="0"/>
    </xf>
    <xf numFmtId="0" fontId="2" fillId="3" borderId="2" xfId="0" applyFont="1" applyFill="1" applyBorder="1" applyAlignment="1">
      <alignment horizontal="left" vertical="center" wrapText="1"/>
    </xf>
    <xf numFmtId="43" fontId="29" fillId="0" borderId="5" xfId="1" applyFont="1" applyBorder="1" applyAlignment="1">
      <alignment horizontal="right" vertical="center" wrapText="1"/>
    </xf>
    <xf numFmtId="43" fontId="8" fillId="0" borderId="1" xfId="1" applyFont="1" applyBorder="1" applyAlignment="1">
      <alignment wrapText="1"/>
    </xf>
    <xf numFmtId="49" fontId="30" fillId="2" borderId="6" xfId="0" applyNumberFormat="1" applyFont="1" applyFill="1" applyBorder="1" applyAlignment="1">
      <alignment horizontal="center" vertical="center" wrapText="1"/>
    </xf>
    <xf numFmtId="0" fontId="38" fillId="2" borderId="2" xfId="0" applyFont="1" applyFill="1" applyBorder="1" applyAlignment="1">
      <alignment horizontal="center" vertical="top" wrapText="1"/>
    </xf>
    <xf numFmtId="49" fontId="4" fillId="2" borderId="31" xfId="0" applyNumberFormat="1" applyFont="1" applyFill="1" applyBorder="1" applyAlignment="1">
      <alignment horizontal="center" vertical="center" wrapText="1"/>
    </xf>
    <xf numFmtId="0" fontId="2" fillId="3" borderId="12" xfId="0" applyFont="1" applyFill="1" applyBorder="1" applyAlignment="1">
      <alignment horizontal="left" vertical="top" wrapText="1"/>
    </xf>
    <xf numFmtId="0" fontId="28" fillId="0" borderId="34" xfId="0" applyFont="1" applyBorder="1" applyAlignment="1" applyProtection="1">
      <protection locked="0"/>
    </xf>
    <xf numFmtId="1" fontId="2" fillId="2" borderId="10"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43" fontId="33" fillId="0" borderId="3" xfId="1" applyFont="1" applyBorder="1" applyAlignment="1">
      <alignment horizontal="right" vertical="center"/>
    </xf>
    <xf numFmtId="43" fontId="33" fillId="0" borderId="26" xfId="1" applyFont="1" applyBorder="1" applyAlignment="1">
      <alignment horizontal="right" vertical="center"/>
    </xf>
    <xf numFmtId="1" fontId="2" fillId="2"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1" fontId="2" fillId="2" borderId="7" xfId="0" applyNumberFormat="1" applyFont="1" applyFill="1" applyBorder="1" applyAlignment="1">
      <alignment horizontal="center" vertical="center" wrapText="1"/>
    </xf>
    <xf numFmtId="49" fontId="33" fillId="0" borderId="8" xfId="0" applyNumberFormat="1" applyFont="1" applyBorder="1" applyAlignment="1">
      <alignment vertical="center"/>
    </xf>
    <xf numFmtId="0" fontId="4" fillId="2" borderId="8" xfId="0" applyFont="1" applyFill="1" applyBorder="1" applyAlignment="1">
      <alignment horizontal="left" vertical="center" wrapText="1"/>
    </xf>
    <xf numFmtId="43" fontId="33" fillId="0" borderId="8" xfId="1" applyFont="1" applyBorder="1" applyAlignment="1">
      <alignment vertical="center"/>
    </xf>
    <xf numFmtId="43" fontId="33" fillId="0" borderId="9" xfId="1" applyFont="1" applyBorder="1" applyAlignment="1">
      <alignment vertical="center"/>
    </xf>
    <xf numFmtId="43" fontId="32" fillId="0" borderId="31" xfId="1" applyFont="1" applyBorder="1" applyAlignment="1">
      <alignment wrapText="1"/>
    </xf>
    <xf numFmtId="43" fontId="29" fillId="0" borderId="0" xfId="1" applyFont="1" applyBorder="1"/>
    <xf numFmtId="43" fontId="29" fillId="0" borderId="2" xfId="1" applyFont="1" applyBorder="1"/>
    <xf numFmtId="43" fontId="29" fillId="0" borderId="2" xfId="1" applyFont="1" applyBorder="1" applyAlignment="1">
      <alignment horizontal="center" wrapText="1"/>
    </xf>
    <xf numFmtId="10" fontId="5" fillId="0" borderId="1" xfId="0" applyNumberFormat="1" applyFont="1" applyBorder="1" applyAlignment="1" applyProtection="1">
      <alignment horizontal="center"/>
      <protection locked="0"/>
    </xf>
    <xf numFmtId="10" fontId="5" fillId="0" borderId="1" xfId="0" applyNumberFormat="1" applyFont="1" applyBorder="1" applyAlignment="1" applyProtection="1">
      <alignment horizontal="center" vertical="center"/>
      <protection locked="0"/>
    </xf>
    <xf numFmtId="10" fontId="5" fillId="0" borderId="22" xfId="0" applyNumberFormat="1" applyFont="1" applyBorder="1" applyAlignment="1" applyProtection="1">
      <alignment horizontal="center" vertical="center"/>
      <protection locked="0"/>
    </xf>
    <xf numFmtId="43" fontId="33" fillId="0" borderId="34" xfId="1" applyFont="1" applyBorder="1" applyAlignment="1" applyProtection="1">
      <protection locked="0"/>
    </xf>
    <xf numFmtId="43" fontId="5" fillId="0" borderId="12" xfId="1" applyFont="1" applyBorder="1" applyAlignment="1">
      <alignment horizontal="center" vertical="center" wrapText="1"/>
    </xf>
    <xf numFmtId="43" fontId="5" fillId="0" borderId="8" xfId="1" applyFont="1" applyBorder="1" applyAlignment="1">
      <alignment horizontal="center" vertical="center" wrapText="1"/>
    </xf>
    <xf numFmtId="43" fontId="5" fillId="0" borderId="1" xfId="1" applyFont="1" applyBorder="1" applyAlignment="1">
      <alignment horizontal="center" vertical="center" wrapText="1"/>
    </xf>
    <xf numFmtId="43" fontId="5" fillId="0" borderId="1" xfId="1" applyFont="1" applyBorder="1" applyAlignment="1">
      <alignment vertical="center" wrapText="1"/>
    </xf>
    <xf numFmtId="43" fontId="5" fillId="0" borderId="1" xfId="1" applyFont="1" applyBorder="1" applyAlignment="1">
      <alignment horizontal="righ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43" fontId="29" fillId="4" borderId="5" xfId="1" applyFont="1" applyFill="1" applyBorder="1" applyAlignment="1">
      <alignment wrapText="1"/>
    </xf>
    <xf numFmtId="43" fontId="28" fillId="0" borderId="5" xfId="1" applyFont="1" applyBorder="1" applyAlignment="1">
      <alignment wrapText="1"/>
    </xf>
    <xf numFmtId="43" fontId="7" fillId="0" borderId="1" xfId="1" applyFont="1" applyBorder="1" applyAlignment="1">
      <alignment wrapText="1"/>
    </xf>
    <xf numFmtId="43" fontId="12" fillId="0" borderId="13" xfId="1" applyFont="1" applyBorder="1" applyAlignment="1">
      <alignment wrapText="1"/>
    </xf>
    <xf numFmtId="1" fontId="2" fillId="2" borderId="2" xfId="3" applyNumberFormat="1" applyFont="1" applyFill="1" applyBorder="1" applyAlignment="1">
      <alignment horizontal="center"/>
    </xf>
    <xf numFmtId="1" fontId="2" fillId="2" borderId="4" xfId="0" applyNumberFormat="1" applyFont="1" applyFill="1" applyBorder="1" applyAlignment="1">
      <alignment horizontal="center" vertical="top" wrapText="1"/>
    </xf>
    <xf numFmtId="1" fontId="3" fillId="2" borderId="4" xfId="0" applyNumberFormat="1" applyFont="1" applyFill="1" applyBorder="1" applyAlignment="1">
      <alignment horizontal="center" vertical="top" wrapText="1"/>
    </xf>
    <xf numFmtId="1" fontId="3" fillId="2" borderId="2" xfId="0" applyNumberFormat="1" applyFont="1" applyFill="1" applyBorder="1" applyAlignment="1">
      <alignment horizontal="center" vertical="top" wrapText="1"/>
    </xf>
    <xf numFmtId="1" fontId="2" fillId="2" borderId="2" xfId="0" applyNumberFormat="1" applyFont="1" applyFill="1" applyBorder="1" applyAlignment="1">
      <alignment horizontal="center" vertical="top" wrapText="1"/>
    </xf>
    <xf numFmtId="1" fontId="2" fillId="2" borderId="7" xfId="0" applyNumberFormat="1" applyFont="1" applyFill="1" applyBorder="1" applyAlignment="1">
      <alignment horizontal="center" vertical="top" wrapText="1"/>
    </xf>
    <xf numFmtId="43" fontId="32" fillId="2" borderId="1" xfId="1" applyFont="1" applyFill="1" applyBorder="1" applyAlignment="1" applyProtection="1">
      <protection locked="0"/>
    </xf>
    <xf numFmtId="43" fontId="28" fillId="2" borderId="12" xfId="1" applyFont="1" applyFill="1" applyBorder="1" applyAlignment="1" applyProtection="1">
      <protection locked="0"/>
    </xf>
    <xf numFmtId="43" fontId="33" fillId="2" borderId="2" xfId="1" applyFont="1" applyFill="1" applyBorder="1" applyAlignment="1" applyProtection="1">
      <protection locked="0"/>
    </xf>
    <xf numFmtId="43" fontId="33" fillId="2" borderId="8" xfId="1" applyFont="1" applyFill="1" applyBorder="1" applyAlignment="1" applyProtection="1">
      <protection locked="0"/>
    </xf>
    <xf numFmtId="0" fontId="55" fillId="2" borderId="20" xfId="3" applyFont="1" applyFill="1" applyBorder="1" applyAlignment="1" applyProtection="1">
      <alignment horizontal="center" vertical="top" wrapText="1"/>
      <protection locked="0"/>
    </xf>
    <xf numFmtId="0" fontId="55" fillId="2" borderId="20" xfId="3" applyFont="1" applyFill="1" applyBorder="1" applyAlignment="1">
      <alignment horizontal="center" vertical="top" wrapText="1"/>
    </xf>
    <xf numFmtId="49" fontId="29" fillId="0" borderId="54" xfId="0" applyNumberFormat="1" applyFont="1" applyBorder="1" applyAlignment="1" applyProtection="1">
      <alignment horizontal="left"/>
    </xf>
    <xf numFmtId="49" fontId="29" fillId="0" borderId="55" xfId="0" applyNumberFormat="1" applyFont="1" applyBorder="1" applyAlignment="1" applyProtection="1">
      <alignment horizontal="center" vertical="center"/>
    </xf>
    <xf numFmtId="0" fontId="56" fillId="0" borderId="55" xfId="0" applyFont="1" applyBorder="1" applyAlignment="1" applyProtection="1"/>
    <xf numFmtId="43" fontId="28" fillId="0" borderId="55" xfId="1" applyFont="1" applyBorder="1" applyAlignment="1" applyProtection="1">
      <protection locked="0"/>
    </xf>
    <xf numFmtId="43" fontId="29" fillId="0" borderId="55" xfId="1" applyFont="1" applyBorder="1" applyAlignment="1" applyProtection="1">
      <alignment vertical="top"/>
      <protection locked="0"/>
    </xf>
    <xf numFmtId="43" fontId="29" fillId="0" borderId="56" xfId="1" applyFont="1" applyBorder="1" applyAlignment="1" applyProtection="1">
      <alignment vertical="top"/>
      <protection locked="0"/>
    </xf>
    <xf numFmtId="49" fontId="4" fillId="2" borderId="3" xfId="0" applyNumberFormat="1" applyFont="1" applyFill="1" applyBorder="1" applyAlignment="1">
      <alignment horizontal="center" wrapText="1"/>
    </xf>
    <xf numFmtId="49" fontId="4" fillId="2" borderId="15" xfId="0" applyNumberFormat="1" applyFont="1" applyFill="1" applyBorder="1" applyAlignment="1">
      <alignment horizontal="center" wrapText="1"/>
    </xf>
    <xf numFmtId="43" fontId="29" fillId="2" borderId="15" xfId="1" applyFont="1" applyFill="1" applyBorder="1" applyAlignment="1" applyProtection="1">
      <protection locked="0"/>
    </xf>
    <xf numFmtId="49" fontId="29" fillId="0" borderId="57" xfId="0" applyNumberFormat="1" applyFont="1" applyBorder="1" applyAlignment="1" applyProtection="1">
      <alignment horizontal="left"/>
    </xf>
    <xf numFmtId="49" fontId="29" fillId="0" borderId="58" xfId="0" applyNumberFormat="1" applyFont="1" applyBorder="1" applyAlignment="1" applyProtection="1">
      <alignment horizontal="center" vertical="center"/>
    </xf>
    <xf numFmtId="0" fontId="56" fillId="0" borderId="58" xfId="0" applyFont="1" applyBorder="1" applyAlignment="1" applyProtection="1"/>
    <xf numFmtId="43" fontId="28" fillId="0" borderId="58" xfId="1" applyFont="1" applyBorder="1" applyAlignment="1" applyProtection="1">
      <protection locked="0"/>
    </xf>
    <xf numFmtId="43" fontId="29" fillId="0" borderId="58" xfId="1" applyFont="1" applyBorder="1" applyAlignment="1" applyProtection="1">
      <alignment vertical="top"/>
      <protection locked="0"/>
    </xf>
    <xf numFmtId="43" fontId="29" fillId="0" borderId="59" xfId="1" applyFont="1" applyBorder="1" applyAlignment="1" applyProtection="1">
      <alignment vertical="top"/>
      <protection locked="0"/>
    </xf>
    <xf numFmtId="49" fontId="28" fillId="0" borderId="16" xfId="0" applyNumberFormat="1" applyFont="1" applyBorder="1" applyAlignment="1" applyProtection="1">
      <alignment horizontal="left"/>
    </xf>
    <xf numFmtId="49" fontId="28" fillId="0" borderId="16" xfId="0" applyNumberFormat="1" applyFont="1" applyBorder="1" applyAlignment="1" applyProtection="1">
      <alignment horizontal="center" vertical="center"/>
    </xf>
    <xf numFmtId="0" fontId="28" fillId="0" borderId="16" xfId="0" applyFont="1" applyBorder="1" applyAlignment="1" applyProtection="1"/>
    <xf numFmtId="43" fontId="32" fillId="2" borderId="16" xfId="1" applyFont="1" applyFill="1" applyBorder="1" applyAlignment="1" applyProtection="1">
      <protection locked="0"/>
    </xf>
    <xf numFmtId="43" fontId="33" fillId="0" borderId="3" xfId="1" applyFont="1" applyBorder="1" applyAlignment="1" applyProtection="1">
      <protection locked="0"/>
    </xf>
    <xf numFmtId="49" fontId="4" fillId="2" borderId="15" xfId="0" applyNumberFormat="1" applyFont="1" applyFill="1" applyBorder="1" applyAlignment="1">
      <alignment horizontal="center" vertical="center" wrapText="1"/>
    </xf>
    <xf numFmtId="43" fontId="33" fillId="2" borderId="2" xfId="1" applyFont="1" applyFill="1" applyBorder="1" applyAlignment="1">
      <alignment horizontal="right" wrapText="1"/>
    </xf>
    <xf numFmtId="43" fontId="33" fillId="2" borderId="8" xfId="1" applyFont="1" applyFill="1" applyBorder="1" applyAlignment="1">
      <alignment horizontal="right" wrapText="1"/>
    </xf>
    <xf numFmtId="0" fontId="30" fillId="0" borderId="29" xfId="0" applyFont="1" applyBorder="1" applyAlignment="1">
      <alignment horizontal="left" vertical="top" wrapText="1"/>
    </xf>
    <xf numFmtId="43" fontId="32" fillId="0" borderId="29" xfId="1" applyFont="1" applyBorder="1" applyAlignment="1">
      <alignment horizontal="right" wrapText="1"/>
    </xf>
    <xf numFmtId="0" fontId="29" fillId="0" borderId="2" xfId="0" applyFont="1" applyBorder="1" applyAlignment="1">
      <alignment horizontal="right"/>
    </xf>
    <xf numFmtId="0" fontId="2" fillId="0" borderId="3" xfId="0" applyFont="1" applyBorder="1" applyAlignment="1">
      <alignment vertical="center" wrapText="1"/>
    </xf>
    <xf numFmtId="0" fontId="2" fillId="0" borderId="27" xfId="0" applyFont="1" applyBorder="1" applyAlignment="1">
      <alignment horizontal="left" vertical="top" wrapText="1"/>
    </xf>
    <xf numFmtId="43" fontId="29" fillId="0" borderId="8" xfId="1" applyFont="1" applyBorder="1" applyAlignment="1">
      <alignment horizontal="center" vertical="top" wrapText="1"/>
    </xf>
    <xf numFmtId="49" fontId="4" fillId="2" borderId="10" xfId="0" applyNumberFormat="1" applyFont="1" applyFill="1" applyBorder="1" applyAlignment="1">
      <alignment horizontal="center" vertical="top"/>
    </xf>
    <xf numFmtId="49" fontId="4" fillId="2" borderId="3" xfId="0" applyNumberFormat="1" applyFont="1" applyFill="1" applyBorder="1" applyAlignment="1">
      <alignment horizontal="center" vertical="center"/>
    </xf>
    <xf numFmtId="49" fontId="6" fillId="2" borderId="3" xfId="0" applyNumberFormat="1" applyFont="1" applyFill="1" applyBorder="1" applyAlignment="1">
      <alignment horizontal="center" vertical="top"/>
    </xf>
    <xf numFmtId="0" fontId="5" fillId="3" borderId="60" xfId="0" applyFont="1" applyFill="1" applyBorder="1" applyAlignment="1">
      <alignment horizontal="left" vertical="top"/>
    </xf>
    <xf numFmtId="43" fontId="32" fillId="0" borderId="3" xfId="1" applyFont="1" applyBorder="1" applyAlignment="1">
      <alignment horizontal="center" vertical="top"/>
    </xf>
    <xf numFmtId="43" fontId="32" fillId="0" borderId="9" xfId="1" applyFont="1" applyBorder="1" applyAlignment="1">
      <alignment horizontal="center" vertical="top"/>
    </xf>
    <xf numFmtId="49" fontId="2" fillId="2" borderId="6" xfId="0" applyNumberFormat="1" applyFont="1" applyFill="1" applyBorder="1" applyAlignment="1">
      <alignment horizontal="center" vertical="center" wrapText="1"/>
    </xf>
    <xf numFmtId="0" fontId="57" fillId="0" borderId="0" xfId="0" applyFont="1" applyAlignment="1">
      <alignment horizontal="center" vertical="top" wrapText="1"/>
    </xf>
    <xf numFmtId="0" fontId="58" fillId="0" borderId="0" xfId="0" applyFont="1" applyAlignment="1">
      <alignment horizontal="center" vertical="top" wrapText="1"/>
    </xf>
    <xf numFmtId="0" fontId="28" fillId="0" borderId="0" xfId="0" applyFont="1" applyAlignment="1">
      <alignment horizontal="center" vertical="top" wrapText="1"/>
    </xf>
    <xf numFmtId="0" fontId="59" fillId="0" borderId="0" xfId="0" applyFont="1" applyAlignment="1">
      <alignment horizontal="center" vertical="top" wrapText="1"/>
    </xf>
    <xf numFmtId="0" fontId="29" fillId="0" borderId="0" xfId="0" applyFont="1" applyAlignment="1">
      <alignment horizontal="center" vertical="top" wrapText="1"/>
    </xf>
    <xf numFmtId="0" fontId="60" fillId="0" borderId="0" xfId="0" applyFont="1" applyAlignment="1">
      <alignment horizontal="center" vertical="top" wrapText="1"/>
    </xf>
    <xf numFmtId="49" fontId="4" fillId="0" borderId="8" xfId="0" applyNumberFormat="1" applyFont="1" applyBorder="1" applyAlignment="1">
      <alignment horizontal="center" vertical="center" wrapText="1"/>
    </xf>
    <xf numFmtId="1" fontId="2" fillId="2" borderId="2" xfId="3" applyNumberFormat="1" applyFont="1" applyFill="1" applyBorder="1" applyAlignment="1">
      <alignment horizontal="center" vertical="top"/>
    </xf>
    <xf numFmtId="49" fontId="2" fillId="2" borderId="2" xfId="3" applyNumberFormat="1" applyFont="1" applyFill="1" applyBorder="1" applyAlignment="1">
      <alignment horizontal="center" vertical="top"/>
    </xf>
    <xf numFmtId="0" fontId="2" fillId="0" borderId="2" xfId="3" applyFont="1" applyBorder="1" applyAlignment="1">
      <alignment horizontal="justify" vertical="top" wrapText="1"/>
    </xf>
    <xf numFmtId="43" fontId="28" fillId="0" borderId="5" xfId="1" applyFont="1" applyBorder="1" applyAlignment="1">
      <alignment horizontal="right" vertical="center" wrapText="1"/>
    </xf>
    <xf numFmtId="43" fontId="28" fillId="0" borderId="2" xfId="1" applyFont="1" applyBorder="1" applyAlignment="1">
      <alignment horizontal="right" vertical="top"/>
    </xf>
    <xf numFmtId="0" fontId="2" fillId="0" borderId="2" xfId="3" applyFont="1" applyBorder="1" applyAlignment="1">
      <alignment vertical="center" wrapText="1"/>
    </xf>
    <xf numFmtId="0" fontId="29" fillId="0" borderId="5" xfId="0" applyFont="1" applyBorder="1" applyAlignment="1">
      <alignment wrapText="1"/>
    </xf>
    <xf numFmtId="43" fontId="28" fillId="0" borderId="2" xfId="0" applyNumberFormat="1" applyFont="1" applyBorder="1" applyAlignment="1">
      <alignment vertical="top" wrapText="1"/>
    </xf>
    <xf numFmtId="49" fontId="2" fillId="2" borderId="4" xfId="0" applyNumberFormat="1" applyFont="1" applyFill="1" applyBorder="1" applyAlignment="1">
      <alignment horizontal="center" vertical="center" wrapText="1"/>
    </xf>
    <xf numFmtId="0" fontId="31" fillId="0" borderId="2" xfId="0" applyFont="1" applyBorder="1" applyAlignment="1">
      <alignment horizontal="left" vertical="center" wrapText="1"/>
    </xf>
    <xf numFmtId="43" fontId="29" fillId="0" borderId="2" xfId="1" applyFont="1" applyBorder="1" applyAlignment="1">
      <alignment horizontal="right" vertical="center"/>
    </xf>
    <xf numFmtId="43" fontId="29" fillId="0" borderId="2" xfId="1" applyFont="1" applyBorder="1" applyAlignment="1">
      <alignment vertical="center"/>
    </xf>
    <xf numFmtId="1" fontId="2" fillId="2" borderId="4" xfId="3" applyNumberFormat="1" applyFont="1" applyFill="1" applyBorder="1" applyAlignment="1">
      <alignment horizontal="center" vertical="center"/>
    </xf>
    <xf numFmtId="43" fontId="28" fillId="0" borderId="2" xfId="1" applyFont="1" applyBorder="1" applyAlignment="1">
      <alignment horizontal="right" vertical="center"/>
    </xf>
    <xf numFmtId="43" fontId="29" fillId="0" borderId="61" xfId="0" applyNumberFormat="1" applyFont="1" applyBorder="1" applyAlignment="1">
      <alignment vertical="center"/>
    </xf>
    <xf numFmtId="0" fontId="29" fillId="0" borderId="2" xfId="3" applyFont="1" applyBorder="1" applyAlignment="1">
      <alignment vertical="center" wrapText="1"/>
    </xf>
    <xf numFmtId="1" fontId="2" fillId="2" borderId="2" xfId="3" applyNumberFormat="1" applyFont="1" applyFill="1" applyBorder="1" applyAlignment="1">
      <alignment horizontal="center" vertical="center"/>
    </xf>
    <xf numFmtId="0" fontId="28" fillId="0" borderId="2" xfId="0" applyFont="1" applyBorder="1" applyAlignment="1">
      <alignment vertical="center"/>
    </xf>
    <xf numFmtId="49" fontId="3" fillId="2" borderId="33" xfId="0" applyNumberFormat="1" applyFont="1" applyFill="1" applyBorder="1" applyAlignment="1">
      <alignment horizontal="center" vertical="top" wrapText="1"/>
    </xf>
    <xf numFmtId="49" fontId="3" fillId="2" borderId="34" xfId="0" applyNumberFormat="1" applyFont="1" applyFill="1" applyBorder="1" applyAlignment="1">
      <alignment horizontal="center" vertical="top" wrapText="1"/>
    </xf>
    <xf numFmtId="49" fontId="2" fillId="2" borderId="34" xfId="0" applyNumberFormat="1" applyFont="1" applyFill="1" applyBorder="1" applyAlignment="1">
      <alignment horizontal="center" vertical="top" wrapText="1"/>
    </xf>
    <xf numFmtId="43" fontId="28" fillId="0" borderId="1" xfId="1" applyFont="1" applyBorder="1" applyAlignment="1">
      <alignment horizontal="right" vertical="top" wrapText="1"/>
    </xf>
    <xf numFmtId="49" fontId="2" fillId="2" borderId="12" xfId="0" applyNumberFormat="1" applyFont="1" applyFill="1" applyBorder="1" applyAlignment="1">
      <alignment horizontal="center" vertical="top" wrapText="1"/>
    </xf>
    <xf numFmtId="43" fontId="28" fillId="0" borderId="12" xfId="1" applyFont="1" applyBorder="1" applyAlignment="1">
      <alignment horizontal="right" vertical="top" wrapText="1"/>
    </xf>
    <xf numFmtId="43" fontId="29" fillId="0" borderId="13" xfId="1" applyFont="1" applyBorder="1" applyAlignment="1">
      <alignment horizontal="right" vertical="top" wrapText="1"/>
    </xf>
    <xf numFmtId="43" fontId="29" fillId="0" borderId="5" xfId="1" applyFont="1" applyBorder="1" applyAlignment="1">
      <alignment horizontal="right" vertical="top" wrapText="1"/>
    </xf>
    <xf numFmtId="0" fontId="29" fillId="0" borderId="0" xfId="0" applyFont="1" applyAlignment="1">
      <alignment horizontal="center" vertical="center" wrapText="1"/>
    </xf>
    <xf numFmtId="0" fontId="2" fillId="0" borderId="2" xfId="3" applyFont="1" applyBorder="1" applyAlignment="1">
      <alignment horizontal="left" vertical="center" wrapText="1"/>
    </xf>
    <xf numFmtId="0" fontId="2" fillId="5" borderId="2" xfId="3" applyFont="1" applyFill="1" applyBorder="1" applyAlignment="1">
      <alignment horizontal="left" vertical="center" wrapText="1"/>
    </xf>
    <xf numFmtId="0" fontId="2" fillId="2" borderId="2" xfId="3" applyFont="1" applyFill="1" applyBorder="1" applyAlignment="1">
      <alignment horizontal="left" vertical="top" wrapText="1"/>
    </xf>
    <xf numFmtId="43" fontId="29" fillId="0" borderId="5" xfId="1" applyFont="1" applyBorder="1" applyAlignment="1">
      <alignment vertical="center" wrapText="1"/>
    </xf>
    <xf numFmtId="0" fontId="2" fillId="2" borderId="2" xfId="3" applyFont="1" applyFill="1" applyBorder="1" applyAlignment="1">
      <alignment vertical="center" wrapText="1"/>
    </xf>
    <xf numFmtId="43" fontId="29" fillId="0" borderId="8" xfId="1" applyFont="1" applyBorder="1" applyAlignment="1">
      <alignment horizontal="right" vertical="center"/>
    </xf>
    <xf numFmtId="43" fontId="29" fillId="0" borderId="9" xfId="1" applyFont="1" applyBorder="1" applyAlignment="1">
      <alignment vertical="center"/>
    </xf>
    <xf numFmtId="0" fontId="2" fillId="5" borderId="2" xfId="3" applyFont="1" applyFill="1" applyBorder="1" applyAlignment="1">
      <alignment vertical="center" wrapText="1"/>
    </xf>
    <xf numFmtId="43" fontId="29" fillId="0" borderId="5" xfId="1" applyFont="1" applyBorder="1" applyAlignment="1"/>
    <xf numFmtId="1" fontId="2" fillId="2" borderId="7" xfId="3" applyNumberFormat="1" applyFont="1" applyFill="1" applyBorder="1" applyAlignment="1">
      <alignment horizontal="center" vertical="center"/>
    </xf>
    <xf numFmtId="1" fontId="2" fillId="2" borderId="8" xfId="3" applyNumberFormat="1" applyFont="1" applyFill="1" applyBorder="1" applyAlignment="1">
      <alignment horizontal="center" vertical="center"/>
    </xf>
    <xf numFmtId="43" fontId="29" fillId="0" borderId="9" xfId="1" applyFont="1" applyBorder="1" applyAlignment="1">
      <alignment horizontal="right" vertical="center" wrapText="1"/>
    </xf>
    <xf numFmtId="43" fontId="29" fillId="0" borderId="27" xfId="1" applyFont="1" applyBorder="1" applyAlignment="1">
      <alignment horizontal="right" vertical="center" wrapText="1"/>
    </xf>
    <xf numFmtId="43" fontId="28" fillId="0" borderId="8" xfId="1" applyFont="1" applyBorder="1" applyAlignment="1">
      <alignment horizontal="right" vertical="center"/>
    </xf>
    <xf numFmtId="43" fontId="28" fillId="0" borderId="34" xfId="1" applyFont="1" applyBorder="1" applyAlignment="1">
      <alignment horizontal="right" vertical="center"/>
    </xf>
    <xf numFmtId="1" fontId="3" fillId="0" borderId="11" xfId="3" applyNumberFormat="1" applyFont="1" applyBorder="1" applyAlignment="1">
      <alignment horizontal="center" vertical="center"/>
    </xf>
    <xf numFmtId="1" fontId="3" fillId="0" borderId="12" xfId="3" applyNumberFormat="1" applyFont="1" applyBorder="1" applyAlignment="1">
      <alignment horizontal="center" vertical="center"/>
    </xf>
    <xf numFmtId="0" fontId="3" fillId="0" borderId="12" xfId="3" applyFont="1" applyBorder="1" applyAlignment="1">
      <alignment vertical="center"/>
    </xf>
    <xf numFmtId="43" fontId="29" fillId="0" borderId="12" xfId="1" applyFont="1" applyBorder="1" applyAlignment="1">
      <alignment horizontal="right" vertical="center"/>
    </xf>
    <xf numFmtId="43" fontId="29" fillId="0" borderId="13" xfId="1" applyFont="1" applyBorder="1" applyAlignment="1">
      <alignment horizontal="right" vertical="center" wrapText="1"/>
    </xf>
    <xf numFmtId="1" fontId="3" fillId="0" borderId="4" xfId="3" applyNumberFormat="1" applyFont="1" applyBorder="1" applyAlignment="1">
      <alignment horizontal="center" vertical="center"/>
    </xf>
    <xf numFmtId="1" fontId="3" fillId="0" borderId="2" xfId="3" applyNumberFormat="1" applyFont="1" applyBorder="1" applyAlignment="1">
      <alignment horizontal="center" vertical="center"/>
    </xf>
    <xf numFmtId="0" fontId="3" fillId="0" borderId="2" xfId="3" applyFont="1" applyBorder="1" applyAlignment="1">
      <alignment horizontal="left" vertical="center" wrapText="1"/>
    </xf>
    <xf numFmtId="0" fontId="2" fillId="2" borderId="2" xfId="3" applyFont="1" applyFill="1" applyBorder="1" applyAlignment="1">
      <alignment horizontal="justify" vertical="center" wrapText="1"/>
    </xf>
    <xf numFmtId="0" fontId="2" fillId="0" borderId="2" xfId="3" applyFont="1" applyBorder="1" applyAlignment="1">
      <alignment horizontal="left" vertical="top" wrapText="1"/>
    </xf>
    <xf numFmtId="43" fontId="28" fillId="0" borderId="2" xfId="1" applyFont="1" applyBorder="1" applyAlignment="1">
      <alignment horizontal="right" vertical="center" wrapText="1"/>
    </xf>
    <xf numFmtId="0" fontId="3" fillId="0" borderId="12" xfId="3" applyFont="1" applyBorder="1" applyAlignment="1">
      <alignment horizontal="left" vertical="center" wrapText="1"/>
    </xf>
    <xf numFmtId="49" fontId="28" fillId="0" borderId="33" xfId="0" applyNumberFormat="1" applyFont="1" applyBorder="1" applyAlignment="1">
      <alignment vertical="center"/>
    </xf>
    <xf numFmtId="49" fontId="28" fillId="0" borderId="34" xfId="0" applyNumberFormat="1" applyFont="1" applyBorder="1" applyAlignment="1">
      <alignment vertical="center"/>
    </xf>
    <xf numFmtId="49" fontId="29" fillId="0" borderId="34" xfId="0" applyNumberFormat="1" applyFont="1" applyBorder="1" applyAlignment="1">
      <alignment vertical="center"/>
    </xf>
    <xf numFmtId="0" fontId="30" fillId="0" borderId="34" xfId="0" applyFont="1" applyBorder="1" applyAlignment="1">
      <alignment horizontal="left" vertical="center" wrapText="1"/>
    </xf>
    <xf numFmtId="43" fontId="28" fillId="0" borderId="35" xfId="1" applyFont="1" applyBorder="1" applyAlignment="1">
      <alignment horizontal="right" vertical="center"/>
    </xf>
    <xf numFmtId="0" fontId="27" fillId="0" borderId="12" xfId="0" applyFont="1" applyBorder="1" applyAlignment="1">
      <alignment vertical="center"/>
    </xf>
    <xf numFmtId="0" fontId="27" fillId="0" borderId="13" xfId="0" applyFont="1" applyBorder="1" applyAlignment="1">
      <alignment vertical="center"/>
    </xf>
    <xf numFmtId="0" fontId="3" fillId="0" borderId="2" xfId="3" applyFont="1" applyBorder="1" applyAlignment="1">
      <alignment horizontal="justify" vertical="center" wrapText="1"/>
    </xf>
    <xf numFmtId="0" fontId="27" fillId="0" borderId="2" xfId="0" applyFont="1" applyBorder="1" applyAlignment="1">
      <alignment vertical="center"/>
    </xf>
    <xf numFmtId="0" fontId="27" fillId="0" borderId="5" xfId="0" applyFont="1" applyBorder="1" applyAlignment="1">
      <alignment vertical="center"/>
    </xf>
    <xf numFmtId="43" fontId="29" fillId="0" borderId="5" xfId="0" applyNumberFormat="1" applyFont="1" applyBorder="1" applyAlignment="1">
      <alignment vertical="center"/>
    </xf>
    <xf numFmtId="0" fontId="2" fillId="0" borderId="8" xfId="3"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8" fillId="0" borderId="12" xfId="3" applyFont="1" applyBorder="1" applyAlignment="1">
      <alignment horizontal="left" vertical="center"/>
    </xf>
    <xf numFmtId="1" fontId="2" fillId="0" borderId="4" xfId="3" applyNumberFormat="1" applyFont="1" applyBorder="1" applyAlignment="1">
      <alignment horizontal="center" vertical="center"/>
    </xf>
    <xf numFmtId="1" fontId="2" fillId="0" borderId="2" xfId="3" applyNumberFormat="1" applyFont="1" applyBorder="1" applyAlignment="1">
      <alignment horizontal="center" vertical="center"/>
    </xf>
    <xf numFmtId="0" fontId="29" fillId="0" borderId="2" xfId="3" applyFont="1" applyBorder="1" applyAlignment="1">
      <alignment vertical="center"/>
    </xf>
    <xf numFmtId="43" fontId="29" fillId="0" borderId="2" xfId="0" applyNumberFormat="1" applyFont="1" applyBorder="1" applyAlignment="1">
      <alignment vertical="center"/>
    </xf>
    <xf numFmtId="1" fontId="61" fillId="0" borderId="4" xfId="3" applyNumberFormat="1" applyFont="1" applyBorder="1" applyAlignment="1">
      <alignment horizontal="center" vertical="center"/>
    </xf>
    <xf numFmtId="1" fontId="61" fillId="0" borderId="2" xfId="3" applyNumberFormat="1" applyFont="1" applyBorder="1" applyAlignment="1">
      <alignment horizontal="center" vertical="center"/>
    </xf>
    <xf numFmtId="0" fontId="62" fillId="0" borderId="2" xfId="3" applyFont="1" applyBorder="1" applyAlignment="1">
      <alignment vertical="center"/>
    </xf>
    <xf numFmtId="1" fontId="63" fillId="0" borderId="4" xfId="3" applyNumberFormat="1" applyFont="1" applyBorder="1" applyAlignment="1">
      <alignment horizontal="center" vertical="center"/>
    </xf>
    <xf numFmtId="1" fontId="63" fillId="0" borderId="2" xfId="3" applyNumberFormat="1" applyFont="1" applyBorder="1" applyAlignment="1">
      <alignment horizontal="center" vertical="center"/>
    </xf>
    <xf numFmtId="0" fontId="27" fillId="0" borderId="2" xfId="3" applyFont="1" applyBorder="1" applyAlignment="1">
      <alignment vertical="center"/>
    </xf>
    <xf numFmtId="43" fontId="29" fillId="2" borderId="5" xfId="0" applyNumberFormat="1" applyFont="1" applyFill="1" applyBorder="1" applyAlignment="1">
      <alignment vertical="center"/>
    </xf>
    <xf numFmtId="1" fontId="63" fillId="0" borderId="7" xfId="3" applyNumberFormat="1" applyFont="1" applyBorder="1" applyAlignment="1">
      <alignment horizontal="center" vertical="center"/>
    </xf>
    <xf numFmtId="1" fontId="63" fillId="0" borderId="8" xfId="3" applyNumberFormat="1" applyFont="1" applyBorder="1" applyAlignment="1">
      <alignment horizontal="center" vertical="center"/>
    </xf>
    <xf numFmtId="0" fontId="27" fillId="0" borderId="8" xfId="3" applyFont="1" applyBorder="1" applyAlignment="1">
      <alignment vertical="center"/>
    </xf>
    <xf numFmtId="43" fontId="29" fillId="0" borderId="8" xfId="0" applyNumberFormat="1" applyFont="1" applyBorder="1" applyAlignment="1">
      <alignment vertical="center"/>
    </xf>
    <xf numFmtId="43" fontId="28" fillId="0" borderId="9" xfId="0" applyNumberFormat="1" applyFont="1" applyBorder="1" applyAlignment="1">
      <alignment vertical="center"/>
    </xf>
    <xf numFmtId="0" fontId="62" fillId="5" borderId="33" xfId="0" applyFont="1" applyFill="1" applyBorder="1"/>
    <xf numFmtId="0" fontId="62" fillId="5" borderId="34" xfId="0" applyFont="1" applyFill="1" applyBorder="1"/>
    <xf numFmtId="0" fontId="30" fillId="5" borderId="34" xfId="0" applyFont="1" applyFill="1" applyBorder="1" applyAlignment="1">
      <alignment horizontal="right" vertical="center" wrapText="1"/>
    </xf>
    <xf numFmtId="0" fontId="30" fillId="5" borderId="34" xfId="0" applyFont="1" applyFill="1" applyBorder="1" applyAlignment="1">
      <alignment horizontal="left" vertical="center" wrapText="1"/>
    </xf>
    <xf numFmtId="43" fontId="28" fillId="5" borderId="35" xfId="0" applyNumberFormat="1" applyFont="1" applyFill="1" applyBorder="1"/>
    <xf numFmtId="0" fontId="62" fillId="5" borderId="54" xfId="0" applyFont="1" applyFill="1" applyBorder="1"/>
    <xf numFmtId="0" fontId="62" fillId="5" borderId="55" xfId="0" applyFont="1" applyFill="1" applyBorder="1"/>
    <xf numFmtId="0" fontId="28" fillId="5" borderId="55" xfId="0" applyFont="1" applyFill="1" applyBorder="1" applyAlignment="1">
      <alignment horizontal="right" wrapText="1"/>
    </xf>
    <xf numFmtId="0" fontId="28" fillId="5" borderId="55" xfId="0" applyFont="1" applyFill="1" applyBorder="1" applyAlignment="1">
      <alignment horizontal="left" wrapText="1"/>
    </xf>
    <xf numFmtId="43" fontId="28" fillId="5" borderId="55" xfId="0" applyNumberFormat="1" applyFont="1" applyFill="1" applyBorder="1"/>
    <xf numFmtId="43" fontId="28" fillId="5" borderId="56" xfId="0" applyNumberFormat="1" applyFont="1" applyFill="1" applyBorder="1"/>
    <xf numFmtId="43" fontId="29" fillId="2" borderId="5" xfId="1" applyFont="1" applyFill="1" applyBorder="1" applyAlignment="1">
      <alignment horizontal="right" vertical="center" wrapText="1"/>
    </xf>
    <xf numFmtId="0" fontId="39" fillId="2" borderId="2" xfId="0" applyFont="1" applyFill="1" applyBorder="1" applyAlignment="1">
      <alignment horizontal="center" vertical="center" wrapText="1"/>
    </xf>
    <xf numFmtId="0" fontId="30" fillId="0" borderId="2" xfId="0" applyFont="1" applyBorder="1" applyAlignment="1">
      <alignment horizontal="left" vertical="center" wrapText="1"/>
    </xf>
    <xf numFmtId="0" fontId="33" fillId="0" borderId="2" xfId="0" applyFont="1" applyBorder="1" applyAlignment="1" applyProtection="1">
      <alignment wrapText="1"/>
    </xf>
    <xf numFmtId="0" fontId="29" fillId="0" borderId="2" xfId="0" applyFont="1" applyBorder="1" applyAlignment="1">
      <alignment vertical="top"/>
    </xf>
    <xf numFmtId="43" fontId="53" fillId="0" borderId="2" xfId="1" applyFont="1" applyBorder="1" applyAlignment="1"/>
    <xf numFmtId="0" fontId="28" fillId="0" borderId="2" xfId="0" applyFont="1" applyBorder="1" applyAlignment="1">
      <alignment vertical="top"/>
    </xf>
    <xf numFmtId="43" fontId="53" fillId="0" borderId="2" xfId="1" applyFont="1" applyBorder="1" applyAlignment="1">
      <alignment horizontal="right"/>
    </xf>
    <xf numFmtId="43" fontId="53" fillId="0" borderId="2" xfId="1" applyFont="1" applyBorder="1" applyAlignment="1">
      <alignment vertical="center"/>
    </xf>
    <xf numFmtId="43" fontId="53" fillId="0" borderId="2" xfId="1" applyFont="1" applyBorder="1" applyAlignment="1">
      <alignment horizontal="right" vertical="top"/>
    </xf>
    <xf numFmtId="43" fontId="43" fillId="0" borderId="2" xfId="1" applyFont="1" applyBorder="1" applyAlignment="1">
      <alignment horizontal="right"/>
    </xf>
    <xf numFmtId="0" fontId="2" fillId="2" borderId="12" xfId="0" applyFont="1" applyFill="1" applyBorder="1" applyAlignment="1">
      <alignment horizontal="left" vertical="top" wrapText="1"/>
    </xf>
    <xf numFmtId="49" fontId="2" fillId="2" borderId="11" xfId="0" applyNumberFormat="1" applyFont="1" applyFill="1" applyBorder="1" applyAlignment="1">
      <alignment horizontal="center" vertical="top" wrapText="1"/>
    </xf>
    <xf numFmtId="0" fontId="29" fillId="0" borderId="6" xfId="0" applyFont="1" applyBorder="1"/>
    <xf numFmtId="0" fontId="28" fillId="0" borderId="6" xfId="0" applyFont="1" applyBorder="1"/>
    <xf numFmtId="43" fontId="53" fillId="0" borderId="24" xfId="1" applyFont="1" applyBorder="1" applyAlignment="1">
      <alignment horizontal="right" vertical="top" wrapText="1"/>
    </xf>
    <xf numFmtId="0" fontId="29" fillId="0" borderId="24" xfId="0" applyFont="1" applyBorder="1"/>
    <xf numFmtId="43" fontId="29" fillId="0" borderId="24" xfId="1" applyFont="1" applyBorder="1" applyAlignment="1">
      <alignment horizontal="right" vertical="top" wrapText="1"/>
    </xf>
    <xf numFmtId="4" fontId="29" fillId="0" borderId="0" xfId="0" applyNumberFormat="1" applyFont="1"/>
    <xf numFmtId="43" fontId="29" fillId="0" borderId="24" xfId="1" applyFont="1" applyBorder="1"/>
    <xf numFmtId="43" fontId="53" fillId="0" borderId="2" xfId="1" applyFont="1" applyBorder="1" applyAlignment="1">
      <alignment wrapText="1"/>
    </xf>
    <xf numFmtId="3" fontId="53" fillId="0" borderId="24" xfId="0" applyNumberFormat="1" applyFont="1" applyBorder="1" applyAlignment="1">
      <alignment vertical="top" wrapText="1"/>
    </xf>
    <xf numFmtId="43" fontId="51" fillId="0" borderId="24" xfId="1" applyFont="1" applyBorder="1" applyAlignment="1">
      <alignment horizontal="right" vertical="top" wrapText="1"/>
    </xf>
    <xf numFmtId="43" fontId="47" fillId="0" borderId="2" xfId="1" applyFont="1" applyBorder="1" applyAlignment="1">
      <alignment horizontal="right" vertical="top" wrapText="1"/>
    </xf>
    <xf numFmtId="43" fontId="51" fillId="0" borderId="2" xfId="1" applyFont="1" applyBorder="1" applyAlignment="1">
      <alignment horizontal="right" vertical="top" wrapText="1"/>
    </xf>
    <xf numFmtId="49" fontId="2" fillId="2" borderId="6"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0" fontId="29" fillId="0" borderId="2" xfId="3" applyFont="1" applyBorder="1" applyAlignment="1">
      <alignment vertical="top" wrapText="1"/>
    </xf>
    <xf numFmtId="0" fontId="64" fillId="0" borderId="0" xfId="0" applyFont="1"/>
    <xf numFmtId="0" fontId="65" fillId="0" borderId="33" xfId="0" applyFont="1" applyBorder="1" applyAlignment="1">
      <alignment horizontal="center"/>
    </xf>
    <xf numFmtId="0" fontId="65" fillId="0" borderId="34" xfId="0" applyFont="1" applyBorder="1" applyAlignment="1">
      <alignment horizontal="center"/>
    </xf>
    <xf numFmtId="0" fontId="65" fillId="0" borderId="34" xfId="0" applyFont="1" applyBorder="1" applyAlignment="1">
      <alignment horizontal="center" wrapText="1"/>
    </xf>
    <xf numFmtId="0" fontId="65" fillId="0" borderId="34" xfId="0" applyFont="1" applyBorder="1" applyAlignment="1">
      <alignment wrapText="1"/>
    </xf>
    <xf numFmtId="0" fontId="22" fillId="0" borderId="34" xfId="0" applyFont="1" applyBorder="1" applyAlignment="1">
      <alignment horizontal="center" wrapText="1"/>
    </xf>
    <xf numFmtId="0" fontId="65" fillId="0" borderId="35" xfId="0" applyFont="1" applyBorder="1" applyAlignment="1">
      <alignment horizontal="center" wrapText="1"/>
    </xf>
    <xf numFmtId="0" fontId="66" fillId="6" borderId="11" xfId="0" applyFont="1" applyFill="1" applyBorder="1"/>
    <xf numFmtId="0" fontId="67" fillId="6" borderId="12" xfId="0" applyFont="1" applyFill="1" applyBorder="1"/>
    <xf numFmtId="0" fontId="66" fillId="0" borderId="12" xfId="0" applyFont="1" applyBorder="1"/>
    <xf numFmtId="43" fontId="66" fillId="0" borderId="12" xfId="0" applyNumberFormat="1" applyFont="1" applyBorder="1"/>
    <xf numFmtId="43" fontId="66" fillId="0" borderId="13" xfId="0" applyNumberFormat="1" applyFont="1" applyBorder="1"/>
    <xf numFmtId="0" fontId="66" fillId="6" borderId="4" xfId="0" applyFont="1" applyFill="1" applyBorder="1"/>
    <xf numFmtId="0" fontId="67" fillId="6" borderId="2" xfId="0" applyFont="1" applyFill="1" applyBorder="1"/>
    <xf numFmtId="0" fontId="66" fillId="0" borderId="2" xfId="0" applyFont="1" applyBorder="1"/>
    <xf numFmtId="43" fontId="66" fillId="0" borderId="2" xfId="0" applyNumberFormat="1" applyFont="1" applyBorder="1"/>
    <xf numFmtId="43" fontId="66" fillId="0" borderId="5" xfId="0" applyNumberFormat="1" applyFont="1" applyBorder="1"/>
    <xf numFmtId="0" fontId="66" fillId="0" borderId="4" xfId="0" applyFont="1" applyBorder="1"/>
    <xf numFmtId="43" fontId="27" fillId="0" borderId="2" xfId="0" applyNumberFormat="1" applyFont="1" applyBorder="1"/>
    <xf numFmtId="0" fontId="66" fillId="0" borderId="23" xfId="0" applyFont="1" applyBorder="1"/>
    <xf numFmtId="0" fontId="66" fillId="0" borderId="15" xfId="0" applyFont="1" applyBorder="1"/>
    <xf numFmtId="43" fontId="66" fillId="0" borderId="15" xfId="0" applyNumberFormat="1" applyFont="1" applyBorder="1"/>
    <xf numFmtId="43" fontId="27" fillId="0" borderId="15" xfId="0" applyNumberFormat="1" applyFont="1" applyBorder="1"/>
    <xf numFmtId="43" fontId="66" fillId="0" borderId="53" xfId="0" applyNumberFormat="1" applyFont="1" applyBorder="1"/>
    <xf numFmtId="0" fontId="66" fillId="0" borderId="54" xfId="0" applyFont="1" applyBorder="1"/>
    <xf numFmtId="0" fontId="65" fillId="0" borderId="55" xfId="0" applyFont="1" applyBorder="1"/>
    <xf numFmtId="43" fontId="65" fillId="0" borderId="55" xfId="0" applyNumberFormat="1" applyFont="1" applyBorder="1"/>
    <xf numFmtId="0" fontId="68" fillId="0" borderId="0" xfId="0" applyFont="1"/>
    <xf numFmtId="0" fontId="65" fillId="0" borderId="33" xfId="0" applyFont="1" applyBorder="1"/>
    <xf numFmtId="43" fontId="69" fillId="0" borderId="34" xfId="0" applyNumberFormat="1" applyFont="1" applyBorder="1" applyAlignment="1">
      <alignment wrapText="1"/>
    </xf>
    <xf numFmtId="0" fontId="70" fillId="0" borderId="34" xfId="0" applyFont="1" applyBorder="1" applyAlignment="1">
      <alignment wrapText="1"/>
    </xf>
    <xf numFmtId="0" fontId="70" fillId="0" borderId="59" xfId="0" applyFont="1" applyBorder="1" applyAlignment="1">
      <alignment wrapText="1"/>
    </xf>
    <xf numFmtId="0" fontId="70" fillId="0" borderId="35" xfId="0" applyFont="1" applyBorder="1" applyAlignment="1">
      <alignment wrapText="1"/>
    </xf>
    <xf numFmtId="0" fontId="66" fillId="0" borderId="11" xfId="0" applyFont="1" applyBorder="1"/>
    <xf numFmtId="0" fontId="66" fillId="0" borderId="12" xfId="0" applyFont="1" applyBorder="1" applyAlignment="1">
      <alignment horizontal="center"/>
    </xf>
    <xf numFmtId="0" fontId="66" fillId="0" borderId="2" xfId="0" applyFont="1" applyBorder="1" applyAlignment="1">
      <alignment horizontal="center"/>
    </xf>
    <xf numFmtId="0" fontId="66" fillId="0" borderId="7" xfId="0" applyFont="1" applyBorder="1"/>
    <xf numFmtId="0" fontId="66" fillId="0" borderId="8" xfId="0" applyFont="1" applyBorder="1"/>
    <xf numFmtId="43" fontId="66" fillId="0" borderId="8" xfId="0" applyNumberFormat="1" applyFont="1" applyBorder="1"/>
    <xf numFmtId="43" fontId="66" fillId="0" borderId="9" xfId="0" applyNumberFormat="1" applyFont="1" applyBorder="1"/>
    <xf numFmtId="43" fontId="71" fillId="0" borderId="33" xfId="0" applyNumberFormat="1" applyFont="1" applyBorder="1"/>
    <xf numFmtId="43" fontId="71" fillId="0" borderId="34" xfId="0" applyNumberFormat="1" applyFont="1" applyBorder="1"/>
    <xf numFmtId="49" fontId="71" fillId="0" borderId="34" xfId="0" applyNumberFormat="1" applyFont="1" applyBorder="1" applyAlignment="1">
      <alignment horizontal="center"/>
    </xf>
    <xf numFmtId="0" fontId="65" fillId="0" borderId="10" xfId="0" applyFont="1" applyBorder="1"/>
    <xf numFmtId="0" fontId="65" fillId="0" borderId="3" xfId="0" applyFont="1" applyBorder="1"/>
    <xf numFmtId="43" fontId="69" fillId="0" borderId="3" xfId="0" applyNumberFormat="1" applyFont="1" applyBorder="1" applyAlignment="1">
      <alignment wrapText="1"/>
    </xf>
    <xf numFmtId="0" fontId="70" fillId="0" borderId="3" xfId="0" applyFont="1" applyBorder="1" applyAlignment="1">
      <alignment wrapText="1"/>
    </xf>
    <xf numFmtId="0" fontId="70" fillId="0" borderId="26" xfId="0" applyFont="1" applyBorder="1" applyAlignment="1">
      <alignment wrapText="1"/>
    </xf>
    <xf numFmtId="0" fontId="66" fillId="0" borderId="33" xfId="0" applyFont="1" applyBorder="1"/>
    <xf numFmtId="0" fontId="71" fillId="0" borderId="34" xfId="0" applyFont="1" applyBorder="1"/>
    <xf numFmtId="0" fontId="71" fillId="0" borderId="34" xfId="0" applyFont="1" applyBorder="1" applyAlignment="1">
      <alignment horizontal="center"/>
    </xf>
    <xf numFmtId="43" fontId="71" fillId="0" borderId="35" xfId="0" applyNumberFormat="1" applyFont="1" applyBorder="1"/>
    <xf numFmtId="0" fontId="71" fillId="0" borderId="28" xfId="0" applyFont="1" applyBorder="1"/>
    <xf numFmtId="0" fontId="71" fillId="0" borderId="29" xfId="0" applyFont="1" applyBorder="1"/>
    <xf numFmtId="0" fontId="71" fillId="0" borderId="29" xfId="0" applyFont="1" applyBorder="1" applyAlignment="1">
      <alignment wrapText="1"/>
    </xf>
    <xf numFmtId="49" fontId="66" fillId="0" borderId="62" xfId="0" applyNumberFormat="1" applyFont="1" applyBorder="1"/>
    <xf numFmtId="43" fontId="66" fillId="0" borderId="0" xfId="0" applyNumberFormat="1" applyFont="1"/>
    <xf numFmtId="43" fontId="66" fillId="0" borderId="61" xfId="0" applyNumberFormat="1" applyFont="1" applyBorder="1"/>
    <xf numFmtId="43" fontId="71" fillId="0" borderId="28" xfId="0" applyNumberFormat="1" applyFont="1" applyBorder="1"/>
    <xf numFmtId="43" fontId="71" fillId="0" borderId="29" xfId="0" applyNumberFormat="1" applyFont="1" applyBorder="1"/>
    <xf numFmtId="0" fontId="72" fillId="0" borderId="0" xfId="0" applyFont="1"/>
    <xf numFmtId="0" fontId="65" fillId="0" borderId="33" xfId="0" applyFont="1" applyBorder="1" applyAlignment="1">
      <alignment wrapText="1"/>
    </xf>
    <xf numFmtId="0" fontId="65" fillId="0" borderId="51" xfId="0" applyFont="1" applyBorder="1" applyAlignment="1">
      <alignment wrapText="1"/>
    </xf>
    <xf numFmtId="0" fontId="65" fillId="0" borderId="35" xfId="0" applyFont="1" applyBorder="1" applyAlignment="1">
      <alignment wrapText="1"/>
    </xf>
    <xf numFmtId="0" fontId="66" fillId="0" borderId="10" xfId="0" applyFont="1" applyBorder="1"/>
    <xf numFmtId="0" fontId="66" fillId="0" borderId="3" xfId="0" applyFont="1" applyBorder="1"/>
    <xf numFmtId="43" fontId="66" fillId="0" borderId="3" xfId="0" applyNumberFormat="1" applyFont="1" applyBorder="1"/>
    <xf numFmtId="43" fontId="66" fillId="0" borderId="26" xfId="0" applyNumberFormat="1" applyFont="1" applyBorder="1"/>
    <xf numFmtId="0" fontId="71" fillId="0" borderId="33" xfId="0" applyFont="1" applyBorder="1"/>
    <xf numFmtId="0" fontId="71" fillId="0" borderId="0" xfId="0" applyFont="1"/>
    <xf numFmtId="43" fontId="71" fillId="0" borderId="0" xfId="0" applyNumberFormat="1" applyFont="1"/>
    <xf numFmtId="43" fontId="23" fillId="0" borderId="2" xfId="1" applyFont="1" applyBorder="1" applyAlignment="1"/>
    <xf numFmtId="43" fontId="23" fillId="0" borderId="2" xfId="1" applyFont="1" applyBorder="1" applyAlignment="1">
      <alignment vertical="center"/>
    </xf>
    <xf numFmtId="49" fontId="66" fillId="0" borderId="2" xfId="0" applyNumberFormat="1" applyFont="1" applyBorder="1"/>
    <xf numFmtId="0" fontId="65" fillId="0" borderId="34" xfId="0" applyFont="1" applyBorder="1"/>
    <xf numFmtId="43" fontId="65" fillId="0" borderId="34" xfId="0" applyNumberFormat="1" applyFont="1" applyBorder="1"/>
    <xf numFmtId="43" fontId="65" fillId="0" borderId="35" xfId="0" applyNumberFormat="1" applyFont="1" applyBorder="1"/>
    <xf numFmtId="0" fontId="67" fillId="0" borderId="11" xfId="0" applyFont="1" applyBorder="1"/>
    <xf numFmtId="0" fontId="67" fillId="0" borderId="12" xfId="0" applyFont="1" applyBorder="1"/>
    <xf numFmtId="16" fontId="66" fillId="0" borderId="12" xfId="0" applyNumberFormat="1" applyFont="1" applyBorder="1"/>
    <xf numFmtId="0" fontId="67" fillId="0" borderId="4" xfId="0" applyFont="1" applyBorder="1"/>
    <xf numFmtId="16" fontId="66" fillId="0" borderId="2" xfId="0" applyNumberFormat="1" applyFont="1" applyBorder="1"/>
    <xf numFmtId="0" fontId="67" fillId="0" borderId="2" xfId="0" applyFont="1" applyBorder="1"/>
    <xf numFmtId="0" fontId="73" fillId="0" borderId="2" xfId="0" applyFont="1" applyBorder="1" applyAlignment="1">
      <alignment horizontal="left"/>
    </xf>
    <xf numFmtId="0" fontId="66" fillId="0" borderId="8" xfId="0" applyFont="1" applyBorder="1" applyAlignment="1">
      <alignment horizontal="center"/>
    </xf>
    <xf numFmtId="43" fontId="66" fillId="0" borderId="31" xfId="0" applyNumberFormat="1" applyFont="1" applyBorder="1"/>
    <xf numFmtId="0" fontId="71" fillId="0" borderId="58" xfId="0" applyFont="1" applyBorder="1" applyAlignment="1">
      <alignment horizontal="center"/>
    </xf>
    <xf numFmtId="43" fontId="71" fillId="0" borderId="58" xfId="0" applyNumberFormat="1" applyFont="1" applyBorder="1"/>
    <xf numFmtId="43" fontId="71" fillId="0" borderId="59" xfId="0" applyNumberFormat="1" applyFont="1" applyBorder="1"/>
    <xf numFmtId="0" fontId="66" fillId="0" borderId="10" xfId="0" applyFont="1" applyBorder="1" applyAlignment="1">
      <alignment horizontal="center"/>
    </xf>
    <xf numFmtId="0" fontId="66" fillId="0" borderId="3" xfId="0" applyFont="1" applyBorder="1" applyAlignment="1">
      <alignment horizontal="left"/>
    </xf>
    <xf numFmtId="0" fontId="66" fillId="0" borderId="3" xfId="0" applyFont="1" applyBorder="1" applyAlignment="1">
      <alignment horizontal="center"/>
    </xf>
    <xf numFmtId="43" fontId="71" fillId="0" borderId="3" xfId="0" applyNumberFormat="1" applyFont="1" applyBorder="1"/>
    <xf numFmtId="43" fontId="71" fillId="0" borderId="26" xfId="0" applyNumberFormat="1" applyFont="1" applyBorder="1"/>
    <xf numFmtId="0" fontId="66" fillId="0" borderId="4" xfId="0" applyFont="1" applyBorder="1" applyAlignment="1">
      <alignment horizontal="center"/>
    </xf>
    <xf numFmtId="0" fontId="66" fillId="0" borderId="2" xfId="0" applyFont="1" applyBorder="1" applyAlignment="1">
      <alignment horizontal="left"/>
    </xf>
    <xf numFmtId="43" fontId="71" fillId="0" borderId="2" xfId="0" applyNumberFormat="1" applyFont="1" applyBorder="1"/>
    <xf numFmtId="43" fontId="71" fillId="0" borderId="5" xfId="0" applyNumberFormat="1" applyFont="1" applyBorder="1"/>
    <xf numFmtId="0" fontId="23" fillId="0" borderId="2" xfId="0" applyFont="1" applyBorder="1" applyAlignment="1">
      <alignment horizontal="center"/>
    </xf>
    <xf numFmtId="0" fontId="73" fillId="0" borderId="2" xfId="0" applyFont="1" applyBorder="1" applyAlignment="1">
      <alignment horizontal="center"/>
    </xf>
    <xf numFmtId="0" fontId="66" fillId="0" borderId="23" xfId="0" applyFont="1" applyBorder="1" applyAlignment="1">
      <alignment horizontal="center"/>
    </xf>
    <xf numFmtId="0" fontId="23" fillId="0" borderId="15" xfId="0" applyFont="1" applyBorder="1" applyAlignment="1">
      <alignment horizontal="center"/>
    </xf>
    <xf numFmtId="0" fontId="22" fillId="0" borderId="55" xfId="0" applyFont="1" applyBorder="1" applyAlignment="1">
      <alignment horizontal="center"/>
    </xf>
    <xf numFmtId="43" fontId="71" fillId="0" borderId="55" xfId="0" applyNumberFormat="1" applyFont="1" applyBorder="1"/>
    <xf numFmtId="0" fontId="66" fillId="0" borderId="4" xfId="0" applyFont="1" applyBorder="1" applyAlignment="1">
      <alignment horizontal="right"/>
    </xf>
    <xf numFmtId="0" fontId="23" fillId="0" borderId="2" xfId="0" applyFont="1" applyBorder="1"/>
    <xf numFmtId="0" fontId="22" fillId="0" borderId="34" xfId="0" applyFont="1" applyBorder="1" applyAlignment="1">
      <alignment horizontal="center"/>
    </xf>
    <xf numFmtId="0" fontId="74" fillId="0" borderId="12" xfId="0" applyFont="1" applyBorder="1" applyAlignment="1">
      <alignment horizontal="left"/>
    </xf>
    <xf numFmtId="0" fontId="74" fillId="0" borderId="13" xfId="0" applyFont="1" applyBorder="1" applyAlignment="1">
      <alignment horizontal="left"/>
    </xf>
    <xf numFmtId="0" fontId="75" fillId="0" borderId="0" xfId="0" applyFont="1" applyAlignment="1">
      <alignment horizontal="left"/>
    </xf>
    <xf numFmtId="0" fontId="66" fillId="0" borderId="2" xfId="0" applyFont="1" applyBorder="1" applyAlignment="1">
      <alignment horizontal="right"/>
    </xf>
    <xf numFmtId="0" fontId="66" fillId="0" borderId="8" xfId="0" applyFont="1" applyBorder="1" applyAlignment="1">
      <alignment horizontal="right"/>
    </xf>
    <xf numFmtId="0" fontId="66" fillId="0" borderId="8" xfId="0" applyFont="1" applyBorder="1" applyAlignment="1">
      <alignment horizontal="left"/>
    </xf>
    <xf numFmtId="49" fontId="71" fillId="0" borderId="58" xfId="0" applyNumberFormat="1" applyFont="1" applyBorder="1" applyAlignment="1">
      <alignment horizontal="center"/>
    </xf>
    <xf numFmtId="49" fontId="66" fillId="0" borderId="15" xfId="0" applyNumberFormat="1" applyFont="1" applyBorder="1"/>
    <xf numFmtId="0" fontId="22" fillId="0" borderId="31" xfId="0" applyFont="1" applyBorder="1" applyAlignment="1">
      <alignment horizontal="center"/>
    </xf>
    <xf numFmtId="43" fontId="71" fillId="0" borderId="31" xfId="0" applyNumberFormat="1" applyFont="1" applyBorder="1"/>
    <xf numFmtId="0" fontId="71" fillId="0" borderId="55" xfId="0" applyFont="1" applyBorder="1" applyAlignment="1">
      <alignment horizontal="center"/>
    </xf>
    <xf numFmtId="0" fontId="66" fillId="0" borderId="31" xfId="0" applyFont="1" applyBorder="1"/>
    <xf numFmtId="0" fontId="66" fillId="0" borderId="32" xfId="0" applyFont="1" applyBorder="1"/>
    <xf numFmtId="0" fontId="66" fillId="0" borderId="57" xfId="0" applyFont="1" applyBorder="1"/>
    <xf numFmtId="0" fontId="66" fillId="0" borderId="58" xfId="0" applyFont="1" applyBorder="1"/>
    <xf numFmtId="49" fontId="66" fillId="0" borderId="58" xfId="0" applyNumberFormat="1" applyFont="1" applyBorder="1" applyAlignment="1">
      <alignment horizontal="center"/>
    </xf>
    <xf numFmtId="43" fontId="66" fillId="0" borderId="58" xfId="0" applyNumberFormat="1" applyFont="1" applyBorder="1"/>
    <xf numFmtId="0" fontId="27" fillId="0" borderId="58" xfId="0" applyFont="1" applyBorder="1"/>
    <xf numFmtId="43" fontId="66" fillId="0" borderId="59" xfId="0" applyNumberFormat="1" applyFont="1" applyBorder="1"/>
    <xf numFmtId="0" fontId="66" fillId="0" borderId="34" xfId="0" applyFont="1" applyBorder="1" applyAlignment="1">
      <alignment horizontal="center"/>
    </xf>
    <xf numFmtId="49" fontId="66" fillId="0" borderId="12" xfId="0" applyNumberFormat="1" applyFont="1" applyBorder="1" applyAlignment="1">
      <alignment horizontal="center"/>
    </xf>
    <xf numFmtId="43" fontId="71" fillId="0" borderId="12" xfId="0" applyNumberFormat="1" applyFont="1" applyBorder="1"/>
    <xf numFmtId="49" fontId="66" fillId="0" borderId="8" xfId="0" applyNumberFormat="1" applyFont="1" applyBorder="1" applyAlignment="1">
      <alignment horizontal="center"/>
    </xf>
    <xf numFmtId="0" fontId="27" fillId="0" borderId="12" xfId="0" applyFont="1" applyBorder="1"/>
    <xf numFmtId="49" fontId="66" fillId="0" borderId="2" xfId="0" applyNumberFormat="1" applyFont="1" applyBorder="1" applyAlignment="1">
      <alignment horizontal="center"/>
    </xf>
    <xf numFmtId="0" fontId="27" fillId="0" borderId="2" xfId="0" applyFont="1" applyBorder="1"/>
    <xf numFmtId="0" fontId="27" fillId="0" borderId="8" xfId="0" applyFont="1" applyBorder="1"/>
    <xf numFmtId="0" fontId="71" fillId="0" borderId="58" xfId="0" applyFont="1" applyBorder="1"/>
    <xf numFmtId="49" fontId="66" fillId="0" borderId="58" xfId="0" applyNumberFormat="1" applyFont="1" applyBorder="1"/>
    <xf numFmtId="49" fontId="66" fillId="0" borderId="3" xfId="0" applyNumberFormat="1" applyFont="1" applyBorder="1" applyAlignment="1">
      <alignment horizontal="center"/>
    </xf>
    <xf numFmtId="0" fontId="69" fillId="0" borderId="33" xfId="0" applyFont="1" applyBorder="1"/>
    <xf numFmtId="0" fontId="69" fillId="0" borderId="34" xfId="0" applyFont="1" applyBorder="1"/>
    <xf numFmtId="49" fontId="69" fillId="0" borderId="34" xfId="0" applyNumberFormat="1" applyFont="1" applyBorder="1"/>
    <xf numFmtId="43" fontId="69" fillId="0" borderId="34" xfId="0" applyNumberFormat="1" applyFont="1" applyBorder="1"/>
    <xf numFmtId="43" fontId="69" fillId="0" borderId="35" xfId="0" applyNumberFormat="1" applyFont="1" applyBorder="1"/>
    <xf numFmtId="49" fontId="66" fillId="0" borderId="12" xfId="0" applyNumberFormat="1" applyFont="1" applyBorder="1"/>
    <xf numFmtId="49" fontId="66" fillId="0" borderId="8" xfId="0" applyNumberFormat="1" applyFont="1" applyBorder="1"/>
    <xf numFmtId="43" fontId="66" fillId="0" borderId="32" xfId="0" applyNumberFormat="1" applyFont="1" applyBorder="1"/>
    <xf numFmtId="0" fontId="65" fillId="0" borderId="57" xfId="0" applyFont="1" applyBorder="1"/>
    <xf numFmtId="0" fontId="65" fillId="0" borderId="58" xfId="0" applyFont="1" applyBorder="1" applyAlignment="1">
      <alignment wrapText="1"/>
    </xf>
    <xf numFmtId="43" fontId="69" fillId="0" borderId="58" xfId="0" applyNumberFormat="1" applyFont="1" applyBorder="1" applyAlignment="1">
      <alignment wrapText="1"/>
    </xf>
    <xf numFmtId="0" fontId="70" fillId="0" borderId="58" xfId="0" applyFont="1" applyBorder="1" applyAlignment="1">
      <alignment wrapText="1"/>
    </xf>
    <xf numFmtId="49" fontId="66" fillId="0" borderId="3" xfId="0" applyNumberFormat="1" applyFont="1" applyBorder="1"/>
    <xf numFmtId="0" fontId="27" fillId="0" borderId="3" xfId="0" applyFont="1" applyBorder="1"/>
    <xf numFmtId="0" fontId="27" fillId="0" borderId="15" xfId="0" applyFont="1" applyBorder="1"/>
    <xf numFmtId="0" fontId="69" fillId="0" borderId="30" xfId="0" applyFont="1" applyBorder="1"/>
    <xf numFmtId="0" fontId="69" fillId="0" borderId="31" xfId="0" applyFont="1" applyBorder="1"/>
    <xf numFmtId="49" fontId="69" fillId="0" borderId="31" xfId="0" applyNumberFormat="1" applyFont="1" applyBorder="1"/>
    <xf numFmtId="43" fontId="69" fillId="0" borderId="31" xfId="0" applyNumberFormat="1" applyFont="1" applyBorder="1"/>
    <xf numFmtId="0" fontId="70" fillId="0" borderId="3" xfId="0" applyFont="1" applyBorder="1"/>
    <xf numFmtId="0" fontId="70" fillId="0" borderId="2" xfId="0" applyFont="1" applyBorder="1"/>
    <xf numFmtId="49" fontId="66" fillId="0" borderId="55" xfId="0" applyNumberFormat="1" applyFont="1" applyBorder="1"/>
    <xf numFmtId="43" fontId="71" fillId="0" borderId="63" xfId="0" applyNumberFormat="1" applyFont="1" applyBorder="1"/>
    <xf numFmtId="43" fontId="71" fillId="0" borderId="56" xfId="0" applyNumberFormat="1" applyFont="1" applyBorder="1"/>
    <xf numFmtId="0" fontId="66" fillId="0" borderId="15" xfId="0" applyFont="1" applyBorder="1" applyAlignment="1">
      <alignment horizontal="left"/>
    </xf>
    <xf numFmtId="49" fontId="66" fillId="0" borderId="15" xfId="0" applyNumberFormat="1" applyFont="1" applyBorder="1" applyAlignment="1">
      <alignment horizontal="center"/>
    </xf>
    <xf numFmtId="0" fontId="71" fillId="0" borderId="30" xfId="0" applyFont="1" applyBorder="1" applyAlignment="1">
      <alignment horizontal="right"/>
    </xf>
    <xf numFmtId="0" fontId="71" fillId="0" borderId="31" xfId="0" applyFont="1" applyBorder="1"/>
    <xf numFmtId="49" fontId="71" fillId="0" borderId="31" xfId="0" applyNumberFormat="1" applyFont="1" applyBorder="1"/>
    <xf numFmtId="0" fontId="66" fillId="0" borderId="10" xfId="0" applyFont="1" applyBorder="1" applyAlignment="1">
      <alignment horizontal="right"/>
    </xf>
    <xf numFmtId="0" fontId="62" fillId="0" borderId="3" xfId="0" applyFont="1" applyBorder="1"/>
    <xf numFmtId="0" fontId="62" fillId="0" borderId="2" xfId="0" applyFont="1" applyBorder="1"/>
    <xf numFmtId="0" fontId="62" fillId="0" borderId="15" xfId="0" applyFont="1" applyBorder="1"/>
    <xf numFmtId="0" fontId="69" fillId="0" borderId="54" xfId="0" applyFont="1" applyBorder="1"/>
    <xf numFmtId="0" fontId="69" fillId="0" borderId="55" xfId="0" applyFont="1" applyBorder="1"/>
    <xf numFmtId="49" fontId="69" fillId="0" borderId="55" xfId="0" applyNumberFormat="1" applyFont="1" applyBorder="1"/>
    <xf numFmtId="43" fontId="69" fillId="0" borderId="55" xfId="0" applyNumberFormat="1" applyFont="1" applyBorder="1"/>
    <xf numFmtId="0" fontId="71" fillId="0" borderId="2" xfId="0" applyFont="1" applyBorder="1" applyAlignment="1">
      <alignment wrapText="1"/>
    </xf>
    <xf numFmtId="0" fontId="72" fillId="0" borderId="2" xfId="0" applyFont="1" applyBorder="1"/>
    <xf numFmtId="0" fontId="66" fillId="0" borderId="2" xfId="0" applyFont="1" applyBorder="1" applyAlignment="1">
      <alignment horizontal="center" vertical="top" wrapText="1"/>
    </xf>
    <xf numFmtId="0" fontId="66" fillId="2" borderId="2" xfId="0" applyFont="1" applyFill="1" applyBorder="1"/>
    <xf numFmtId="17" fontId="66" fillId="0" borderId="2" xfId="0" quotePrefix="1" applyNumberFormat="1" applyFont="1" applyBorder="1" applyAlignment="1">
      <alignment horizontal="center" vertical="top" wrapText="1"/>
    </xf>
    <xf numFmtId="4" fontId="66" fillId="0" borderId="2" xfId="0" applyNumberFormat="1" applyFont="1" applyBorder="1" applyAlignment="1">
      <alignment horizontal="center" vertical="top" wrapText="1"/>
    </xf>
    <xf numFmtId="0" fontId="64" fillId="0" borderId="2" xfId="0" applyFont="1" applyBorder="1"/>
    <xf numFmtId="4" fontId="66" fillId="0" borderId="2" xfId="0" applyNumberFormat="1" applyFont="1" applyBorder="1" applyAlignment="1">
      <alignment horizontal="right" wrapText="1"/>
    </xf>
    <xf numFmtId="0" fontId="66" fillId="7" borderId="2" xfId="0" applyFont="1" applyFill="1" applyBorder="1"/>
    <xf numFmtId="0" fontId="66" fillId="2" borderId="2" xfId="0" applyFont="1" applyFill="1" applyBorder="1" applyAlignment="1">
      <alignment horizontal="left"/>
    </xf>
    <xf numFmtId="0" fontId="66" fillId="0" borderId="2" xfId="0" applyFont="1" applyBorder="1" applyAlignment="1">
      <alignment vertical="top" wrapText="1"/>
    </xf>
    <xf numFmtId="0" fontId="66" fillId="0" borderId="2" xfId="0" quotePrefix="1" applyFont="1" applyBorder="1" applyAlignment="1">
      <alignment horizontal="center" vertical="top" wrapText="1"/>
    </xf>
    <xf numFmtId="16" fontId="66" fillId="0" borderId="2" xfId="0" quotePrefix="1" applyNumberFormat="1" applyFont="1" applyBorder="1" applyAlignment="1">
      <alignment horizontal="center" vertical="top" wrapText="1"/>
    </xf>
    <xf numFmtId="0" fontId="66" fillId="2" borderId="8" xfId="0" applyFont="1" applyFill="1" applyBorder="1"/>
    <xf numFmtId="0" fontId="66" fillId="0" borderId="8" xfId="0" quotePrefix="1" applyFont="1" applyBorder="1" applyAlignment="1">
      <alignment horizontal="center" vertical="top" wrapText="1"/>
    </xf>
    <xf numFmtId="4" fontId="66" fillId="0" borderId="8" xfId="0" applyNumberFormat="1" applyFont="1" applyBorder="1" applyAlignment="1">
      <alignment horizontal="center" vertical="top" wrapText="1"/>
    </xf>
    <xf numFmtId="0" fontId="66" fillId="0" borderId="8" xfId="0" applyFont="1" applyBorder="1" applyAlignment="1">
      <alignment horizontal="center" vertical="top" wrapText="1"/>
    </xf>
    <xf numFmtId="0" fontId="64" fillId="0" borderId="8" xfId="0" applyFont="1" applyBorder="1"/>
    <xf numFmtId="4" fontId="66" fillId="0" borderId="8" xfId="0" applyNumberFormat="1" applyFont="1" applyBorder="1" applyAlignment="1">
      <alignment horizontal="right" wrapText="1"/>
    </xf>
    <xf numFmtId="4" fontId="71" fillId="0" borderId="34" xfId="0" applyNumberFormat="1" applyFont="1" applyBorder="1" applyAlignment="1">
      <alignment horizontal="center" vertical="top" wrapText="1"/>
    </xf>
    <xf numFmtId="0" fontId="66" fillId="0" borderId="12" xfId="0" applyFont="1" applyBorder="1" applyAlignment="1">
      <alignment horizontal="center" vertical="top" wrapText="1"/>
    </xf>
    <xf numFmtId="0" fontId="66" fillId="0" borderId="12" xfId="0" applyFont="1" applyBorder="1" applyAlignment="1">
      <alignment horizontal="left" vertical="top" wrapText="1"/>
    </xf>
    <xf numFmtId="0" fontId="66" fillId="0" borderId="12" xfId="0" quotePrefix="1" applyFont="1" applyBorder="1" applyAlignment="1">
      <alignment horizontal="center" vertical="top" wrapText="1"/>
    </xf>
    <xf numFmtId="4" fontId="66" fillId="0" borderId="12" xfId="0" applyNumberFormat="1" applyFont="1" applyBorder="1" applyAlignment="1">
      <alignment horizontal="center" vertical="top" wrapText="1"/>
    </xf>
    <xf numFmtId="4" fontId="71" fillId="0" borderId="12" xfId="0" applyNumberFormat="1" applyFont="1" applyBorder="1" applyAlignment="1">
      <alignment horizontal="center" vertical="top" wrapText="1"/>
    </xf>
    <xf numFmtId="0" fontId="64" fillId="0" borderId="12" xfId="0" applyFont="1" applyBorder="1"/>
    <xf numFmtId="0" fontId="66" fillId="0" borderId="2" xfId="0" applyFont="1" applyBorder="1" applyAlignment="1">
      <alignment horizontal="left" vertical="top" wrapText="1"/>
    </xf>
    <xf numFmtId="4" fontId="71" fillId="0" borderId="2" xfId="0" applyNumberFormat="1" applyFont="1" applyBorder="1" applyAlignment="1">
      <alignment horizontal="center" vertical="top" wrapText="1"/>
    </xf>
    <xf numFmtId="0" fontId="67" fillId="2" borderId="2" xfId="0" applyFont="1" applyFill="1" applyBorder="1"/>
    <xf numFmtId="0" fontId="67" fillId="2" borderId="8" xfId="0" applyFont="1" applyFill="1" applyBorder="1"/>
    <xf numFmtId="0" fontId="64" fillId="0" borderId="35" xfId="0" applyFont="1" applyBorder="1"/>
    <xf numFmtId="0" fontId="66" fillId="2" borderId="12" xfId="0" applyFont="1" applyFill="1" applyBorder="1"/>
    <xf numFmtId="16" fontId="66" fillId="0" borderId="12" xfId="0" quotePrefix="1" applyNumberFormat="1" applyFont="1" applyBorder="1" applyAlignment="1">
      <alignment horizontal="center" vertical="top" wrapText="1"/>
    </xf>
    <xf numFmtId="0" fontId="27" fillId="0" borderId="2" xfId="2" applyNumberFormat="1" applyFont="1" applyBorder="1" applyAlignment="1"/>
    <xf numFmtId="4" fontId="40" fillId="0" borderId="2" xfId="0" applyNumberFormat="1" applyFont="1" applyBorder="1" applyAlignment="1">
      <alignment horizontal="center" vertical="top" wrapText="1"/>
    </xf>
    <xf numFmtId="0" fontId="27" fillId="2" borderId="2" xfId="0" applyFont="1" applyFill="1" applyBorder="1"/>
    <xf numFmtId="4" fontId="40" fillId="0" borderId="8" xfId="0" applyNumberFormat="1" applyFont="1" applyBorder="1" applyAlignment="1">
      <alignment horizontal="center" vertical="top" wrapText="1"/>
    </xf>
    <xf numFmtId="0" fontId="70" fillId="0" borderId="50" xfId="0" applyFont="1" applyBorder="1" applyAlignment="1">
      <alignment wrapText="1"/>
    </xf>
    <xf numFmtId="0" fontId="0" fillId="0" borderId="2" xfId="0" applyBorder="1"/>
    <xf numFmtId="0" fontId="62" fillId="0" borderId="33" xfId="0" applyFont="1" applyBorder="1"/>
    <xf numFmtId="0" fontId="62" fillId="0" borderId="34" xfId="0" applyFont="1" applyBorder="1"/>
    <xf numFmtId="43" fontId="62" fillId="0" borderId="34" xfId="0" applyNumberFormat="1" applyFont="1" applyBorder="1"/>
    <xf numFmtId="0" fontId="0" fillId="0" borderId="12" xfId="0" applyBorder="1"/>
    <xf numFmtId="0" fontId="64" fillId="0" borderId="31" xfId="0" applyFont="1" applyBorder="1"/>
    <xf numFmtId="0" fontId="0" fillId="0" borderId="31" xfId="0" applyBorder="1"/>
    <xf numFmtId="0" fontId="66" fillId="0" borderId="34" xfId="0" applyFont="1" applyBorder="1"/>
    <xf numFmtId="43" fontId="66" fillId="0" borderId="3" xfId="0" applyNumberFormat="1" applyFont="1" applyBorder="1" applyAlignment="1">
      <alignment horizontal="left"/>
    </xf>
    <xf numFmtId="0" fontId="74" fillId="0" borderId="3" xfId="0" applyFont="1" applyBorder="1" applyAlignment="1">
      <alignment horizontal="left"/>
    </xf>
    <xf numFmtId="43" fontId="75" fillId="0" borderId="3" xfId="0" applyNumberFormat="1" applyFont="1" applyBorder="1" applyAlignment="1">
      <alignment horizontal="left"/>
    </xf>
    <xf numFmtId="0" fontId="74" fillId="0" borderId="26" xfId="0" applyFont="1" applyBorder="1" applyAlignment="1">
      <alignment horizontal="left"/>
    </xf>
    <xf numFmtId="43" fontId="66" fillId="0" borderId="2" xfId="0" applyNumberFormat="1" applyFont="1" applyBorder="1" applyAlignment="1">
      <alignment horizontal="left"/>
    </xf>
    <xf numFmtId="0" fontId="74" fillId="0" borderId="2" xfId="0" applyFont="1" applyBorder="1" applyAlignment="1">
      <alignment horizontal="left"/>
    </xf>
    <xf numFmtId="43" fontId="75" fillId="0" borderId="2" xfId="0" applyNumberFormat="1" applyFont="1" applyBorder="1" applyAlignment="1">
      <alignment horizontal="left"/>
    </xf>
    <xf numFmtId="0" fontId="74" fillId="0" borderId="5" xfId="0" applyFont="1" applyBorder="1" applyAlignment="1">
      <alignment horizontal="left"/>
    </xf>
    <xf numFmtId="43" fontId="66" fillId="0" borderId="15" xfId="0" applyNumberFormat="1" applyFont="1" applyBorder="1" applyAlignment="1">
      <alignment horizontal="left"/>
    </xf>
    <xf numFmtId="0" fontId="74" fillId="0" borderId="15" xfId="0" applyFont="1" applyBorder="1" applyAlignment="1">
      <alignment horizontal="left"/>
    </xf>
    <xf numFmtId="43" fontId="75" fillId="0" borderId="15" xfId="0" applyNumberFormat="1" applyFont="1" applyBorder="1" applyAlignment="1">
      <alignment horizontal="left"/>
    </xf>
    <xf numFmtId="0" fontId="74" fillId="0" borderId="53" xfId="0" applyFont="1" applyBorder="1" applyAlignment="1">
      <alignment horizontal="left"/>
    </xf>
    <xf numFmtId="0" fontId="74" fillId="0" borderId="0" xfId="0" applyFont="1" applyAlignment="1">
      <alignment horizontal="left"/>
    </xf>
    <xf numFmtId="43" fontId="74" fillId="0" borderId="0" xfId="0" applyNumberFormat="1" applyFont="1" applyAlignment="1">
      <alignment horizontal="left"/>
    </xf>
    <xf numFmtId="0" fontId="64" fillId="0" borderId="26" xfId="0" applyFont="1" applyBorder="1"/>
    <xf numFmtId="0" fontId="71" fillId="0" borderId="4" xfId="0" applyFont="1" applyBorder="1" applyAlignment="1">
      <alignment horizontal="center"/>
    </xf>
    <xf numFmtId="0" fontId="64" fillId="0" borderId="5" xfId="0" applyFont="1" applyBorder="1"/>
    <xf numFmtId="0" fontId="64" fillId="0" borderId="9" xfId="0" applyFont="1" applyBorder="1"/>
    <xf numFmtId="0" fontId="0" fillId="0" borderId="8" xfId="0" applyBorder="1"/>
    <xf numFmtId="0" fontId="71" fillId="0" borderId="57" xfId="0" applyFont="1" applyBorder="1"/>
    <xf numFmtId="0" fontId="26" fillId="0" borderId="58" xfId="0" applyFont="1" applyBorder="1"/>
    <xf numFmtId="0" fontId="64" fillId="0" borderId="58" xfId="0" applyFont="1" applyBorder="1"/>
    <xf numFmtId="0" fontId="64" fillId="0" borderId="59" xfId="0" applyFont="1" applyBorder="1"/>
    <xf numFmtId="0" fontId="71" fillId="0" borderId="10" xfId="0" applyFont="1" applyBorder="1"/>
    <xf numFmtId="43" fontId="0" fillId="0" borderId="3" xfId="0" applyNumberFormat="1" applyBorder="1"/>
    <xf numFmtId="43" fontId="64" fillId="0" borderId="3" xfId="0" applyNumberFormat="1" applyFont="1" applyBorder="1"/>
    <xf numFmtId="0" fontId="71" fillId="0" borderId="4" xfId="0" applyFont="1" applyBorder="1"/>
    <xf numFmtId="43" fontId="0" fillId="0" borderId="2" xfId="0" applyNumberFormat="1" applyBorder="1"/>
    <xf numFmtId="43" fontId="64" fillId="0" borderId="2" xfId="0" applyNumberFormat="1" applyFont="1" applyBorder="1"/>
    <xf numFmtId="0" fontId="0" fillId="0" borderId="15" xfId="0" applyBorder="1"/>
    <xf numFmtId="0" fontId="64" fillId="0" borderId="15" xfId="0" applyFont="1" applyBorder="1"/>
    <xf numFmtId="0" fontId="64" fillId="0" borderId="53" xfId="0" applyFont="1" applyBorder="1"/>
    <xf numFmtId="0" fontId="71" fillId="0" borderId="55" xfId="0" applyFont="1" applyBorder="1"/>
    <xf numFmtId="0" fontId="64" fillId="0" borderId="13" xfId="0" applyFont="1" applyBorder="1"/>
    <xf numFmtId="0" fontId="71" fillId="0" borderId="30" xfId="0" applyFont="1" applyBorder="1"/>
    <xf numFmtId="49" fontId="66" fillId="0" borderId="31" xfId="0" applyNumberFormat="1" applyFont="1" applyBorder="1"/>
    <xf numFmtId="0" fontId="64" fillId="0" borderId="32" xfId="0" applyFont="1" applyBorder="1"/>
    <xf numFmtId="0" fontId="74" fillId="0" borderId="8" xfId="0" applyFont="1" applyBorder="1" applyAlignment="1">
      <alignment horizontal="left"/>
    </xf>
    <xf numFmtId="43" fontId="75" fillId="0" borderId="8" xfId="0" applyNumberFormat="1" applyFont="1" applyBorder="1" applyAlignment="1">
      <alignment horizontal="left"/>
    </xf>
    <xf numFmtId="0" fontId="74" fillId="0" borderId="9" xfId="0" applyFont="1" applyBorder="1" applyAlignment="1">
      <alignment horizontal="left"/>
    </xf>
    <xf numFmtId="0" fontId="74" fillId="0" borderId="34" xfId="0" applyFont="1" applyBorder="1" applyAlignment="1">
      <alignment horizontal="left"/>
    </xf>
    <xf numFmtId="43" fontId="74" fillId="0" borderId="34" xfId="0" applyNumberFormat="1" applyFont="1" applyBorder="1" applyAlignment="1">
      <alignment horizontal="left"/>
    </xf>
    <xf numFmtId="43" fontId="74" fillId="0" borderId="35" xfId="0" applyNumberFormat="1" applyFont="1" applyBorder="1" applyAlignment="1">
      <alignment horizontal="left"/>
    </xf>
    <xf numFmtId="0" fontId="65" fillId="0" borderId="57" xfId="0" applyFont="1" applyBorder="1" applyAlignment="1">
      <alignment wrapText="1"/>
    </xf>
    <xf numFmtId="0" fontId="65" fillId="0" borderId="11" xfId="0" applyFont="1" applyBorder="1" applyAlignment="1">
      <alignment wrapText="1"/>
    </xf>
    <xf numFmtId="0" fontId="67" fillId="0" borderId="12" xfId="0" applyFont="1" applyBorder="1" applyAlignment="1">
      <alignment wrapText="1"/>
    </xf>
    <xf numFmtId="0" fontId="70" fillId="0" borderId="13" xfId="0" applyFont="1" applyBorder="1" applyAlignment="1">
      <alignment wrapText="1"/>
    </xf>
    <xf numFmtId="0" fontId="65" fillId="0" borderId="4" xfId="0" applyFont="1" applyBorder="1" applyAlignment="1">
      <alignment wrapText="1"/>
    </xf>
    <xf numFmtId="0" fontId="67" fillId="0" borderId="2" xfId="0" applyFont="1" applyBorder="1" applyAlignment="1">
      <alignment wrapText="1"/>
    </xf>
    <xf numFmtId="0" fontId="70" fillId="0" borderId="5" xfId="0" applyFont="1" applyBorder="1" applyAlignment="1">
      <alignment wrapText="1"/>
    </xf>
    <xf numFmtId="0" fontId="67" fillId="0" borderId="2" xfId="0" applyFont="1" applyBorder="1" applyAlignment="1">
      <alignment horizontal="center" wrapText="1"/>
    </xf>
    <xf numFmtId="0" fontId="70" fillId="0" borderId="2" xfId="0" applyFont="1" applyBorder="1" applyAlignment="1">
      <alignment wrapText="1"/>
    </xf>
    <xf numFmtId="49" fontId="69" fillId="0" borderId="34" xfId="0" applyNumberFormat="1" applyFont="1" applyBorder="1" applyAlignment="1">
      <alignment horizontal="center"/>
    </xf>
    <xf numFmtId="0" fontId="27" fillId="0" borderId="31" xfId="0" applyFont="1" applyBorder="1" applyAlignment="1">
      <alignment horizontal="center"/>
    </xf>
    <xf numFmtId="0" fontId="27" fillId="0" borderId="31" xfId="0" applyFont="1" applyBorder="1"/>
    <xf numFmtId="0" fontId="76" fillId="0" borderId="10" xfId="0" applyFont="1" applyBorder="1" applyAlignment="1">
      <alignment horizontal="right"/>
    </xf>
    <xf numFmtId="0" fontId="75" fillId="0" borderId="3" xfId="0" applyFont="1" applyBorder="1" applyAlignment="1">
      <alignment horizontal="left"/>
    </xf>
    <xf numFmtId="0" fontId="64" fillId="0" borderId="3" xfId="0" applyFont="1" applyBorder="1"/>
    <xf numFmtId="0" fontId="76" fillId="0" borderId="4" xfId="0" applyFont="1" applyBorder="1" applyAlignment="1">
      <alignment horizontal="right"/>
    </xf>
    <xf numFmtId="0" fontId="75" fillId="0" borderId="2" xfId="0" applyFont="1" applyBorder="1" applyAlignment="1">
      <alignment horizontal="left"/>
    </xf>
    <xf numFmtId="0" fontId="27" fillId="0" borderId="2" xfId="0" applyFont="1" applyBorder="1" applyAlignment="1">
      <alignment horizontal="center"/>
    </xf>
    <xf numFmtId="0" fontId="76" fillId="0" borderId="23" xfId="0" applyFont="1" applyBorder="1" applyAlignment="1">
      <alignment horizontal="right"/>
    </xf>
    <xf numFmtId="0" fontId="27" fillId="0" borderId="15" xfId="0" applyFont="1" applyBorder="1" applyAlignment="1">
      <alignment horizontal="center"/>
    </xf>
    <xf numFmtId="0" fontId="71" fillId="0" borderId="11" xfId="0" applyFont="1" applyBorder="1" applyAlignment="1">
      <alignment horizontal="center"/>
    </xf>
    <xf numFmtId="0" fontId="66" fillId="0" borderId="12" xfId="0" applyFont="1" applyBorder="1" applyAlignment="1">
      <alignment horizontal="left"/>
    </xf>
    <xf numFmtId="49" fontId="27" fillId="0" borderId="58" xfId="0" applyNumberFormat="1" applyFont="1" applyBorder="1" applyAlignment="1">
      <alignment horizontal="center"/>
    </xf>
    <xf numFmtId="49" fontId="69" fillId="0" borderId="31" xfId="0" applyNumberFormat="1" applyFont="1" applyBorder="1" applyAlignment="1">
      <alignment horizontal="center"/>
    </xf>
    <xf numFmtId="0" fontId="66" fillId="0" borderId="10" xfId="0" applyFont="1" applyBorder="1" applyAlignment="1">
      <alignment wrapText="1"/>
    </xf>
    <xf numFmtId="0" fontId="66" fillId="0" borderId="3" xfId="0" applyFont="1" applyBorder="1" applyAlignment="1">
      <alignment wrapText="1"/>
    </xf>
    <xf numFmtId="49" fontId="66" fillId="0" borderId="3" xfId="0" applyNumberFormat="1" applyFont="1" applyBorder="1" applyAlignment="1">
      <alignment horizontal="center" wrapText="1"/>
    </xf>
    <xf numFmtId="43" fontId="66" fillId="0" borderId="3" xfId="0" applyNumberFormat="1" applyFont="1" applyBorder="1" applyAlignment="1">
      <alignment wrapText="1"/>
    </xf>
    <xf numFmtId="0" fontId="66" fillId="0" borderId="4" xfId="0" applyFont="1" applyBorder="1" applyAlignment="1">
      <alignment wrapText="1"/>
    </xf>
    <xf numFmtId="0" fontId="66" fillId="0" borderId="2" xfId="0" applyFont="1" applyBorder="1" applyAlignment="1">
      <alignment wrapText="1"/>
    </xf>
    <xf numFmtId="49" fontId="66" fillId="0" borderId="2" xfId="0" applyNumberFormat="1" applyFont="1" applyBorder="1" applyAlignment="1">
      <alignment horizontal="center" wrapText="1"/>
    </xf>
    <xf numFmtId="43" fontId="66" fillId="0" borderId="2" xfId="0" applyNumberFormat="1" applyFont="1" applyBorder="1" applyAlignment="1">
      <alignment wrapText="1"/>
    </xf>
    <xf numFmtId="49" fontId="66" fillId="0" borderId="31" xfId="0" applyNumberFormat="1" applyFont="1" applyBorder="1" applyAlignment="1">
      <alignment horizontal="center"/>
    </xf>
    <xf numFmtId="0" fontId="77" fillId="0" borderId="8" xfId="0" applyFont="1" applyBorder="1" applyAlignment="1">
      <alignment horizontal="center"/>
    </xf>
    <xf numFmtId="43" fontId="75" fillId="0" borderId="8" xfId="0" applyNumberFormat="1" applyFont="1" applyBorder="1"/>
    <xf numFmtId="0" fontId="78" fillId="0" borderId="8" xfId="0" applyFont="1" applyBorder="1"/>
    <xf numFmtId="0" fontId="75" fillId="0" borderId="8" xfId="0" applyFont="1" applyBorder="1"/>
    <xf numFmtId="0" fontId="75" fillId="0" borderId="0" xfId="0" applyFont="1"/>
    <xf numFmtId="0" fontId="71" fillId="0" borderId="10" xfId="0" applyFont="1" applyBorder="1" applyAlignment="1">
      <alignment horizontal="right"/>
    </xf>
    <xf numFmtId="0" fontId="77" fillId="0" borderId="3" xfId="0" applyFont="1" applyBorder="1" applyAlignment="1">
      <alignment horizontal="center"/>
    </xf>
    <xf numFmtId="0" fontId="75" fillId="0" borderId="3" xfId="0" applyFont="1" applyBorder="1"/>
    <xf numFmtId="0" fontId="75" fillId="0" borderId="26" xfId="0" applyFont="1" applyBorder="1"/>
    <xf numFmtId="0" fontId="71" fillId="0" borderId="4" xfId="0" applyFont="1" applyBorder="1" applyAlignment="1">
      <alignment horizontal="right"/>
    </xf>
    <xf numFmtId="0" fontId="77" fillId="0" borderId="2" xfId="0" applyFont="1" applyBorder="1" applyAlignment="1">
      <alignment horizontal="center"/>
    </xf>
    <xf numFmtId="0" fontId="75" fillId="0" borderId="2" xfId="0" applyFont="1" applyBorder="1"/>
    <xf numFmtId="0" fontId="75" fillId="0" borderId="5" xfId="0" applyFont="1" applyBorder="1"/>
    <xf numFmtId="0" fontId="71" fillId="0" borderId="23" xfId="0" applyFont="1" applyBorder="1" applyAlignment="1">
      <alignment horizontal="right"/>
    </xf>
    <xf numFmtId="0" fontId="75" fillId="0" borderId="15" xfId="0" applyFont="1" applyBorder="1" applyAlignment="1">
      <alignment horizontal="left"/>
    </xf>
    <xf numFmtId="0" fontId="77" fillId="0" borderId="15" xfId="0" applyFont="1" applyBorder="1" applyAlignment="1">
      <alignment horizontal="center"/>
    </xf>
    <xf numFmtId="0" fontId="75" fillId="0" borderId="15" xfId="0" applyFont="1" applyBorder="1"/>
    <xf numFmtId="0" fontId="75" fillId="0" borderId="53" xfId="0" applyFont="1" applyBorder="1"/>
    <xf numFmtId="0" fontId="77" fillId="0" borderId="55" xfId="0" applyFont="1" applyBorder="1" applyAlignment="1">
      <alignment horizontal="center"/>
    </xf>
    <xf numFmtId="43" fontId="75" fillId="0" borderId="55" xfId="0" applyNumberFormat="1" applyFont="1" applyBorder="1"/>
    <xf numFmtId="0" fontId="66" fillId="0" borderId="25" xfId="0" applyFont="1" applyBorder="1" applyAlignment="1">
      <alignment horizontal="right"/>
    </xf>
    <xf numFmtId="0" fontId="75" fillId="0" borderId="31" xfId="0" applyFont="1" applyBorder="1" applyAlignment="1">
      <alignment horizontal="left"/>
    </xf>
    <xf numFmtId="0" fontId="77" fillId="0" borderId="31" xfId="0" applyFont="1" applyBorder="1" applyAlignment="1">
      <alignment horizontal="center"/>
    </xf>
    <xf numFmtId="0" fontId="78" fillId="0" borderId="31" xfId="0" applyFont="1" applyBorder="1"/>
    <xf numFmtId="0" fontId="75" fillId="0" borderId="31" xfId="0" applyFont="1" applyBorder="1"/>
    <xf numFmtId="0" fontId="75" fillId="0" borderId="21" xfId="0" applyFont="1" applyBorder="1"/>
    <xf numFmtId="0" fontId="63" fillId="0" borderId="8" xfId="0" applyFont="1" applyBorder="1" applyAlignment="1">
      <alignment horizontal="center"/>
    </xf>
    <xf numFmtId="0" fontId="66" fillId="0" borderId="7" xfId="0" applyFont="1" applyBorder="1" applyAlignment="1">
      <alignment horizontal="right"/>
    </xf>
    <xf numFmtId="0" fontId="23" fillId="0" borderId="34" xfId="0" applyFont="1" applyBorder="1" applyAlignment="1">
      <alignment horizontal="center"/>
    </xf>
    <xf numFmtId="0" fontId="70" fillId="0" borderId="51" xfId="0" applyFont="1" applyBorder="1" applyAlignment="1">
      <alignment wrapText="1"/>
    </xf>
    <xf numFmtId="0" fontId="66" fillId="0" borderId="11" xfId="0" applyFont="1" applyBorder="1" applyAlignment="1">
      <alignment wrapText="1"/>
    </xf>
    <xf numFmtId="0" fontId="66" fillId="0" borderId="12" xfId="0" applyFont="1" applyBorder="1" applyAlignment="1">
      <alignment wrapText="1"/>
    </xf>
    <xf numFmtId="49" fontId="66" fillId="0" borderId="12" xfId="0" applyNumberFormat="1" applyFont="1" applyBorder="1" applyAlignment="1">
      <alignment wrapText="1"/>
    </xf>
    <xf numFmtId="43" fontId="66" fillId="0" borderId="12" xfId="0" applyNumberFormat="1" applyFont="1" applyBorder="1" applyAlignment="1">
      <alignment wrapText="1"/>
    </xf>
    <xf numFmtId="0" fontId="66" fillId="0" borderId="7" xfId="0" applyFont="1" applyBorder="1" applyAlignment="1">
      <alignment wrapText="1"/>
    </xf>
    <xf numFmtId="0" fontId="66" fillId="0" borderId="8" xfId="0" applyFont="1" applyBorder="1" applyAlignment="1">
      <alignment wrapText="1"/>
    </xf>
    <xf numFmtId="49" fontId="66" fillId="0" borderId="8" xfId="0" applyNumberFormat="1" applyFont="1" applyBorder="1" applyAlignment="1">
      <alignment horizontal="center" wrapText="1"/>
    </xf>
    <xf numFmtId="43" fontId="66" fillId="0" borderId="8" xfId="0" applyNumberFormat="1" applyFont="1" applyBorder="1" applyAlignment="1">
      <alignment wrapText="1"/>
    </xf>
    <xf numFmtId="0" fontId="70" fillId="0" borderId="8" xfId="0" applyFont="1" applyBorder="1" applyAlignment="1">
      <alignment wrapText="1"/>
    </xf>
    <xf numFmtId="0" fontId="66" fillId="0" borderId="30" xfId="0" applyFont="1" applyBorder="1" applyAlignment="1">
      <alignment wrapText="1"/>
    </xf>
    <xf numFmtId="0" fontId="66" fillId="0" borderId="31" xfId="0" applyFont="1" applyBorder="1" applyAlignment="1">
      <alignment wrapText="1"/>
    </xf>
    <xf numFmtId="49" fontId="66" fillId="0" borderId="31" xfId="0" applyNumberFormat="1" applyFont="1" applyBorder="1" applyAlignment="1">
      <alignment horizontal="center" wrapText="1"/>
    </xf>
    <xf numFmtId="43" fontId="66" fillId="0" borderId="31" xfId="0" applyNumberFormat="1" applyFont="1" applyBorder="1" applyAlignment="1">
      <alignment wrapText="1"/>
    </xf>
    <xf numFmtId="0" fontId="70" fillId="0" borderId="31" xfId="0" applyFont="1" applyBorder="1" applyAlignment="1">
      <alignment wrapText="1"/>
    </xf>
    <xf numFmtId="0" fontId="64" fillId="0" borderId="21" xfId="0" applyFont="1" applyBorder="1"/>
    <xf numFmtId="49" fontId="69" fillId="0" borderId="34" xfId="0" applyNumberFormat="1" applyFont="1" applyBorder="1" applyAlignment="1">
      <alignment horizontal="center" wrapText="1"/>
    </xf>
    <xf numFmtId="0" fontId="69" fillId="0" borderId="30" xfId="0" applyFont="1" applyBorder="1" applyAlignment="1">
      <alignment horizontal="center" wrapText="1"/>
    </xf>
    <xf numFmtId="0" fontId="66" fillId="0" borderId="31" xfId="0" applyFont="1" applyBorder="1" applyAlignment="1">
      <alignment horizontal="left" wrapText="1"/>
    </xf>
    <xf numFmtId="49" fontId="69" fillId="0" borderId="31" xfId="0" applyNumberFormat="1" applyFont="1" applyBorder="1" applyAlignment="1">
      <alignment horizontal="center" wrapText="1"/>
    </xf>
    <xf numFmtId="43" fontId="69" fillId="0" borderId="31" xfId="0" applyNumberFormat="1" applyFont="1" applyBorder="1" applyAlignment="1">
      <alignment wrapText="1"/>
    </xf>
    <xf numFmtId="43" fontId="69" fillId="0" borderId="21" xfId="0" applyNumberFormat="1" applyFont="1" applyBorder="1" applyAlignment="1">
      <alignment wrapText="1"/>
    </xf>
    <xf numFmtId="0" fontId="66" fillId="0" borderId="30" xfId="0" applyFont="1" applyBorder="1"/>
    <xf numFmtId="0" fontId="27" fillId="0" borderId="34" xfId="0" applyFont="1" applyBorder="1"/>
    <xf numFmtId="43" fontId="62" fillId="0" borderId="35" xfId="0" applyNumberFormat="1" applyFont="1" applyBorder="1"/>
    <xf numFmtId="0" fontId="74" fillId="0" borderId="0" xfId="0" applyFont="1"/>
    <xf numFmtId="0" fontId="57" fillId="0" borderId="0" xfId="0" applyFont="1"/>
    <xf numFmtId="0" fontId="57" fillId="0" borderId="0" xfId="0" applyFont="1" applyAlignment="1">
      <alignment horizontal="center"/>
    </xf>
    <xf numFmtId="0" fontId="66" fillId="0" borderId="10" xfId="0" applyFont="1" applyBorder="1" applyAlignment="1">
      <alignment horizontal="center" vertical="top" wrapText="1"/>
    </xf>
    <xf numFmtId="0" fontId="66" fillId="0" borderId="3" xfId="0" applyFont="1" applyBorder="1" applyAlignment="1">
      <alignment horizontal="justify" vertical="top" wrapText="1"/>
    </xf>
    <xf numFmtId="0" fontId="66" fillId="0" borderId="3" xfId="0" quotePrefix="1" applyFont="1" applyBorder="1" applyAlignment="1">
      <alignment horizontal="center" vertical="top" wrapText="1"/>
    </xf>
    <xf numFmtId="43" fontId="66" fillId="0" borderId="3" xfId="0" applyNumberFormat="1" applyFont="1" applyBorder="1" applyAlignment="1">
      <alignment horizontal="center" vertical="center" wrapText="1"/>
    </xf>
    <xf numFmtId="43" fontId="66" fillId="0" borderId="3" xfId="0" applyNumberFormat="1" applyFont="1" applyBorder="1" applyAlignment="1">
      <alignment vertical="center"/>
    </xf>
    <xf numFmtId="0" fontId="0" fillId="0" borderId="3" xfId="0" applyBorder="1"/>
    <xf numFmtId="0" fontId="66" fillId="0" borderId="7" xfId="0" applyFont="1" applyBorder="1" applyAlignment="1">
      <alignment horizontal="center" vertical="top" wrapText="1"/>
    </xf>
    <xf numFmtId="0" fontId="66" fillId="0" borderId="8" xfId="0" applyFont="1" applyBorder="1" applyAlignment="1">
      <alignment horizontal="justify" vertical="top" wrapText="1"/>
    </xf>
    <xf numFmtId="43" fontId="71" fillId="0" borderId="34" xfId="0" applyNumberFormat="1" applyFont="1" applyBorder="1" applyAlignment="1">
      <alignment horizontal="center" vertical="top" wrapText="1"/>
    </xf>
    <xf numFmtId="0" fontId="66" fillId="0" borderId="4" xfId="0" applyFont="1" applyBorder="1" applyAlignment="1">
      <alignment horizontal="center" vertical="top" wrapText="1"/>
    </xf>
    <xf numFmtId="0" fontId="66" fillId="0" borderId="2" xfId="0" applyFont="1" applyBorder="1" applyAlignment="1">
      <alignment horizontal="justify" vertical="top" wrapText="1"/>
    </xf>
    <xf numFmtId="43" fontId="66" fillId="0" borderId="2" xfId="0" applyNumberFormat="1" applyFont="1" applyBorder="1" applyAlignment="1">
      <alignment horizontal="center" vertical="center" wrapText="1"/>
    </xf>
    <xf numFmtId="43" fontId="66" fillId="0" borderId="2" xfId="0" applyNumberFormat="1" applyFont="1" applyBorder="1" applyAlignment="1">
      <alignment vertical="center"/>
    </xf>
    <xf numFmtId="43" fontId="66" fillId="0" borderId="8" xfId="0" applyNumberFormat="1" applyFont="1" applyBorder="1" applyAlignment="1">
      <alignment horizontal="center" vertical="center" wrapText="1"/>
    </xf>
    <xf numFmtId="0" fontId="57" fillId="0" borderId="8" xfId="0" applyFont="1" applyBorder="1"/>
    <xf numFmtId="0" fontId="79" fillId="0" borderId="8" xfId="0" applyFont="1" applyBorder="1"/>
    <xf numFmtId="0" fontId="71" fillId="0" borderId="10" xfId="0" applyFont="1" applyBorder="1" applyAlignment="1">
      <alignment horizontal="center" wrapText="1"/>
    </xf>
    <xf numFmtId="0" fontId="71" fillId="0" borderId="3" xfId="0" applyFont="1" applyBorder="1" applyAlignment="1">
      <alignment horizontal="center" wrapText="1"/>
    </xf>
    <xf numFmtId="0" fontId="40" fillId="0" borderId="3" xfId="0" applyFont="1" applyBorder="1"/>
    <xf numFmtId="0" fontId="79" fillId="0" borderId="3" xfId="0" applyFont="1" applyBorder="1"/>
    <xf numFmtId="43" fontId="66" fillId="0" borderId="2" xfId="0" applyNumberFormat="1" applyFont="1" applyBorder="1" applyAlignment="1">
      <alignment horizontal="center" vertical="top" wrapText="1"/>
    </xf>
    <xf numFmtId="0" fontId="80" fillId="0" borderId="2" xfId="0" applyFont="1" applyBorder="1"/>
    <xf numFmtId="43" fontId="66" fillId="0" borderId="15" xfId="0" applyNumberFormat="1" applyFont="1" applyBorder="1" applyAlignment="1">
      <alignment horizontal="center" vertical="top" wrapText="1"/>
    </xf>
    <xf numFmtId="0" fontId="66" fillId="0" borderId="3" xfId="0" applyFont="1" applyBorder="1" applyAlignment="1">
      <alignment horizontal="left" vertical="top" wrapText="1"/>
    </xf>
    <xf numFmtId="0" fontId="66" fillId="0" borderId="3" xfId="0" applyFont="1" applyBorder="1" applyAlignment="1">
      <alignment horizontal="center" vertical="top" wrapText="1"/>
    </xf>
    <xf numFmtId="43" fontId="66" fillId="0" borderId="3" xfId="0" applyNumberFormat="1" applyFont="1" applyBorder="1" applyAlignment="1">
      <alignment horizontal="center" vertical="top" wrapText="1"/>
    </xf>
    <xf numFmtId="0" fontId="40" fillId="0" borderId="2" xfId="0" applyFont="1" applyBorder="1"/>
    <xf numFmtId="0" fontId="79" fillId="0" borderId="2" xfId="0" applyFont="1" applyBorder="1"/>
    <xf numFmtId="0" fontId="71" fillId="0" borderId="4" xfId="0" applyFont="1" applyBorder="1" applyAlignment="1">
      <alignment horizontal="center" vertical="top" wrapText="1"/>
    </xf>
    <xf numFmtId="43" fontId="71" fillId="0" borderId="2" xfId="0" applyNumberFormat="1" applyFont="1" applyBorder="1" applyAlignment="1">
      <alignment horizontal="center" vertical="top" wrapText="1"/>
    </xf>
    <xf numFmtId="2" fontId="66" fillId="0" borderId="2" xfId="0" quotePrefix="1" applyNumberFormat="1" applyFont="1" applyBorder="1" applyAlignment="1">
      <alignment horizontal="center" vertical="top" wrapText="1"/>
    </xf>
    <xf numFmtId="0" fontId="66" fillId="0" borderId="23" xfId="0" applyFont="1" applyBorder="1" applyAlignment="1">
      <alignment horizontal="center" vertical="top" wrapText="1"/>
    </xf>
    <xf numFmtId="0" fontId="66" fillId="0" borderId="15" xfId="0" applyFont="1" applyBorder="1" applyAlignment="1">
      <alignment horizontal="justify" vertical="top" wrapText="1"/>
    </xf>
    <xf numFmtId="2" fontId="66" fillId="0" borderId="15" xfId="0" quotePrefix="1" applyNumberFormat="1" applyFont="1" applyBorder="1" applyAlignment="1">
      <alignment horizontal="center" vertical="top" wrapText="1"/>
    </xf>
    <xf numFmtId="0" fontId="40" fillId="0" borderId="15" xfId="0" applyFont="1" applyBorder="1"/>
    <xf numFmtId="0" fontId="79" fillId="0" borderId="15" xfId="0" applyFont="1" applyBorder="1"/>
    <xf numFmtId="0" fontId="66" fillId="0" borderId="11" xfId="0" applyFont="1" applyBorder="1" applyAlignment="1">
      <alignment horizontal="center" vertical="top" wrapText="1"/>
    </xf>
    <xf numFmtId="0" fontId="66" fillId="0" borderId="12" xfId="0" applyFont="1" applyBorder="1" applyAlignment="1">
      <alignment horizontal="justify" vertical="top" wrapText="1"/>
    </xf>
    <xf numFmtId="43" fontId="66" fillId="0" borderId="12" xfId="0" applyNumberFormat="1" applyFont="1" applyBorder="1" applyAlignment="1">
      <alignment horizontal="center" vertical="top" wrapText="1"/>
    </xf>
    <xf numFmtId="0" fontId="40" fillId="0" borderId="12" xfId="0" applyFont="1" applyBorder="1"/>
    <xf numFmtId="0" fontId="79" fillId="0" borderId="12" xfId="0" applyFont="1" applyBorder="1"/>
    <xf numFmtId="43" fontId="66" fillId="0" borderId="8" xfId="0" applyNumberFormat="1" applyFont="1" applyBorder="1" applyAlignment="1">
      <alignment horizontal="center" vertical="top" wrapText="1"/>
    </xf>
    <xf numFmtId="0" fontId="40" fillId="0" borderId="8" xfId="0" applyFont="1" applyBorder="1"/>
    <xf numFmtId="0" fontId="71" fillId="0" borderId="10" xfId="0" applyFont="1" applyBorder="1" applyAlignment="1">
      <alignment horizontal="center"/>
    </xf>
    <xf numFmtId="0" fontId="71" fillId="0" borderId="3" xfId="0" applyFont="1" applyBorder="1" applyAlignment="1">
      <alignment horizontal="center"/>
    </xf>
    <xf numFmtId="0" fontId="81" fillId="0" borderId="3" xfId="0" applyFont="1" applyBorder="1"/>
    <xf numFmtId="43" fontId="29" fillId="0" borderId="2" xfId="0" applyNumberFormat="1" applyFont="1" applyBorder="1" applyAlignment="1">
      <alignment horizontal="right"/>
    </xf>
    <xf numFmtId="49" fontId="3" fillId="3" borderId="6" xfId="0" applyNumberFormat="1" applyFont="1" applyFill="1" applyBorder="1" applyAlignment="1">
      <alignment horizontal="center" vertical="center" wrapText="1"/>
    </xf>
    <xf numFmtId="43" fontId="71" fillId="0" borderId="34" xfId="0" applyNumberFormat="1" applyFont="1" applyBorder="1" applyAlignment="1">
      <alignment horizontal="left"/>
    </xf>
    <xf numFmtId="0" fontId="65" fillId="0" borderId="31" xfId="0" applyFont="1" applyBorder="1"/>
    <xf numFmtId="43" fontId="65" fillId="0" borderId="32" xfId="0" applyNumberFormat="1" applyFont="1" applyBorder="1"/>
    <xf numFmtId="1" fontId="24" fillId="2" borderId="4" xfId="3" applyNumberFormat="1" applyFont="1" applyFill="1" applyBorder="1" applyAlignment="1">
      <alignment horizontal="center" vertical="center"/>
    </xf>
    <xf numFmtId="49" fontId="24" fillId="3" borderId="2" xfId="0" applyNumberFormat="1" applyFont="1" applyFill="1" applyBorder="1" applyAlignment="1">
      <alignment horizontal="center" vertical="center" wrapText="1"/>
    </xf>
    <xf numFmtId="1" fontId="24" fillId="2" borderId="2" xfId="3" applyNumberFormat="1" applyFont="1" applyFill="1" applyBorder="1" applyAlignment="1">
      <alignment horizontal="center" vertical="center"/>
    </xf>
    <xf numFmtId="49" fontId="24" fillId="2" borderId="2" xfId="0" applyNumberFormat="1" applyFont="1" applyFill="1" applyBorder="1" applyAlignment="1">
      <alignment horizontal="center" vertical="center" wrapText="1"/>
    </xf>
    <xf numFmtId="0" fontId="24" fillId="0" borderId="2" xfId="3" applyFont="1" applyBorder="1" applyAlignment="1">
      <alignment vertical="center" wrapText="1"/>
    </xf>
    <xf numFmtId="43" fontId="82" fillId="0" borderId="2" xfId="1" applyFont="1" applyBorder="1" applyAlignment="1">
      <alignment horizontal="right" vertical="center"/>
    </xf>
    <xf numFmtId="43" fontId="82" fillId="0" borderId="5" xfId="1" applyFont="1" applyBorder="1" applyAlignment="1"/>
    <xf numFmtId="0" fontId="24" fillId="2" borderId="2" xfId="3" applyFont="1" applyFill="1" applyBorder="1" applyAlignment="1">
      <alignment horizontal="left" vertical="center" wrapText="1"/>
    </xf>
    <xf numFmtId="43" fontId="82" fillId="0" borderId="5" xfId="1" applyFont="1" applyBorder="1" applyAlignment="1">
      <alignment horizontal="right" vertical="center" wrapText="1"/>
    </xf>
    <xf numFmtId="1" fontId="24" fillId="2" borderId="2" xfId="3" applyNumberFormat="1" applyFont="1" applyFill="1" applyBorder="1" applyAlignment="1">
      <alignment horizontal="center" vertical="top"/>
    </xf>
    <xf numFmtId="49" fontId="24" fillId="2" borderId="2" xfId="3" applyNumberFormat="1" applyFont="1" applyFill="1" applyBorder="1" applyAlignment="1">
      <alignment horizontal="center" vertical="top"/>
    </xf>
    <xf numFmtId="49" fontId="83" fillId="0" borderId="2" xfId="0" applyNumberFormat="1" applyFont="1" applyBorder="1" applyAlignment="1">
      <alignment horizontal="center" vertical="center" wrapText="1"/>
    </xf>
    <xf numFmtId="0" fontId="24" fillId="0" borderId="2" xfId="3" applyFont="1" applyBorder="1" applyAlignment="1">
      <alignment horizontal="justify" vertical="top" wrapText="1"/>
    </xf>
    <xf numFmtId="43" fontId="82" fillId="0" borderId="2" xfId="1" applyFont="1" applyBorder="1" applyAlignment="1">
      <alignment horizontal="right" vertical="top"/>
    </xf>
    <xf numFmtId="43" fontId="82" fillId="0" borderId="27" xfId="1" applyFont="1" applyBorder="1" applyAlignment="1">
      <alignment horizontal="right" vertical="center" wrapText="1"/>
    </xf>
    <xf numFmtId="43" fontId="82" fillId="0" borderId="8" xfId="1" applyFont="1" applyBorder="1" applyAlignment="1">
      <alignment horizontal="right" vertical="center"/>
    </xf>
    <xf numFmtId="0" fontId="24" fillId="5" borderId="2" xfId="3" applyFont="1" applyFill="1" applyBorder="1" applyAlignment="1">
      <alignment vertical="center" wrapText="1"/>
    </xf>
    <xf numFmtId="0" fontId="24" fillId="0" borderId="2" xfId="3" applyFont="1" applyBorder="1" applyAlignment="1">
      <alignment vertical="top" wrapText="1"/>
    </xf>
    <xf numFmtId="43" fontId="82" fillId="0" borderId="5" xfId="1" applyFont="1" applyBorder="1" applyAlignment="1">
      <alignment horizontal="right" vertical="center"/>
    </xf>
    <xf numFmtId="43" fontId="84" fillId="0" borderId="2" xfId="1" applyFont="1" applyBorder="1" applyAlignment="1">
      <alignment wrapText="1"/>
    </xf>
    <xf numFmtId="0" fontId="24" fillId="2" borderId="2" xfId="3" applyFont="1" applyFill="1" applyBorder="1"/>
    <xf numFmtId="43" fontId="82" fillId="0" borderId="2" xfId="1" applyFont="1" applyBorder="1" applyAlignment="1">
      <alignment wrapText="1"/>
    </xf>
    <xf numFmtId="43" fontId="82" fillId="0" borderId="5" xfId="1" applyFont="1" applyBorder="1" applyAlignment="1">
      <alignment wrapText="1"/>
    </xf>
    <xf numFmtId="43" fontId="82" fillId="0" borderId="2" xfId="1" applyFont="1" applyBorder="1" applyAlignment="1">
      <alignment vertical="top" wrapText="1"/>
    </xf>
    <xf numFmtId="0" fontId="24" fillId="3" borderId="2" xfId="0" applyFont="1" applyFill="1" applyBorder="1" applyAlignment="1">
      <alignment horizontal="left" vertical="top" wrapText="1"/>
    </xf>
    <xf numFmtId="43" fontId="84" fillId="0" borderId="5" xfId="1" applyFont="1" applyBorder="1" applyAlignment="1">
      <alignment horizontal="right" vertical="center" wrapText="1"/>
    </xf>
    <xf numFmtId="43" fontId="84" fillId="0" borderId="2" xfId="1" applyFont="1" applyBorder="1" applyAlignment="1">
      <alignment horizontal="right" vertical="center" wrapText="1"/>
    </xf>
    <xf numFmtId="0" fontId="24" fillId="0" borderId="2" xfId="3" applyFont="1" applyBorder="1" applyAlignment="1">
      <alignment horizontal="left" vertical="center" wrapText="1"/>
    </xf>
    <xf numFmtId="43" fontId="82" fillId="0" borderId="2" xfId="1" applyFont="1" applyBorder="1" applyAlignment="1">
      <alignment horizontal="right" vertical="center" wrapText="1"/>
    </xf>
    <xf numFmtId="0" fontId="24" fillId="5" borderId="2" xfId="3" applyFont="1" applyFill="1" applyBorder="1" applyAlignment="1">
      <alignment vertical="top" wrapText="1"/>
    </xf>
    <xf numFmtId="0" fontId="24" fillId="5" borderId="2" xfId="0" applyFont="1" applyFill="1" applyBorder="1" applyAlignment="1">
      <alignment vertical="center" wrapText="1"/>
    </xf>
    <xf numFmtId="1" fontId="24" fillId="2" borderId="4" xfId="0" applyNumberFormat="1" applyFont="1" applyFill="1" applyBorder="1" applyAlignment="1">
      <alignment horizontal="center" vertical="top" wrapText="1"/>
    </xf>
    <xf numFmtId="49" fontId="24" fillId="3" borderId="6" xfId="0" applyNumberFormat="1" applyFont="1" applyFill="1" applyBorder="1" applyAlignment="1">
      <alignment horizontal="center" vertical="center" wrapText="1"/>
    </xf>
    <xf numFmtId="49" fontId="24" fillId="2" borderId="2" xfId="0" applyNumberFormat="1" applyFont="1" applyFill="1" applyBorder="1" applyAlignment="1">
      <alignment horizontal="center" vertical="top" wrapText="1"/>
    </xf>
    <xf numFmtId="49" fontId="24" fillId="2" borderId="8" xfId="0" applyNumberFormat="1" applyFont="1" applyFill="1" applyBorder="1" applyAlignment="1">
      <alignment horizontal="center" vertical="center" wrapText="1"/>
    </xf>
    <xf numFmtId="0" fontId="24" fillId="0" borderId="2" xfId="0" applyFont="1" applyBorder="1" applyAlignment="1">
      <alignment horizontal="left" vertical="top" wrapText="1"/>
    </xf>
    <xf numFmtId="43" fontId="82" fillId="0" borderId="2" xfId="1" applyFont="1" applyBorder="1" applyAlignment="1"/>
    <xf numFmtId="0" fontId="27" fillId="0" borderId="2" xfId="3" applyFont="1" applyBorder="1" applyAlignment="1">
      <alignment vertical="center" wrapText="1"/>
    </xf>
    <xf numFmtId="1" fontId="3" fillId="2" borderId="57" xfId="3" applyNumberFormat="1" applyFont="1" applyFill="1" applyBorder="1" applyAlignment="1">
      <alignment horizontal="center" vertical="center"/>
    </xf>
    <xf numFmtId="1" fontId="3" fillId="2" borderId="58" xfId="3" applyNumberFormat="1" applyFont="1" applyFill="1" applyBorder="1" applyAlignment="1">
      <alignment horizontal="center" vertical="center"/>
    </xf>
    <xf numFmtId="0" fontId="3" fillId="0" borderId="58" xfId="3" applyFont="1" applyBorder="1" applyAlignment="1">
      <alignment horizontal="justify" vertical="center" wrapText="1"/>
    </xf>
    <xf numFmtId="43" fontId="28" fillId="0" borderId="59" xfId="1" applyFont="1" applyBorder="1" applyAlignment="1">
      <alignment horizontal="right" vertical="center" wrapText="1"/>
    </xf>
    <xf numFmtId="43" fontId="28" fillId="0" borderId="58" xfId="1" applyFont="1" applyBorder="1" applyAlignment="1">
      <alignment horizontal="right" vertical="center"/>
    </xf>
    <xf numFmtId="1" fontId="3" fillId="2" borderId="54" xfId="3" applyNumberFormat="1" applyFont="1" applyFill="1" applyBorder="1" applyAlignment="1">
      <alignment horizontal="center" vertical="center"/>
    </xf>
    <xf numFmtId="1" fontId="3" fillId="2" borderId="55" xfId="3" applyNumberFormat="1" applyFont="1" applyFill="1" applyBorder="1" applyAlignment="1">
      <alignment horizontal="center" vertical="center"/>
    </xf>
    <xf numFmtId="0" fontId="3" fillId="0" borderId="55" xfId="3" applyFont="1" applyBorder="1" applyAlignment="1">
      <alignment vertical="center" wrapText="1"/>
    </xf>
    <xf numFmtId="43" fontId="28" fillId="0" borderId="64" xfId="1" applyFont="1" applyBorder="1" applyAlignment="1">
      <alignment horizontal="right" vertical="center" wrapText="1"/>
    </xf>
    <xf numFmtId="43" fontId="28" fillId="0" borderId="65" xfId="1" applyFont="1" applyBorder="1" applyAlignment="1">
      <alignment horizontal="right" vertical="center" wrapText="1"/>
    </xf>
    <xf numFmtId="43" fontId="29" fillId="2" borderId="2" xfId="1" applyFont="1" applyFill="1" applyBorder="1" applyAlignment="1">
      <alignment horizontal="right" vertical="center" wrapText="1"/>
    </xf>
    <xf numFmtId="1" fontId="3" fillId="0" borderId="10" xfId="3" applyNumberFormat="1" applyFont="1" applyBorder="1" applyAlignment="1">
      <alignment horizontal="center" vertical="center"/>
    </xf>
    <xf numFmtId="1" fontId="3" fillId="0" borderId="3" xfId="3" applyNumberFormat="1" applyFont="1" applyBorder="1" applyAlignment="1">
      <alignment horizontal="center" vertical="center"/>
    </xf>
    <xf numFmtId="0" fontId="3" fillId="0" borderId="3" xfId="3" applyFont="1" applyBorder="1" applyAlignment="1">
      <alignment vertical="center"/>
    </xf>
    <xf numFmtId="43" fontId="29" fillId="0" borderId="3" xfId="1" applyFont="1" applyBorder="1" applyAlignment="1">
      <alignment horizontal="right" vertical="center"/>
    </xf>
    <xf numFmtId="43" fontId="29" fillId="0" borderId="3" xfId="1" applyFont="1" applyBorder="1" applyAlignment="1">
      <alignment horizontal="right" vertical="center" wrapText="1"/>
    </xf>
    <xf numFmtId="43" fontId="29" fillId="0" borderId="26" xfId="1" applyFont="1" applyBorder="1" applyAlignment="1">
      <alignment horizontal="right" vertical="center" wrapText="1"/>
    </xf>
    <xf numFmtId="1" fontId="2" fillId="2" borderId="23" xfId="3" applyNumberFormat="1" applyFont="1" applyFill="1" applyBorder="1" applyAlignment="1">
      <alignment horizontal="center" vertical="top"/>
    </xf>
    <xf numFmtId="49" fontId="2" fillId="2" borderId="15" xfId="3" applyNumberFormat="1" applyFont="1" applyFill="1" applyBorder="1" applyAlignment="1">
      <alignment horizontal="center" vertical="top"/>
    </xf>
    <xf numFmtId="1" fontId="3" fillId="0" borderId="15" xfId="3" applyNumberFormat="1" applyFont="1" applyBorder="1" applyAlignment="1">
      <alignment horizontal="center" vertical="top"/>
    </xf>
    <xf numFmtId="1" fontId="2" fillId="2" borderId="15" xfId="3" applyNumberFormat="1" applyFont="1" applyFill="1" applyBorder="1" applyAlignment="1">
      <alignment horizontal="center" vertical="top"/>
    </xf>
    <xf numFmtId="0" fontId="2" fillId="0" borderId="15" xfId="3" applyFont="1" applyBorder="1" applyAlignment="1">
      <alignment horizontal="justify" vertical="top" wrapText="1"/>
    </xf>
    <xf numFmtId="43" fontId="29" fillId="0" borderId="15" xfId="1" applyFont="1" applyBorder="1" applyAlignment="1">
      <alignment horizontal="right" vertical="center"/>
    </xf>
    <xf numFmtId="43" fontId="29" fillId="0" borderId="15" xfId="1" applyFont="1" applyBorder="1" applyAlignment="1">
      <alignment horizontal="right" vertical="center" wrapText="1"/>
    </xf>
    <xf numFmtId="43" fontId="29" fillId="0" borderId="53" xfId="1" applyFont="1" applyBorder="1" applyAlignment="1">
      <alignment horizontal="right" vertical="center" wrapText="1"/>
    </xf>
    <xf numFmtId="43" fontId="29" fillId="0" borderId="9" xfId="1" applyFont="1" applyBorder="1" applyAlignment="1"/>
    <xf numFmtId="3" fontId="29" fillId="0" borderId="0" xfId="0" applyNumberFormat="1" applyFont="1" applyBorder="1" applyAlignment="1">
      <alignment horizontal="right"/>
    </xf>
    <xf numFmtId="43" fontId="53" fillId="0" borderId="2" xfId="0" applyNumberFormat="1" applyFont="1" applyBorder="1"/>
    <xf numFmtId="43" fontId="53" fillId="0" borderId="5" xfId="1" applyFont="1" applyBorder="1" applyAlignment="1">
      <alignment horizontal="right" wrapText="1"/>
    </xf>
    <xf numFmtId="43" fontId="53" fillId="0" borderId="2" xfId="1" applyFont="1" applyBorder="1" applyAlignment="1">
      <alignment vertical="top" wrapText="1"/>
    </xf>
    <xf numFmtId="1" fontId="4" fillId="4" borderId="6" xfId="3" applyNumberFormat="1" applyFont="1" applyFill="1" applyBorder="1" applyAlignment="1">
      <alignment horizontal="center" vertical="top"/>
    </xf>
    <xf numFmtId="43" fontId="29" fillId="0" borderId="24" xfId="1" applyFont="1" applyBorder="1" applyAlignment="1">
      <alignment horizontal="right" vertical="center" wrapText="1"/>
    </xf>
    <xf numFmtId="43" fontId="28" fillId="0" borderId="27" xfId="1" applyFont="1" applyBorder="1" applyAlignment="1">
      <alignment horizontal="right" vertical="center" wrapText="1"/>
    </xf>
    <xf numFmtId="43" fontId="28" fillId="0" borderId="5" xfId="1" applyFont="1" applyBorder="1" applyAlignment="1"/>
    <xf numFmtId="43" fontId="53" fillId="0" borderId="24" xfId="1" applyFont="1" applyBorder="1" applyAlignment="1">
      <alignment vertical="top" wrapText="1"/>
    </xf>
    <xf numFmtId="43" fontId="53" fillId="0" borderId="6" xfId="1" applyFont="1" applyBorder="1" applyAlignment="1">
      <alignment vertical="top" wrapText="1"/>
    </xf>
    <xf numFmtId="0" fontId="28" fillId="0" borderId="24" xfId="0" applyFont="1" applyBorder="1"/>
    <xf numFmtId="43" fontId="28" fillId="0" borderId="24" xfId="0" applyNumberFormat="1" applyFont="1" applyBorder="1"/>
    <xf numFmtId="43" fontId="28" fillId="0" borderId="6" xfId="0" applyNumberFormat="1" applyFont="1" applyBorder="1"/>
    <xf numFmtId="43" fontId="29" fillId="0" borderId="9" xfId="1" applyFont="1" applyBorder="1" applyAlignment="1">
      <alignment horizontal="right" vertical="center"/>
    </xf>
    <xf numFmtId="4" fontId="51" fillId="0" borderId="24" xfId="0" applyNumberFormat="1" applyFont="1" applyBorder="1" applyAlignment="1">
      <alignment vertical="top" wrapText="1"/>
    </xf>
    <xf numFmtId="43" fontId="53" fillId="0" borderId="2" xfId="1" applyFont="1" applyBorder="1"/>
    <xf numFmtId="43" fontId="29" fillId="0" borderId="9" xfId="1" applyFont="1" applyBorder="1" applyAlignment="1">
      <alignment vertical="center" wrapText="1"/>
    </xf>
    <xf numFmtId="43" fontId="53" fillId="0" borderId="2" xfId="0" applyNumberFormat="1" applyFont="1" applyBorder="1" applyAlignment="1">
      <alignment vertical="center"/>
    </xf>
    <xf numFmtId="0" fontId="51" fillId="0" borderId="24" xfId="0" applyFont="1" applyBorder="1"/>
    <xf numFmtId="0" fontId="12" fillId="3" borderId="2" xfId="0" applyFont="1" applyFill="1" applyBorder="1" applyAlignment="1">
      <alignment horizontal="left" vertical="top" wrapText="1"/>
    </xf>
    <xf numFmtId="43" fontId="28" fillId="0" borderId="9" xfId="1" applyFont="1" applyBorder="1" applyAlignment="1">
      <alignment horizontal="right"/>
    </xf>
    <xf numFmtId="43" fontId="27" fillId="0" borderId="5" xfId="1" applyFont="1" applyBorder="1" applyAlignment="1">
      <alignment vertical="center"/>
    </xf>
    <xf numFmtId="0" fontId="2" fillId="0" borderId="8" xfId="3" applyFont="1" applyBorder="1" applyAlignment="1">
      <alignment horizontal="left" vertical="center" wrapText="1"/>
    </xf>
    <xf numFmtId="0" fontId="3" fillId="0" borderId="2" xfId="3" applyFont="1" applyBorder="1" applyAlignment="1">
      <alignment horizontal="justify" vertical="top" wrapText="1"/>
    </xf>
    <xf numFmtId="0" fontId="3" fillId="2" borderId="2" xfId="3" applyFont="1" applyFill="1" applyBorder="1" applyAlignment="1">
      <alignment horizontal="justify" vertical="center" wrapText="1"/>
    </xf>
    <xf numFmtId="0" fontId="53" fillId="2" borderId="2" xfId="3" applyFont="1" applyFill="1" applyBorder="1" applyAlignment="1">
      <alignment horizontal="justify" vertical="top"/>
    </xf>
    <xf numFmtId="0" fontId="28" fillId="2" borderId="2" xfId="3" applyFont="1" applyFill="1" applyBorder="1" applyAlignment="1">
      <alignment horizontal="justify" vertical="top"/>
    </xf>
    <xf numFmtId="0" fontId="3" fillId="3" borderId="8" xfId="0" applyFont="1" applyFill="1" applyBorder="1" applyAlignment="1">
      <alignment horizontal="left" vertical="top" wrapText="1"/>
    </xf>
    <xf numFmtId="43" fontId="32" fillId="0" borderId="5" xfId="1" applyFont="1" applyBorder="1" applyAlignment="1">
      <alignment horizontal="right" wrapText="1"/>
    </xf>
    <xf numFmtId="0" fontId="19" fillId="2" borderId="46" xfId="0" applyFont="1" applyFill="1" applyBorder="1" applyAlignment="1" applyProtection="1">
      <alignment horizontal="center"/>
      <protection locked="0"/>
    </xf>
    <xf numFmtId="0" fontId="19" fillId="2" borderId="47" xfId="0" applyFont="1" applyFill="1" applyBorder="1" applyAlignment="1" applyProtection="1">
      <alignment horizontal="center"/>
      <protection locked="0"/>
    </xf>
    <xf numFmtId="0" fontId="19" fillId="2" borderId="52" xfId="0" applyFont="1" applyFill="1" applyBorder="1" applyAlignment="1" applyProtection="1">
      <alignment horizontal="center"/>
      <protection locked="0"/>
    </xf>
    <xf numFmtId="0" fontId="13" fillId="2" borderId="62" xfId="0" applyFont="1" applyFill="1" applyBorder="1" applyAlignment="1" applyProtection="1">
      <alignment horizontal="center"/>
      <protection locked="0"/>
    </xf>
    <xf numFmtId="0" fontId="13" fillId="2" borderId="0" xfId="0" applyFont="1" applyFill="1" applyBorder="1" applyAlignment="1" applyProtection="1">
      <alignment horizontal="center"/>
      <protection locked="0"/>
    </xf>
    <xf numFmtId="0" fontId="13" fillId="2" borderId="61" xfId="0" applyFont="1" applyFill="1" applyBorder="1" applyAlignment="1" applyProtection="1">
      <alignment horizontal="center"/>
      <protection locked="0"/>
    </xf>
    <xf numFmtId="0" fontId="85" fillId="0" borderId="66" xfId="0" applyFont="1" applyBorder="1" applyAlignment="1" applyProtection="1">
      <alignment horizontal="center" vertical="top" wrapText="1"/>
      <protection locked="0"/>
    </xf>
    <xf numFmtId="0" fontId="85" fillId="0" borderId="67" xfId="0" applyFont="1" applyBorder="1" applyAlignment="1" applyProtection="1">
      <alignment horizontal="center" vertical="top" wrapText="1"/>
      <protection locked="0"/>
    </xf>
    <xf numFmtId="0" fontId="85" fillId="0" borderId="65" xfId="0" applyFont="1" applyBorder="1" applyAlignment="1" applyProtection="1">
      <alignment horizontal="center" vertical="top" wrapText="1"/>
      <protection locked="0"/>
    </xf>
    <xf numFmtId="0" fontId="13" fillId="2" borderId="46" xfId="0" applyFont="1" applyFill="1" applyBorder="1" applyAlignment="1" applyProtection="1">
      <alignment horizontal="center"/>
      <protection locked="0"/>
    </xf>
    <xf numFmtId="0" fontId="13" fillId="2" borderId="47" xfId="0" applyFont="1" applyFill="1" applyBorder="1" applyAlignment="1" applyProtection="1">
      <alignment horizontal="center"/>
      <protection locked="0"/>
    </xf>
    <xf numFmtId="0" fontId="13" fillId="2" borderId="52" xfId="0" applyFont="1" applyFill="1" applyBorder="1" applyAlignment="1" applyProtection="1">
      <alignment horizontal="center"/>
      <protection locked="0"/>
    </xf>
    <xf numFmtId="0" fontId="15" fillId="2" borderId="62"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5" fillId="2" borderId="61" xfId="0" applyFont="1" applyFill="1" applyBorder="1" applyAlignment="1" applyProtection="1">
      <alignment horizontal="center"/>
      <protection locked="0"/>
    </xf>
    <xf numFmtId="43" fontId="32" fillId="0" borderId="28" xfId="1" applyFont="1" applyBorder="1" applyProtection="1">
      <protection locked="0"/>
    </xf>
    <xf numFmtId="43" fontId="32" fillId="0" borderId="29" xfId="1" applyFont="1" applyBorder="1" applyProtection="1">
      <protection locked="0"/>
    </xf>
    <xf numFmtId="0" fontId="28" fillId="0" borderId="47" xfId="0" applyFont="1" applyBorder="1" applyAlignment="1" applyProtection="1">
      <alignment horizontal="center"/>
      <protection locked="0"/>
    </xf>
    <xf numFmtId="0" fontId="28" fillId="0" borderId="52" xfId="0" applyFont="1" applyBorder="1" applyAlignment="1" applyProtection="1">
      <alignment horizontal="center"/>
      <protection locked="0"/>
    </xf>
    <xf numFmtId="43" fontId="32" fillId="0" borderId="28" xfId="1" applyFont="1" applyBorder="1" applyAlignment="1" applyProtection="1">
      <alignment horizontal="center"/>
      <protection locked="0"/>
    </xf>
    <xf numFmtId="43" fontId="32" fillId="0" borderId="29" xfId="1" applyFont="1" applyBorder="1" applyAlignment="1" applyProtection="1">
      <alignment horizontal="center"/>
      <protection locked="0"/>
    </xf>
    <xf numFmtId="43" fontId="28" fillId="0" borderId="28" xfId="1" applyFont="1" applyBorder="1" applyAlignment="1" applyProtection="1">
      <alignment horizontal="center"/>
      <protection locked="0"/>
    </xf>
    <xf numFmtId="43" fontId="28" fillId="0" borderId="22" xfId="1" applyFont="1" applyBorder="1" applyAlignment="1" applyProtection="1">
      <alignment horizontal="center"/>
      <protection locked="0"/>
    </xf>
    <xf numFmtId="49" fontId="28" fillId="0" borderId="28" xfId="0" applyNumberFormat="1" applyFont="1" applyBorder="1" applyAlignment="1" applyProtection="1">
      <alignment horizontal="center" vertical="center"/>
      <protection locked="0"/>
    </xf>
    <xf numFmtId="49" fontId="28" fillId="0" borderId="29" xfId="0" applyNumberFormat="1" applyFont="1" applyBorder="1" applyAlignment="1" applyProtection="1">
      <alignment horizontal="center" vertical="center"/>
      <protection locked="0"/>
    </xf>
    <xf numFmtId="49" fontId="28" fillId="0" borderId="22" xfId="0" applyNumberFormat="1" applyFont="1" applyBorder="1" applyAlignment="1" applyProtection="1">
      <alignment horizontal="center" vertical="center"/>
      <protection locked="0"/>
    </xf>
    <xf numFmtId="49" fontId="86" fillId="0" borderId="28" xfId="0" applyNumberFormat="1" applyFont="1" applyBorder="1" applyAlignment="1" applyProtection="1">
      <alignment horizontal="center" vertical="center"/>
      <protection locked="0"/>
    </xf>
    <xf numFmtId="49" fontId="86" fillId="0" borderId="29" xfId="0" applyNumberFormat="1" applyFont="1" applyBorder="1" applyAlignment="1" applyProtection="1">
      <alignment horizontal="center" vertical="center"/>
      <protection locked="0"/>
    </xf>
    <xf numFmtId="49" fontId="86" fillId="0" borderId="22" xfId="0" applyNumberFormat="1" applyFont="1" applyBorder="1" applyAlignment="1" applyProtection="1">
      <alignment horizontal="center" vertical="center"/>
      <protection locked="0"/>
    </xf>
    <xf numFmtId="0" fontId="18" fillId="0" borderId="28" xfId="0" applyFont="1" applyBorder="1" applyAlignment="1" applyProtection="1">
      <alignment horizontal="left"/>
      <protection locked="0"/>
    </xf>
    <xf numFmtId="0" fontId="18" fillId="0" borderId="29" xfId="0" applyFont="1" applyBorder="1" applyAlignment="1" applyProtection="1">
      <alignment horizontal="left"/>
      <protection locked="0"/>
    </xf>
    <xf numFmtId="0" fontId="18" fillId="0" borderId="22" xfId="0" applyFont="1" applyBorder="1" applyAlignment="1" applyProtection="1">
      <alignment horizontal="left"/>
      <protection locked="0"/>
    </xf>
    <xf numFmtId="43" fontId="32" fillId="0" borderId="28" xfId="1" applyFont="1" applyBorder="1" applyAlignment="1" applyProtection="1">
      <alignment horizontal="center" vertical="center"/>
      <protection locked="0"/>
    </xf>
    <xf numFmtId="43" fontId="32" fillId="0" borderId="29" xfId="1" applyFont="1" applyBorder="1" applyAlignment="1" applyProtection="1">
      <alignment horizontal="center" vertical="center"/>
      <protection locked="0"/>
    </xf>
    <xf numFmtId="0" fontId="10" fillId="2" borderId="62"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1" xfId="0" applyFont="1" applyFill="1" applyBorder="1" applyAlignment="1" applyProtection="1">
      <alignment horizontal="center"/>
      <protection locked="0"/>
    </xf>
    <xf numFmtId="0" fontId="10" fillId="2" borderId="46" xfId="0" applyFont="1" applyFill="1" applyBorder="1" applyAlignment="1">
      <alignment horizontal="center"/>
    </xf>
    <xf numFmtId="0" fontId="10" fillId="2" borderId="47" xfId="0" applyFont="1" applyFill="1" applyBorder="1" applyAlignment="1">
      <alignment horizontal="center"/>
    </xf>
    <xf numFmtId="0" fontId="10" fillId="2" borderId="52" xfId="0" applyFont="1" applyFill="1" applyBorder="1" applyAlignment="1">
      <alignment horizontal="center"/>
    </xf>
    <xf numFmtId="0" fontId="15" fillId="2" borderId="62" xfId="0" applyFont="1" applyFill="1" applyBorder="1" applyAlignment="1">
      <alignment horizontal="center"/>
    </xf>
    <xf numFmtId="0" fontId="15" fillId="2" borderId="0" xfId="0" applyFont="1" applyFill="1" applyBorder="1" applyAlignment="1">
      <alignment horizontal="center"/>
    </xf>
    <xf numFmtId="0" fontId="15" fillId="2" borderId="61" xfId="0" applyFont="1" applyFill="1" applyBorder="1" applyAlignment="1">
      <alignment horizontal="center"/>
    </xf>
    <xf numFmtId="0" fontId="10" fillId="2" borderId="62" xfId="0" applyFont="1" applyFill="1" applyBorder="1" applyAlignment="1">
      <alignment horizontal="center"/>
    </xf>
    <xf numFmtId="0" fontId="10" fillId="2" borderId="0" xfId="0" applyFont="1" applyFill="1" applyBorder="1" applyAlignment="1">
      <alignment horizontal="center"/>
    </xf>
    <xf numFmtId="0" fontId="10" fillId="2" borderId="61" xfId="0" applyFont="1" applyFill="1" applyBorder="1" applyAlignment="1">
      <alignment horizontal="center"/>
    </xf>
    <xf numFmtId="0" fontId="87" fillId="0" borderId="66" xfId="0" applyFont="1" applyBorder="1" applyAlignment="1">
      <alignment horizontal="center" vertical="top" wrapText="1"/>
    </xf>
    <xf numFmtId="0" fontId="87" fillId="0" borderId="67" xfId="0" applyFont="1" applyBorder="1" applyAlignment="1">
      <alignment horizontal="center" vertical="top" wrapText="1"/>
    </xf>
    <xf numFmtId="0" fontId="87" fillId="0" borderId="65" xfId="0" applyFont="1" applyBorder="1" applyAlignment="1">
      <alignment horizontal="center" vertical="top" wrapText="1"/>
    </xf>
    <xf numFmtId="0" fontId="28" fillId="0" borderId="28" xfId="0" applyFont="1" applyBorder="1" applyAlignment="1">
      <alignment horizontal="center" vertical="top" wrapText="1"/>
    </xf>
    <xf numFmtId="0" fontId="28" fillId="0" borderId="29" xfId="0" applyFont="1" applyBorder="1" applyAlignment="1">
      <alignment horizontal="center" vertical="top" wrapText="1"/>
    </xf>
    <xf numFmtId="0" fontId="28" fillId="0" borderId="22" xfId="0" applyFont="1" applyBorder="1" applyAlignment="1">
      <alignment horizontal="center" vertical="top" wrapText="1"/>
    </xf>
    <xf numFmtId="1" fontId="5" fillId="2" borderId="28" xfId="0" applyNumberFormat="1" applyFont="1" applyFill="1" applyBorder="1" applyAlignment="1">
      <alignment horizontal="center" vertical="top" wrapText="1"/>
    </xf>
    <xf numFmtId="1" fontId="5" fillId="2" borderId="29" xfId="0" applyNumberFormat="1" applyFont="1" applyFill="1" applyBorder="1" applyAlignment="1">
      <alignment horizontal="center" vertical="top" wrapText="1"/>
    </xf>
    <xf numFmtId="1" fontId="5" fillId="2" borderId="22" xfId="0" applyNumberFormat="1" applyFont="1" applyFill="1" applyBorder="1" applyAlignment="1">
      <alignment horizontal="center" vertical="top" wrapText="1"/>
    </xf>
    <xf numFmtId="0" fontId="88" fillId="0" borderId="28" xfId="0" applyFont="1" applyBorder="1" applyAlignment="1">
      <alignment horizontal="center" vertical="top" wrapText="1"/>
    </xf>
    <xf numFmtId="0" fontId="88" fillId="0" borderId="29" xfId="0" applyFont="1" applyBorder="1" applyAlignment="1">
      <alignment horizontal="center" vertical="top" wrapText="1"/>
    </xf>
    <xf numFmtId="0" fontId="88" fillId="0" borderId="22" xfId="0" applyFont="1" applyBorder="1" applyAlignment="1">
      <alignment horizontal="center" vertical="top" wrapText="1"/>
    </xf>
    <xf numFmtId="0" fontId="28" fillId="0" borderId="28" xfId="0" applyFont="1" applyBorder="1" applyAlignment="1">
      <alignment horizontal="left" vertical="top" wrapText="1"/>
    </xf>
    <xf numFmtId="0" fontId="28" fillId="0" borderId="29" xfId="0" applyFont="1" applyBorder="1" applyAlignment="1">
      <alignment horizontal="left" vertical="top" wrapText="1"/>
    </xf>
    <xf numFmtId="0" fontId="28" fillId="0" borderId="22" xfId="0" applyFont="1" applyBorder="1" applyAlignment="1">
      <alignment horizontal="left" vertical="top" wrapText="1"/>
    </xf>
    <xf numFmtId="1" fontId="3" fillId="2" borderId="28" xfId="0" applyNumberFormat="1" applyFont="1" applyFill="1" applyBorder="1" applyAlignment="1">
      <alignment horizontal="center" vertical="center" wrapText="1"/>
    </xf>
    <xf numFmtId="1" fontId="3" fillId="2" borderId="29" xfId="0" applyNumberFormat="1" applyFont="1" applyFill="1" applyBorder="1" applyAlignment="1">
      <alignment horizontal="center" vertical="center" wrapText="1"/>
    </xf>
    <xf numFmtId="1" fontId="3" fillId="2" borderId="22" xfId="0" applyNumberFormat="1" applyFont="1" applyFill="1" applyBorder="1" applyAlignment="1">
      <alignment horizontal="center" vertical="center" wrapText="1"/>
    </xf>
    <xf numFmtId="1" fontId="5" fillId="2" borderId="28" xfId="0" applyNumberFormat="1" applyFont="1" applyFill="1" applyBorder="1" applyAlignment="1">
      <alignment horizontal="center" wrapText="1"/>
    </xf>
    <xf numFmtId="1" fontId="5" fillId="2" borderId="29" xfId="0" applyNumberFormat="1" applyFont="1" applyFill="1" applyBorder="1" applyAlignment="1">
      <alignment horizontal="center" wrapText="1"/>
    </xf>
    <xf numFmtId="1" fontId="5" fillId="2" borderId="22" xfId="0" applyNumberFormat="1" applyFont="1" applyFill="1" applyBorder="1" applyAlignment="1">
      <alignment horizontal="center" wrapText="1"/>
    </xf>
    <xf numFmtId="1" fontId="5" fillId="2" borderId="28" xfId="0" applyNumberFormat="1" applyFont="1" applyFill="1" applyBorder="1" applyAlignment="1">
      <alignment horizontal="center" vertical="center" wrapText="1"/>
    </xf>
    <xf numFmtId="1" fontId="5" fillId="2" borderId="29" xfId="0" applyNumberFormat="1" applyFont="1" applyFill="1" applyBorder="1" applyAlignment="1">
      <alignment horizontal="center" vertical="center" wrapText="1"/>
    </xf>
    <xf numFmtId="1" fontId="5" fillId="2" borderId="22" xfId="0" applyNumberFormat="1" applyFont="1" applyFill="1" applyBorder="1" applyAlignment="1">
      <alignment horizontal="center" vertical="center" wrapText="1"/>
    </xf>
    <xf numFmtId="0" fontId="28" fillId="0" borderId="28" xfId="0" applyFont="1" applyBorder="1" applyAlignment="1">
      <alignment vertical="top" wrapText="1"/>
    </xf>
    <xf numFmtId="0" fontId="28" fillId="0" borderId="29" xfId="0" applyFont="1" applyBorder="1" applyAlignment="1">
      <alignment vertical="top" wrapText="1"/>
    </xf>
    <xf numFmtId="0" fontId="28" fillId="0" borderId="22" xfId="0" applyFont="1" applyBorder="1" applyAlignment="1">
      <alignment vertical="top" wrapText="1"/>
    </xf>
    <xf numFmtId="0" fontId="10" fillId="2" borderId="67" xfId="0" applyFont="1" applyFill="1" applyBorder="1" applyAlignment="1">
      <alignment horizontal="center"/>
    </xf>
    <xf numFmtId="0" fontId="10" fillId="2" borderId="66" xfId="0" applyFont="1" applyFill="1" applyBorder="1" applyAlignment="1">
      <alignment horizontal="center"/>
    </xf>
    <xf numFmtId="0" fontId="10" fillId="2" borderId="65" xfId="0" applyFont="1" applyFill="1" applyBorder="1" applyAlignment="1">
      <alignment horizontal="center"/>
    </xf>
    <xf numFmtId="1" fontId="3" fillId="2" borderId="28" xfId="0" applyNumberFormat="1" applyFont="1" applyFill="1" applyBorder="1" applyAlignment="1">
      <alignment horizontal="center" vertical="top" wrapText="1"/>
    </xf>
    <xf numFmtId="1" fontId="3" fillId="2" borderId="29" xfId="0" applyNumberFormat="1" applyFont="1" applyFill="1" applyBorder="1" applyAlignment="1">
      <alignment horizontal="center" vertical="top" wrapText="1"/>
    </xf>
    <xf numFmtId="1" fontId="3" fillId="2" borderId="22" xfId="0" applyNumberFormat="1" applyFont="1" applyFill="1" applyBorder="1" applyAlignment="1">
      <alignment horizontal="center" vertical="top" wrapText="1"/>
    </xf>
    <xf numFmtId="49" fontId="12" fillId="2" borderId="28" xfId="0" applyNumberFormat="1" applyFont="1" applyFill="1" applyBorder="1" applyAlignment="1">
      <alignment horizontal="center" vertical="top" wrapText="1"/>
    </xf>
    <xf numFmtId="49" fontId="12" fillId="2" borderId="29" xfId="0" applyNumberFormat="1" applyFont="1" applyFill="1" applyBorder="1" applyAlignment="1">
      <alignment horizontal="center" vertical="top" wrapText="1"/>
    </xf>
    <xf numFmtId="49" fontId="12" fillId="2" borderId="22" xfId="0" applyNumberFormat="1" applyFont="1" applyFill="1" applyBorder="1" applyAlignment="1">
      <alignment horizontal="center" vertical="top" wrapText="1"/>
    </xf>
    <xf numFmtId="49" fontId="5" fillId="2" borderId="68" xfId="0" applyNumberFormat="1" applyFont="1" applyFill="1" applyBorder="1" applyAlignment="1">
      <alignment horizontal="center" vertical="center" wrapText="1"/>
    </xf>
    <xf numFmtId="49" fontId="5" fillId="2" borderId="69" xfId="0" applyNumberFormat="1" applyFont="1" applyFill="1" applyBorder="1" applyAlignment="1">
      <alignment horizontal="center" vertical="center" wrapText="1"/>
    </xf>
    <xf numFmtId="49" fontId="5" fillId="2" borderId="70" xfId="0" applyNumberFormat="1" applyFont="1" applyFill="1" applyBorder="1" applyAlignment="1">
      <alignment horizontal="center" vertical="center" wrapText="1"/>
    </xf>
    <xf numFmtId="49" fontId="3" fillId="2" borderId="28"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3" fillId="2" borderId="28" xfId="0" applyNumberFormat="1" applyFont="1" applyFill="1" applyBorder="1" applyAlignment="1">
      <alignment horizontal="center" vertical="top" wrapText="1"/>
    </xf>
    <xf numFmtId="49" fontId="3" fillId="2" borderId="29" xfId="0" applyNumberFormat="1" applyFont="1" applyFill="1" applyBorder="1" applyAlignment="1">
      <alignment horizontal="center" vertical="top" wrapText="1"/>
    </xf>
    <xf numFmtId="49" fontId="3" fillId="2" borderId="22" xfId="0" applyNumberFormat="1" applyFont="1" applyFill="1" applyBorder="1" applyAlignment="1">
      <alignment horizontal="center" vertical="top" wrapText="1"/>
    </xf>
    <xf numFmtId="0" fontId="9" fillId="2" borderId="46" xfId="0" applyFont="1" applyFill="1" applyBorder="1" applyAlignment="1">
      <alignment horizontal="center"/>
    </xf>
    <xf numFmtId="0" fontId="9" fillId="2" borderId="47" xfId="0" applyFont="1" applyFill="1" applyBorder="1" applyAlignment="1">
      <alignment horizontal="center"/>
    </xf>
    <xf numFmtId="0" fontId="9" fillId="2" borderId="52" xfId="0" applyFont="1" applyFill="1" applyBorder="1" applyAlignment="1">
      <alignment horizontal="center"/>
    </xf>
    <xf numFmtId="0" fontId="14" fillId="2" borderId="62" xfId="0" applyFont="1" applyFill="1" applyBorder="1" applyAlignment="1">
      <alignment horizontal="center"/>
    </xf>
    <xf numFmtId="0" fontId="14" fillId="2" borderId="0" xfId="0" applyFont="1" applyFill="1" applyBorder="1" applyAlignment="1">
      <alignment horizontal="center"/>
    </xf>
    <xf numFmtId="0" fontId="14" fillId="2" borderId="61" xfId="0" applyFont="1" applyFill="1" applyBorder="1" applyAlignment="1">
      <alignment horizontal="center"/>
    </xf>
    <xf numFmtId="0" fontId="9" fillId="2" borderId="67" xfId="0" applyFont="1" applyFill="1" applyBorder="1" applyAlignment="1">
      <alignment horizontal="center"/>
    </xf>
    <xf numFmtId="0" fontId="28" fillId="0" borderId="62" xfId="0" applyFont="1" applyBorder="1" applyAlignment="1">
      <alignment horizontal="center"/>
    </xf>
    <xf numFmtId="0" fontId="28" fillId="0" borderId="0" xfId="0" applyFont="1" applyBorder="1" applyAlignment="1">
      <alignment horizontal="center"/>
    </xf>
    <xf numFmtId="0" fontId="28" fillId="0" borderId="61" xfId="0" applyFont="1" applyBorder="1" applyAlignment="1">
      <alignment horizontal="center"/>
    </xf>
    <xf numFmtId="0" fontId="89" fillId="0" borderId="46" xfId="0" applyFont="1" applyBorder="1" applyAlignment="1">
      <alignment horizontal="center"/>
    </xf>
    <xf numFmtId="0" fontId="89" fillId="0" borderId="47" xfId="0" applyFont="1" applyBorder="1" applyAlignment="1">
      <alignment horizontal="center"/>
    </xf>
    <xf numFmtId="0" fontId="89" fillId="0" borderId="52" xfId="0" applyFont="1" applyBorder="1" applyAlignment="1">
      <alignment horizontal="center"/>
    </xf>
    <xf numFmtId="0" fontId="89" fillId="0" borderId="62" xfId="0" applyFont="1" applyBorder="1" applyAlignment="1">
      <alignment horizontal="center"/>
    </xf>
    <xf numFmtId="0" fontId="89" fillId="0" borderId="0" xfId="0" applyFont="1" applyBorder="1" applyAlignment="1">
      <alignment horizontal="center"/>
    </xf>
    <xf numFmtId="0" fontId="89" fillId="0" borderId="61" xfId="0" applyFont="1" applyBorder="1" applyAlignment="1">
      <alignment horizontal="center"/>
    </xf>
    <xf numFmtId="0" fontId="15" fillId="2" borderId="0" xfId="0" applyFont="1" applyFill="1" applyAlignment="1">
      <alignment horizontal="center"/>
    </xf>
    <xf numFmtId="0" fontId="10" fillId="2" borderId="0" xfId="0" applyFont="1" applyFill="1" applyAlignment="1">
      <alignment horizontal="center"/>
    </xf>
    <xf numFmtId="0" fontId="90" fillId="0" borderId="66" xfId="0" applyFont="1" applyBorder="1" applyAlignment="1">
      <alignment horizontal="center" vertical="top" wrapText="1"/>
    </xf>
    <xf numFmtId="0" fontId="90" fillId="0" borderId="67" xfId="0" applyFont="1" applyBorder="1" applyAlignment="1">
      <alignment horizontal="center" vertical="top" wrapText="1"/>
    </xf>
    <xf numFmtId="0" fontId="90" fillId="0" borderId="65" xfId="0" applyFont="1" applyBorder="1" applyAlignment="1">
      <alignment horizontal="center" vertical="top" wrapText="1"/>
    </xf>
    <xf numFmtId="0" fontId="86" fillId="0" borderId="28" xfId="0" applyFont="1" applyBorder="1" applyAlignment="1">
      <alignment horizontal="center" vertical="top" wrapText="1"/>
    </xf>
    <xf numFmtId="0" fontId="86" fillId="0" borderId="29" xfId="0" applyFont="1" applyBorder="1" applyAlignment="1">
      <alignment horizontal="center" vertical="top" wrapText="1"/>
    </xf>
    <xf numFmtId="0" fontId="86" fillId="0" borderId="22" xfId="0" applyFont="1" applyBorder="1" applyAlignment="1">
      <alignment horizontal="center" vertical="top" wrapText="1"/>
    </xf>
    <xf numFmtId="0" fontId="91" fillId="0" borderId="0" xfId="0" applyFont="1" applyAlignment="1">
      <alignment horizontal="center"/>
    </xf>
    <xf numFmtId="0" fontId="96" fillId="0" borderId="0" xfId="0" applyFont="1" applyAlignment="1">
      <alignment horizontal="center"/>
    </xf>
    <xf numFmtId="0" fontId="99" fillId="0" borderId="0" xfId="0" applyFont="1" applyAlignment="1">
      <alignment horizontal="center"/>
    </xf>
    <xf numFmtId="0" fontId="98" fillId="0" borderId="0" xfId="0" applyFont="1" applyAlignment="1">
      <alignment horizontal="center"/>
    </xf>
    <xf numFmtId="0" fontId="65" fillId="0" borderId="0" xfId="0" applyFont="1" applyAlignment="1">
      <alignment horizontal="center"/>
    </xf>
    <xf numFmtId="0" fontId="97" fillId="0" borderId="0" xfId="0" applyFont="1" applyAlignment="1">
      <alignment horizontal="center"/>
    </xf>
    <xf numFmtId="0" fontId="65" fillId="0" borderId="67" xfId="0" applyFont="1" applyBorder="1" applyAlignment="1">
      <alignment horizontal="center"/>
    </xf>
    <xf numFmtId="0" fontId="71" fillId="0" borderId="54" xfId="0" applyFont="1" applyBorder="1" applyAlignment="1">
      <alignment horizontal="center"/>
    </xf>
    <xf numFmtId="0" fontId="71" fillId="0" borderId="55" xfId="0" applyFont="1" applyBorder="1" applyAlignment="1">
      <alignment horizontal="center"/>
    </xf>
    <xf numFmtId="0" fontId="71" fillId="0" borderId="33" xfId="0" applyFont="1" applyBorder="1" applyAlignment="1">
      <alignment horizontal="center"/>
    </xf>
    <xf numFmtId="0" fontId="71" fillId="0" borderId="34" xfId="0" applyFont="1" applyBorder="1" applyAlignment="1">
      <alignment horizontal="center"/>
    </xf>
    <xf numFmtId="0" fontId="74" fillId="0" borderId="11" xfId="0" applyFont="1" applyBorder="1" applyAlignment="1">
      <alignment horizontal="left"/>
    </xf>
    <xf numFmtId="0" fontId="74" fillId="0" borderId="12" xfId="0" applyFont="1" applyBorder="1" applyAlignment="1">
      <alignment horizontal="left"/>
    </xf>
    <xf numFmtId="0" fontId="71" fillId="0" borderId="46" xfId="0" applyFont="1" applyBorder="1" applyAlignment="1">
      <alignment horizontal="center"/>
    </xf>
    <xf numFmtId="0" fontId="71" fillId="0" borderId="48" xfId="0" applyFont="1" applyBorder="1" applyAlignment="1">
      <alignment horizontal="center"/>
    </xf>
    <xf numFmtId="0" fontId="71" fillId="0" borderId="30" xfId="0" applyFont="1" applyBorder="1" applyAlignment="1">
      <alignment horizontal="center"/>
    </xf>
    <xf numFmtId="0" fontId="71" fillId="0" borderId="31" xfId="0" applyFont="1" applyBorder="1" applyAlignment="1">
      <alignment horizontal="center"/>
    </xf>
    <xf numFmtId="0" fontId="71" fillId="0" borderId="0" xfId="0" applyFont="1" applyAlignment="1">
      <alignment horizontal="left"/>
    </xf>
    <xf numFmtId="0" fontId="91" fillId="0" borderId="0" xfId="0" applyFont="1" applyAlignment="1">
      <alignment horizontal="center" vertical="center"/>
    </xf>
    <xf numFmtId="0" fontId="97" fillId="0" borderId="0" xfId="0" applyFont="1" applyAlignment="1">
      <alignment horizontal="left"/>
    </xf>
    <xf numFmtId="0" fontId="71" fillId="0" borderId="57" xfId="0" applyFont="1" applyBorder="1" applyAlignment="1">
      <alignment horizontal="center"/>
    </xf>
    <xf numFmtId="0" fontId="71" fillId="0" borderId="58" xfId="0" applyFont="1" applyBorder="1" applyAlignment="1">
      <alignment horizontal="center"/>
    </xf>
    <xf numFmtId="0" fontId="69" fillId="0" borderId="62" xfId="0" applyFont="1" applyBorder="1" applyAlignment="1">
      <alignment horizontal="left"/>
    </xf>
    <xf numFmtId="0" fontId="69" fillId="0" borderId="0" xfId="0" applyFont="1" applyAlignment="1">
      <alignment horizontal="left"/>
    </xf>
    <xf numFmtId="0" fontId="69" fillId="0" borderId="25" xfId="0" applyFont="1" applyBorder="1" applyAlignment="1">
      <alignment horizontal="left"/>
    </xf>
    <xf numFmtId="0" fontId="93" fillId="0" borderId="0" xfId="0" applyFont="1" applyAlignment="1">
      <alignment horizontal="left"/>
    </xf>
    <xf numFmtId="0" fontId="71" fillId="0" borderId="66" xfId="0" applyFont="1" applyBorder="1" applyAlignment="1">
      <alignment horizontal="center"/>
    </xf>
    <xf numFmtId="0" fontId="71" fillId="0" borderId="64" xfId="0" applyFont="1" applyBorder="1" applyAlignment="1">
      <alignment horizontal="center"/>
    </xf>
    <xf numFmtId="0" fontId="74" fillId="0" borderId="62" xfId="0" applyFont="1" applyBorder="1" applyAlignment="1">
      <alignment horizontal="left"/>
    </xf>
    <xf numFmtId="0" fontId="74" fillId="0" borderId="0" xfId="0" applyFont="1" applyAlignment="1">
      <alignment horizontal="left"/>
    </xf>
    <xf numFmtId="0" fontId="74" fillId="0" borderId="25" xfId="0" applyFont="1" applyBorder="1" applyAlignment="1">
      <alignment horizontal="left"/>
    </xf>
    <xf numFmtId="0" fontId="74" fillId="0" borderId="30" xfId="0" applyFont="1" applyBorder="1" applyAlignment="1">
      <alignment horizontal="left"/>
    </xf>
    <xf numFmtId="0" fontId="74" fillId="0" borderId="31" xfId="0" applyFont="1" applyBorder="1" applyAlignment="1">
      <alignment horizontal="left"/>
    </xf>
    <xf numFmtId="0" fontId="66" fillId="0" borderId="33" xfId="0" applyFont="1" applyBorder="1" applyAlignment="1">
      <alignment horizontal="center"/>
    </xf>
    <xf numFmtId="0" fontId="66" fillId="0" borderId="34" xfId="0" applyFont="1" applyBorder="1" applyAlignment="1">
      <alignment horizontal="center"/>
    </xf>
    <xf numFmtId="0" fontId="71" fillId="0" borderId="0" xfId="0" applyFont="1" applyAlignment="1">
      <alignment horizontal="center"/>
    </xf>
    <xf numFmtId="0" fontId="92" fillId="0" borderId="0" xfId="0" applyFont="1" applyAlignment="1">
      <alignment horizontal="center"/>
    </xf>
    <xf numFmtId="0" fontId="94" fillId="0" borderId="0" xfId="0" applyFont="1" applyAlignment="1">
      <alignment horizontal="left"/>
    </xf>
    <xf numFmtId="0" fontId="74" fillId="0" borderId="27" xfId="0" applyFont="1" applyBorder="1" applyAlignment="1">
      <alignment horizontal="left"/>
    </xf>
    <xf numFmtId="0" fontId="74" fillId="0" borderId="41" xfId="0" applyFont="1" applyBorder="1" applyAlignment="1">
      <alignment horizontal="left"/>
    </xf>
    <xf numFmtId="0" fontId="74" fillId="0" borderId="19" xfId="0" applyFont="1" applyBorder="1" applyAlignment="1">
      <alignment horizontal="left"/>
    </xf>
    <xf numFmtId="0" fontId="74" fillId="0" borderId="67" xfId="0" applyFont="1" applyBorder="1" applyAlignment="1">
      <alignment horizontal="center"/>
    </xf>
    <xf numFmtId="0" fontId="95" fillId="0" borderId="0" xfId="0" applyFont="1" applyAlignment="1">
      <alignment horizontal="center"/>
    </xf>
    <xf numFmtId="0" fontId="71" fillId="0" borderId="33" xfId="0" applyFont="1" applyBorder="1" applyAlignment="1">
      <alignment horizontal="center" vertical="top" wrapText="1"/>
    </xf>
    <xf numFmtId="0" fontId="71" fillId="0" borderId="34" xfId="0" applyFont="1" applyBorder="1" applyAlignment="1">
      <alignment horizontal="center" vertical="top" wrapText="1"/>
    </xf>
    <xf numFmtId="0" fontId="57" fillId="0" borderId="33" xfId="0" applyFont="1" applyBorder="1" applyAlignment="1">
      <alignment horizontal="center"/>
    </xf>
    <xf numFmtId="0" fontId="57" fillId="0" borderId="34" xfId="0" applyFont="1" applyBorder="1" applyAlignment="1">
      <alignment horizontal="center"/>
    </xf>
    <xf numFmtId="0" fontId="65" fillId="0" borderId="33" xfId="0" applyFont="1" applyBorder="1" applyAlignment="1">
      <alignment horizontal="center" wrapText="1"/>
    </xf>
    <xf numFmtId="0" fontId="65" fillId="0" borderId="34" xfId="0" applyFont="1" applyBorder="1" applyAlignment="1">
      <alignment horizontal="center" wrapText="1"/>
    </xf>
    <xf numFmtId="0" fontId="93" fillId="0" borderId="31" xfId="0" applyFont="1" applyBorder="1" applyAlignment="1">
      <alignment horizontal="left"/>
    </xf>
    <xf numFmtId="0" fontId="71" fillId="0" borderId="54" xfId="0" applyFont="1" applyBorder="1" applyAlignment="1">
      <alignment horizontal="left"/>
    </xf>
    <xf numFmtId="0" fontId="71" fillId="0" borderId="55" xfId="0" applyFont="1" applyBorder="1" applyAlignment="1">
      <alignment horizontal="left"/>
    </xf>
    <xf numFmtId="0" fontId="71" fillId="0" borderId="33" xfId="0" applyFont="1" applyBorder="1" applyAlignment="1">
      <alignment horizontal="left"/>
    </xf>
    <xf numFmtId="0" fontId="71" fillId="0" borderId="34" xfId="0" applyFont="1" applyBorder="1" applyAlignment="1">
      <alignment horizontal="left"/>
    </xf>
    <xf numFmtId="0" fontId="74" fillId="0" borderId="33" xfId="0" applyFont="1" applyBorder="1" applyAlignment="1">
      <alignment horizontal="center"/>
    </xf>
    <xf numFmtId="0" fontId="74" fillId="0" borderId="34" xfId="0" applyFont="1" applyBorder="1" applyAlignment="1">
      <alignment horizontal="center"/>
    </xf>
    <xf numFmtId="0" fontId="69" fillId="0" borderId="33" xfId="0" applyFont="1" applyBorder="1" applyAlignment="1">
      <alignment horizontal="center"/>
    </xf>
    <xf numFmtId="0" fontId="69" fillId="0" borderId="34" xfId="0" applyFont="1" applyBorder="1" applyAlignment="1">
      <alignment horizontal="center"/>
    </xf>
    <xf numFmtId="0" fontId="74" fillId="0" borderId="8" xfId="0" applyFont="1" applyBorder="1" applyAlignment="1">
      <alignment horizontal="left"/>
    </xf>
    <xf numFmtId="0" fontId="74" fillId="0" borderId="66" xfId="0" applyFont="1" applyBorder="1" applyAlignment="1">
      <alignment horizontal="center"/>
    </xf>
    <xf numFmtId="0" fontId="74" fillId="0" borderId="64" xfId="0" applyFont="1" applyBorder="1" applyAlignment="1">
      <alignment horizontal="center"/>
    </xf>
    <xf numFmtId="0" fontId="74" fillId="0" borderId="57" xfId="0" applyFont="1" applyBorder="1" applyAlignment="1">
      <alignment horizontal="left"/>
    </xf>
    <xf numFmtId="0" fontId="74" fillId="0" borderId="58" xfId="0" applyFont="1" applyBorder="1" applyAlignment="1">
      <alignment horizontal="left"/>
    </xf>
    <xf numFmtId="0" fontId="69" fillId="0" borderId="33" xfId="0" applyFont="1" applyBorder="1" applyAlignment="1">
      <alignment horizontal="center" wrapText="1"/>
    </xf>
    <xf numFmtId="0" fontId="69" fillId="0" borderId="34" xfId="0" applyFont="1" applyBorder="1" applyAlignment="1">
      <alignment horizontal="center" wrapText="1"/>
    </xf>
    <xf numFmtId="0" fontId="91" fillId="0" borderId="41" xfId="0" applyFont="1" applyBorder="1" applyAlignment="1">
      <alignment horizontal="center"/>
    </xf>
    <xf numFmtId="0" fontId="57" fillId="0" borderId="7" xfId="0" applyFont="1" applyBorder="1" applyAlignment="1">
      <alignment horizontal="left"/>
    </xf>
    <xf numFmtId="0" fontId="57" fillId="0" borderId="8" xfId="0" applyFont="1" applyBorder="1" applyAlignment="1">
      <alignment horizontal="left"/>
    </xf>
    <xf numFmtId="0" fontId="65" fillId="0" borderId="0" xfId="0" applyFont="1" applyAlignment="1">
      <alignment horizontal="center" vertical="center"/>
    </xf>
    <xf numFmtId="0" fontId="57" fillId="0" borderId="0" xfId="0" applyFont="1" applyAlignment="1">
      <alignment horizontal="left"/>
    </xf>
    <xf numFmtId="0" fontId="100" fillId="0" borderId="0" xfId="0" applyFont="1" applyAlignment="1">
      <alignment horizontal="center" vertical="center"/>
    </xf>
    <xf numFmtId="0" fontId="101" fillId="0" borderId="0" xfId="0" applyFont="1" applyAlignment="1">
      <alignment horizontal="center" vertical="center"/>
    </xf>
    <xf numFmtId="0" fontId="102" fillId="0" borderId="0" xfId="0" applyFont="1" applyAlignment="1">
      <alignment horizontal="center"/>
    </xf>
    <xf numFmtId="0" fontId="103" fillId="0" borderId="0" xfId="0" applyFont="1" applyAlignment="1">
      <alignment horizontal="center"/>
    </xf>
    <xf numFmtId="0" fontId="104" fillId="0" borderId="0" xfId="0" applyFont="1" applyAlignment="1">
      <alignment horizontal="center"/>
    </xf>
  </cellXfs>
  <cellStyles count="4">
    <cellStyle name="Comma" xfId="1" builtinId="3"/>
    <cellStyle name="Currency" xfId="2" builtinId="4"/>
    <cellStyle name="Normal" xfId="0" builtinId="0"/>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142875</xdr:rowOff>
    </xdr:from>
    <xdr:to>
      <xdr:col>9</xdr:col>
      <xdr:colOff>495300</xdr:colOff>
      <xdr:row>15</xdr:row>
      <xdr:rowOff>114300</xdr:rowOff>
    </xdr:to>
    <xdr:pic>
      <xdr:nvPicPr>
        <xdr:cNvPr id="2184" name="Picture 2">
          <a:extLst>
            <a:ext uri="{FF2B5EF4-FFF2-40B4-BE49-F238E27FC236}">
              <a16:creationId xmlns:a16="http://schemas.microsoft.com/office/drawing/2014/main" xmlns="" id="{0C946FCE-D364-2B77-2C45-54527ADC2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33375"/>
          <a:ext cx="2933700"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48" zoomScaleNormal="84" zoomScaleSheetLayoutView="48" zoomScalePageLayoutView="84" workbookViewId="0">
      <selection activeCell="F17" sqref="F17"/>
    </sheetView>
  </sheetViews>
  <sheetFormatPr defaultColWidth="9.1796875" defaultRowHeight="20.149999999999999" customHeight="1"/>
  <cols>
    <col min="1" max="1" width="27" style="331" bestFit="1" customWidth="1"/>
    <col min="2" max="2" width="15.453125" style="332" customWidth="1"/>
    <col min="3" max="3" width="15.7265625" style="332" customWidth="1"/>
    <col min="4" max="4" width="40.81640625" style="333" customWidth="1"/>
    <col min="5" max="5" width="30" style="333" customWidth="1"/>
    <col min="6" max="6" width="29.453125" style="333" customWidth="1"/>
    <col min="7" max="7" width="24" style="333" customWidth="1"/>
    <col min="8" max="8" width="25.7265625" style="333" customWidth="1"/>
    <col min="9" max="9" width="9.1796875" style="301"/>
    <col min="10" max="10" width="33.26953125" style="301" customWidth="1"/>
    <col min="11" max="11" width="9.1796875" style="301"/>
    <col min="12" max="12" width="14.7265625" style="301" customWidth="1"/>
    <col min="13" max="13" width="11.81640625" style="301" customWidth="1"/>
    <col min="14" max="16384" width="9.1796875" style="301"/>
  </cols>
  <sheetData>
    <row r="1" spans="1:10" ht="32">
      <c r="A1" s="1583" t="s">
        <v>916</v>
      </c>
      <c r="B1" s="1584"/>
      <c r="C1" s="1584"/>
      <c r="D1" s="1584"/>
      <c r="E1" s="1584"/>
      <c r="F1" s="1584"/>
      <c r="G1" s="1584"/>
      <c r="H1" s="1585"/>
    </row>
    <row r="2" spans="1:10" ht="24.5">
      <c r="A2" s="1586" t="s">
        <v>484</v>
      </c>
      <c r="B2" s="1587"/>
      <c r="C2" s="1587"/>
      <c r="D2" s="1587"/>
      <c r="E2" s="1587"/>
      <c r="F2" s="1587"/>
      <c r="G2" s="1587"/>
      <c r="H2" s="1588"/>
    </row>
    <row r="3" spans="1:10" s="302" customFormat="1" ht="35" thickBot="1">
      <c r="A3" s="1589" t="s">
        <v>1675</v>
      </c>
      <c r="B3" s="1590"/>
      <c r="C3" s="1590"/>
      <c r="D3" s="1590"/>
      <c r="E3" s="1590"/>
      <c r="F3" s="1590"/>
      <c r="G3" s="1590"/>
      <c r="H3" s="1591"/>
    </row>
    <row r="4" spans="1:10" s="302" customFormat="1" ht="60.5" thickBot="1">
      <c r="A4" s="917" t="s">
        <v>457</v>
      </c>
      <c r="B4" s="917" t="s">
        <v>453</v>
      </c>
      <c r="C4" s="917" t="s">
        <v>458</v>
      </c>
      <c r="D4" s="917" t="s">
        <v>454</v>
      </c>
      <c r="E4" s="917" t="s">
        <v>917</v>
      </c>
      <c r="F4" s="917" t="s">
        <v>918</v>
      </c>
      <c r="G4" s="918" t="s">
        <v>920</v>
      </c>
      <c r="H4" s="917" t="s">
        <v>922</v>
      </c>
    </row>
    <row r="5" spans="1:10" s="302" customFormat="1" ht="30" customHeight="1">
      <c r="A5" s="341" t="s">
        <v>651</v>
      </c>
      <c r="B5" s="342"/>
      <c r="C5" s="925">
        <v>31911700</v>
      </c>
      <c r="D5" s="334" t="s">
        <v>317</v>
      </c>
      <c r="E5" s="304"/>
      <c r="F5" s="306"/>
      <c r="G5" s="305"/>
      <c r="H5" s="306"/>
    </row>
    <row r="6" spans="1:10" s="302" customFormat="1" ht="30" customHeight="1" thickBot="1">
      <c r="A6" s="345" t="s">
        <v>652</v>
      </c>
      <c r="B6" s="346"/>
      <c r="C6" s="926">
        <v>31911700</v>
      </c>
      <c r="D6" s="336" t="s">
        <v>338</v>
      </c>
      <c r="E6" s="927">
        <v>5000000</v>
      </c>
      <c r="F6" s="927">
        <v>9000000</v>
      </c>
      <c r="G6" s="927">
        <v>7000000</v>
      </c>
      <c r="H6" s="820">
        <v>9000000</v>
      </c>
    </row>
    <row r="7" spans="1:10" s="302" customFormat="1" ht="30" customHeight="1" thickBot="1">
      <c r="A7" s="919"/>
      <c r="B7" s="920"/>
      <c r="C7" s="920"/>
      <c r="D7" s="921" t="s">
        <v>318</v>
      </c>
      <c r="E7" s="922"/>
      <c r="F7" s="922"/>
      <c r="G7" s="923"/>
      <c r="H7" s="924"/>
    </row>
    <row r="8" spans="1:10" s="302" customFormat="1" ht="30" customHeight="1" thickBot="1">
      <c r="A8" s="515" t="s">
        <v>653</v>
      </c>
      <c r="B8" s="516" t="s">
        <v>649</v>
      </c>
      <c r="C8" s="523">
        <v>31911700</v>
      </c>
      <c r="D8" s="517" t="s">
        <v>319</v>
      </c>
      <c r="E8" s="518">
        <f>E49</f>
        <v>50827351.89737799</v>
      </c>
      <c r="F8" s="518">
        <f>F49</f>
        <v>213810970</v>
      </c>
      <c r="G8" s="518">
        <f>G49</f>
        <v>56202000</v>
      </c>
      <c r="H8" s="519">
        <f>H49</f>
        <v>215621725</v>
      </c>
    </row>
    <row r="9" spans="1:10" s="302" customFormat="1" ht="30" customHeight="1" thickBot="1">
      <c r="A9" s="928"/>
      <c r="B9" s="929"/>
      <c r="C9" s="929"/>
      <c r="D9" s="930" t="s">
        <v>320</v>
      </c>
      <c r="E9" s="931"/>
      <c r="F9" s="931"/>
      <c r="G9" s="932"/>
      <c r="H9" s="933"/>
      <c r="J9" s="700"/>
    </row>
    <row r="10" spans="1:10" s="302" customFormat="1" ht="30" customHeight="1">
      <c r="A10" s="341" t="s">
        <v>654</v>
      </c>
      <c r="B10" s="342" t="s">
        <v>647</v>
      </c>
      <c r="C10" s="496">
        <v>31911700</v>
      </c>
      <c r="D10" s="339" t="s">
        <v>321</v>
      </c>
      <c r="E10" s="305">
        <f>+REVENUE!E8</f>
        <v>1865623423.45455</v>
      </c>
      <c r="F10" s="305">
        <f>+REVENUE!F8</f>
        <v>5662314920</v>
      </c>
      <c r="G10" s="938">
        <f>+REVENUE!G8</f>
        <v>1298435135.1818252</v>
      </c>
      <c r="H10" s="306">
        <f>+REVENUE!H8</f>
        <v>3897998765</v>
      </c>
      <c r="J10" s="700"/>
    </row>
    <row r="11" spans="1:10" s="302" customFormat="1" ht="30" customHeight="1">
      <c r="A11" s="343" t="s">
        <v>655</v>
      </c>
      <c r="B11" s="344" t="s">
        <v>648</v>
      </c>
      <c r="C11" s="391">
        <v>31911700</v>
      </c>
      <c r="D11" s="335" t="s">
        <v>322</v>
      </c>
      <c r="E11" s="309">
        <f>+REVENUE!E11</f>
        <v>2449510335.5392499</v>
      </c>
      <c r="F11" s="309">
        <f>+REVENUE!F11</f>
        <v>1988218983</v>
      </c>
      <c r="G11" s="309">
        <f>+REVENUE!G11</f>
        <v>1674265503.3088</v>
      </c>
      <c r="H11" s="310">
        <f>+REVENUE!H11</f>
        <v>5755987620</v>
      </c>
      <c r="J11" s="700"/>
    </row>
    <row r="12" spans="1:10" s="302" customFormat="1" ht="30" customHeight="1">
      <c r="A12" s="343" t="s">
        <v>656</v>
      </c>
      <c r="B12" s="344" t="s">
        <v>662</v>
      </c>
      <c r="C12" s="391">
        <v>31911700</v>
      </c>
      <c r="D12" s="1061" t="s">
        <v>5</v>
      </c>
      <c r="E12" s="309">
        <f>+REVENUE!E9</f>
        <v>1238731359.9200001</v>
      </c>
      <c r="F12" s="309">
        <f>+REVENUE!F9</f>
        <v>955893677</v>
      </c>
      <c r="G12" s="309">
        <f>+REVENUE!G9</f>
        <v>1858097039.8800001</v>
      </c>
      <c r="H12" s="310">
        <f>+REVENUE!H9</f>
        <v>1928723445</v>
      </c>
    </row>
    <row r="13" spans="1:10" s="302" customFormat="1" ht="30" customHeight="1">
      <c r="A13" s="343" t="s">
        <v>657</v>
      </c>
      <c r="B13" s="344" t="s">
        <v>663</v>
      </c>
      <c r="C13" s="391">
        <v>31911700</v>
      </c>
      <c r="D13" s="335" t="s">
        <v>323</v>
      </c>
      <c r="E13" s="309">
        <f>+REVENUE!E13</f>
        <v>31110232.759999998</v>
      </c>
      <c r="F13" s="309">
        <f>+REVENUE!F13</f>
        <v>90000000</v>
      </c>
      <c r="G13" s="309">
        <f>+REVENUE!G13</f>
        <v>45000000</v>
      </c>
      <c r="H13" s="310">
        <f>REVENUE!H13</f>
        <v>100000000</v>
      </c>
    </row>
    <row r="14" spans="1:10" s="302" customFormat="1" ht="30" customHeight="1" thickBot="1">
      <c r="A14" s="345" t="s">
        <v>658</v>
      </c>
      <c r="B14" s="346" t="s">
        <v>662</v>
      </c>
      <c r="C14" s="939">
        <v>31911700</v>
      </c>
      <c r="D14" s="336" t="s">
        <v>417</v>
      </c>
      <c r="E14" s="311">
        <v>424534934</v>
      </c>
      <c r="F14" s="311">
        <v>2944112660</v>
      </c>
      <c r="G14" s="311"/>
      <c r="H14" s="820">
        <v>139000000</v>
      </c>
    </row>
    <row r="15" spans="1:10" s="302" customFormat="1" ht="23.25" customHeight="1" thickBot="1">
      <c r="A15" s="934"/>
      <c r="B15" s="935"/>
      <c r="C15" s="935"/>
      <c r="D15" s="936" t="s">
        <v>329</v>
      </c>
      <c r="E15" s="866">
        <f>SUM(E8:E14)</f>
        <v>6060337637.5711784</v>
      </c>
      <c r="F15" s="937">
        <f>SUM(F5:F14)</f>
        <v>11863351210</v>
      </c>
      <c r="G15" s="865">
        <f>SUM(G8:G14)</f>
        <v>4931999678.3706255</v>
      </c>
      <c r="H15" s="865">
        <f>SUM(H5:H14)</f>
        <v>12046331555</v>
      </c>
    </row>
    <row r="16" spans="1:10" s="302" customFormat="1" ht="19.5" customHeight="1">
      <c r="A16" s="347"/>
      <c r="B16" s="348"/>
      <c r="C16" s="348"/>
      <c r="D16" s="337" t="s">
        <v>324</v>
      </c>
      <c r="E16" s="317"/>
      <c r="F16" s="914"/>
      <c r="G16" s="318"/>
      <c r="H16" s="319"/>
    </row>
    <row r="17" spans="1:8" s="302" customFormat="1" ht="21.75" customHeight="1">
      <c r="A17" s="826" t="s">
        <v>659</v>
      </c>
      <c r="B17" s="827" t="s">
        <v>647</v>
      </c>
      <c r="C17" s="523">
        <v>31911700</v>
      </c>
      <c r="D17" s="828" t="s">
        <v>325</v>
      </c>
      <c r="E17" s="829">
        <f>+'RECURENT '!F21</f>
        <v>2682663170.6989179</v>
      </c>
      <c r="F17" s="915">
        <v>3576672311</v>
      </c>
      <c r="G17" s="829">
        <f>+'RECURENT '!H21</f>
        <v>2182941914.0799999</v>
      </c>
      <c r="H17" s="830">
        <f>+'RECURENT '!I21</f>
        <v>4948402727.9959993</v>
      </c>
    </row>
    <row r="18" spans="1:8" s="302" customFormat="1" ht="21.75" customHeight="1">
      <c r="A18" s="826" t="s">
        <v>660</v>
      </c>
      <c r="B18" s="827" t="s">
        <v>647</v>
      </c>
      <c r="C18" s="523">
        <v>31911700</v>
      </c>
      <c r="D18" s="828" t="s">
        <v>326</v>
      </c>
      <c r="E18" s="829">
        <f>+'RECURENT '!F22</f>
        <v>439581542.72727275</v>
      </c>
      <c r="F18" s="915">
        <v>873476964</v>
      </c>
      <c r="G18" s="829">
        <f>+'RECURENT '!H22</f>
        <v>504876587</v>
      </c>
      <c r="H18" s="830">
        <f>+'RECURENT '!I22</f>
        <v>1265870601</v>
      </c>
    </row>
    <row r="19" spans="1:8" s="302" customFormat="1" ht="18" customHeight="1" thickBot="1">
      <c r="A19" s="831" t="s">
        <v>661</v>
      </c>
      <c r="B19" s="832" t="s">
        <v>647</v>
      </c>
      <c r="C19" s="523">
        <v>31911700</v>
      </c>
      <c r="D19" s="833" t="s">
        <v>327</v>
      </c>
      <c r="E19" s="834">
        <f>+CAPITAL!F12</f>
        <v>312617893.68000001</v>
      </c>
      <c r="F19" s="916">
        <v>4450149275</v>
      </c>
      <c r="G19" s="916">
        <f>+CAPITAL!H12</f>
        <v>652878443</v>
      </c>
      <c r="H19" s="835">
        <f>+CAPITAL!I12</f>
        <v>5832058226</v>
      </c>
    </row>
    <row r="20" spans="1:8" s="302" customFormat="1" ht="24.75" customHeight="1" thickBot="1">
      <c r="A20" s="836"/>
      <c r="B20" s="837"/>
      <c r="C20" s="837"/>
      <c r="D20" s="838" t="s">
        <v>328</v>
      </c>
      <c r="E20" s="839">
        <f>SUM(E17:E19)</f>
        <v>3434862607.1061902</v>
      </c>
      <c r="F20" s="913">
        <f>SUM(F17:F19)</f>
        <v>8900298550</v>
      </c>
      <c r="G20" s="689">
        <f>SUM(G17:G19)</f>
        <v>3340696944.0799999</v>
      </c>
      <c r="H20" s="689">
        <f>SUM(H17:H19)</f>
        <v>12046331554.995998</v>
      </c>
    </row>
    <row r="21" spans="1:8" s="302" customFormat="1" ht="30" customHeight="1" thickBot="1">
      <c r="A21" s="1612" t="s">
        <v>810</v>
      </c>
      <c r="B21" s="1613"/>
      <c r="C21" s="1613"/>
      <c r="D21" s="1613"/>
      <c r="E21" s="1613"/>
      <c r="F21" s="1614"/>
      <c r="G21" s="1604">
        <f>H15-H20</f>
        <v>4.001617431640625E-3</v>
      </c>
      <c r="H21" s="1605"/>
    </row>
    <row r="22" spans="1:8" s="302" customFormat="1" ht="30" customHeight="1" thickBot="1">
      <c r="A22" s="1609" t="s">
        <v>646</v>
      </c>
      <c r="B22" s="1610"/>
      <c r="C22" s="1610"/>
      <c r="D22" s="1610"/>
      <c r="E22" s="1610"/>
      <c r="F22" s="1610"/>
      <c r="G22" s="1610"/>
      <c r="H22" s="1611"/>
    </row>
    <row r="23" spans="1:8" s="302" customFormat="1" ht="24.75" customHeight="1" thickBot="1">
      <c r="A23" s="1606" t="s">
        <v>1619</v>
      </c>
      <c r="B23" s="1607"/>
      <c r="C23" s="1607"/>
      <c r="D23" s="1608"/>
      <c r="E23" s="1600" t="s">
        <v>1620</v>
      </c>
      <c r="F23" s="1600"/>
      <c r="G23" s="1600"/>
      <c r="H23" s="1601"/>
    </row>
    <row r="24" spans="1:8" s="302" customFormat="1" ht="30" customHeight="1" thickBot="1">
      <c r="A24" s="313" t="s">
        <v>163</v>
      </c>
      <c r="B24" s="1606" t="s">
        <v>666</v>
      </c>
      <c r="C24" s="1607"/>
      <c r="D24" s="1608"/>
      <c r="E24" s="324" t="s">
        <v>163</v>
      </c>
      <c r="F24" s="324" t="s">
        <v>919</v>
      </c>
      <c r="G24" s="324" t="s">
        <v>921</v>
      </c>
      <c r="H24" s="324" t="s">
        <v>667</v>
      </c>
    </row>
    <row r="25" spans="1:8" s="302" customFormat="1" ht="23.25" customHeight="1" thickBot="1">
      <c r="A25" s="840" t="s">
        <v>164</v>
      </c>
      <c r="B25" s="1602">
        <f>+'RECURENT '!I21</f>
        <v>4948402727.9959993</v>
      </c>
      <c r="C25" s="1603"/>
      <c r="D25" s="891">
        <f>H17/H20</f>
        <v>0.4107808842388817</v>
      </c>
      <c r="E25" s="841" t="s">
        <v>164</v>
      </c>
      <c r="F25" s="842">
        <f>+'RECURENT '!G21</f>
        <v>3346801181</v>
      </c>
      <c r="G25" s="843">
        <f>+'RECURENT '!H21</f>
        <v>2182941914.0799999</v>
      </c>
      <c r="H25" s="893">
        <f>SUM(G25/G28)</f>
        <v>0.65343907293008407</v>
      </c>
    </row>
    <row r="26" spans="1:8" s="302" customFormat="1" ht="24.75" customHeight="1" thickBot="1">
      <c r="A26" s="840" t="s">
        <v>502</v>
      </c>
      <c r="B26" s="1598">
        <f>+'RECURENT '!I22</f>
        <v>1265870601</v>
      </c>
      <c r="C26" s="1599"/>
      <c r="D26" s="891">
        <f>H18/H20</f>
        <v>0.10508349327932975</v>
      </c>
      <c r="E26" s="841" t="s">
        <v>502</v>
      </c>
      <c r="F26" s="844">
        <f>+'RECURENT '!G22</f>
        <v>1025276964</v>
      </c>
      <c r="G26" s="845">
        <f>+'RECURENT '!H22</f>
        <v>504876587</v>
      </c>
      <c r="H26" s="893">
        <f>SUM(G26/G28)</f>
        <v>0.15112911929790113</v>
      </c>
    </row>
    <row r="27" spans="1:8" s="302" customFormat="1" ht="22.5" customHeight="1" thickBot="1">
      <c r="A27" s="840" t="s">
        <v>508</v>
      </c>
      <c r="B27" s="1598">
        <f>+CAPITAL!I12</f>
        <v>5832058226</v>
      </c>
      <c r="C27" s="1599"/>
      <c r="D27" s="891">
        <f>H19/H20</f>
        <v>0.4841356224817886</v>
      </c>
      <c r="E27" s="841" t="s">
        <v>508</v>
      </c>
      <c r="F27" s="846">
        <f>+CAPITAL!G12</f>
        <v>4285286795</v>
      </c>
      <c r="G27" s="847">
        <f>+CAPITAL!H12</f>
        <v>652878443</v>
      </c>
      <c r="H27" s="893">
        <f>SUM(G27/G28)</f>
        <v>0.19543180777201485</v>
      </c>
    </row>
    <row r="28" spans="1:8" s="302" customFormat="1" ht="23.25" customHeight="1" thickBot="1">
      <c r="A28" s="848" t="s">
        <v>296</v>
      </c>
      <c r="B28" s="1615">
        <f>SUM(B25:C27)</f>
        <v>12046331554.995998</v>
      </c>
      <c r="C28" s="1616"/>
      <c r="D28" s="892">
        <f>SUM(D25:D27)</f>
        <v>1</v>
      </c>
      <c r="E28" s="849" t="s">
        <v>296</v>
      </c>
      <c r="F28" s="850">
        <f>SUM(F25:F27)</f>
        <v>8657364940</v>
      </c>
      <c r="G28" s="689">
        <f>SUM(G25:G27)</f>
        <v>3340696944.0799999</v>
      </c>
      <c r="H28" s="893">
        <f>SUM(H25:H27)</f>
        <v>1</v>
      </c>
    </row>
    <row r="29" spans="1:8" ht="24.5">
      <c r="A29" s="1592" t="s">
        <v>916</v>
      </c>
      <c r="B29" s="1587"/>
      <c r="C29" s="1587"/>
      <c r="D29" s="1587"/>
      <c r="E29" s="1593"/>
      <c r="F29" s="1593"/>
      <c r="G29" s="1593"/>
      <c r="H29" s="1594"/>
    </row>
    <row r="30" spans="1:8" ht="20.5">
      <c r="A30" s="1595" t="s">
        <v>484</v>
      </c>
      <c r="B30" s="1596"/>
      <c r="C30" s="1596"/>
      <c r="D30" s="1596"/>
      <c r="E30" s="1596"/>
      <c r="F30" s="1596"/>
      <c r="G30" s="1596"/>
      <c r="H30" s="1597"/>
    </row>
    <row r="31" spans="1:8" ht="22.5">
      <c r="A31" s="1617" t="s">
        <v>1676</v>
      </c>
      <c r="B31" s="1618"/>
      <c r="C31" s="1618"/>
      <c r="D31" s="1618"/>
      <c r="E31" s="1618"/>
      <c r="F31" s="1618"/>
      <c r="G31" s="1618"/>
      <c r="H31" s="1619"/>
    </row>
    <row r="32" spans="1:8" ht="35" thickBot="1">
      <c r="A32" s="1589" t="s">
        <v>488</v>
      </c>
      <c r="B32" s="1590"/>
      <c r="C32" s="1590"/>
      <c r="D32" s="1590"/>
      <c r="E32" s="1590"/>
      <c r="F32" s="1590"/>
      <c r="G32" s="1590"/>
      <c r="H32" s="1591"/>
    </row>
    <row r="33" spans="1:8" s="302" customFormat="1" ht="60.5" thickBot="1">
      <c r="A33" s="917" t="s">
        <v>457</v>
      </c>
      <c r="B33" s="917" t="s">
        <v>453</v>
      </c>
      <c r="C33" s="917" t="s">
        <v>458</v>
      </c>
      <c r="D33" s="917" t="s">
        <v>454</v>
      </c>
      <c r="E33" s="917" t="s">
        <v>917</v>
      </c>
      <c r="F33" s="917" t="s">
        <v>918</v>
      </c>
      <c r="G33" s="918" t="s">
        <v>920</v>
      </c>
      <c r="H33" s="917" t="s">
        <v>922</v>
      </c>
    </row>
    <row r="34" spans="1:8" s="302" customFormat="1" ht="30" customHeight="1">
      <c r="A34" s="326">
        <v>12010000</v>
      </c>
      <c r="B34" s="303"/>
      <c r="C34" s="523">
        <v>31911700</v>
      </c>
      <c r="D34" s="339" t="s">
        <v>272</v>
      </c>
      <c r="E34" s="505">
        <f>+REVENUE!E24</f>
        <v>25155392.857142858</v>
      </c>
      <c r="F34" s="505">
        <f>+REVENUE!F24</f>
        <v>90363590</v>
      </c>
      <c r="G34" s="794">
        <f>+REVENUE!G24</f>
        <v>26156000</v>
      </c>
      <c r="H34" s="794">
        <f>+REVENUE!H24</f>
        <v>85000000</v>
      </c>
    </row>
    <row r="35" spans="1:8" s="302" customFormat="1" ht="30" customHeight="1">
      <c r="A35" s="327">
        <v>12010200</v>
      </c>
      <c r="B35" s="307"/>
      <c r="C35" s="523">
        <v>31911700</v>
      </c>
      <c r="D35" s="335" t="s">
        <v>273</v>
      </c>
      <c r="E35" s="309">
        <f>+REVENUE!E91</f>
        <v>0</v>
      </c>
      <c r="F35" s="309">
        <f>+REVENUE!F30</f>
        <v>0</v>
      </c>
      <c r="G35" s="310">
        <f>+REVENUE!G91</f>
        <v>0</v>
      </c>
      <c r="H35" s="310">
        <f>+REVENUE!H91</f>
        <v>0</v>
      </c>
    </row>
    <row r="36" spans="1:8" s="302" customFormat="1" ht="30" customHeight="1">
      <c r="A36" s="327">
        <v>12020100</v>
      </c>
      <c r="B36" s="307"/>
      <c r="C36" s="523">
        <v>31911700</v>
      </c>
      <c r="D36" s="335" t="s">
        <v>339</v>
      </c>
      <c r="E36" s="309">
        <f>+REVENUE!E119</f>
        <v>3487824.3423243426</v>
      </c>
      <c r="F36" s="309">
        <f>+REVENUE!F119</f>
        <v>10150000</v>
      </c>
      <c r="G36" s="309">
        <f>+REVENUE!G119</f>
        <v>2992000</v>
      </c>
      <c r="H36" s="310">
        <f>+REVENUE!H119</f>
        <v>10008227</v>
      </c>
    </row>
    <row r="37" spans="1:8" s="302" customFormat="1" ht="30" customHeight="1">
      <c r="A37" s="327" t="s">
        <v>780</v>
      </c>
      <c r="B37" s="307"/>
      <c r="C37" s="523">
        <v>31911700</v>
      </c>
      <c r="D37" s="335" t="s">
        <v>340</v>
      </c>
      <c r="E37" s="309">
        <f>+REVENUE!E187</f>
        <v>12511142.857142858</v>
      </c>
      <c r="F37" s="309">
        <f>+REVENUE!F187</f>
        <v>93117380</v>
      </c>
      <c r="G37" s="309">
        <f>+REVENUE!G187</f>
        <v>19817000</v>
      </c>
      <c r="H37" s="310">
        <f>+REVENUE!H187</f>
        <v>99095498</v>
      </c>
    </row>
    <row r="38" spans="1:8" s="302" customFormat="1" ht="30" customHeight="1">
      <c r="A38" s="327">
        <v>12020500</v>
      </c>
      <c r="B38" s="307"/>
      <c r="C38" s="523">
        <v>31911700</v>
      </c>
      <c r="D38" s="335" t="s">
        <v>341</v>
      </c>
      <c r="E38" s="309">
        <f>+REVENUE!E196</f>
        <v>107142.85714285714</v>
      </c>
      <c r="F38" s="309">
        <f>+REVENUE!F196</f>
        <v>3000000</v>
      </c>
      <c r="G38" s="309">
        <f>+REVENUE!G196</f>
        <v>500000</v>
      </c>
      <c r="H38" s="310">
        <f>+REVENUE!H196</f>
        <v>3000000</v>
      </c>
    </row>
    <row r="39" spans="1:8" s="302" customFormat="1" ht="30" customHeight="1">
      <c r="A39" s="327">
        <v>12020600</v>
      </c>
      <c r="B39" s="307"/>
      <c r="C39" s="523">
        <v>31911700</v>
      </c>
      <c r="D39" s="335" t="s">
        <v>342</v>
      </c>
      <c r="E39" s="309">
        <f>+REVENUE!E220</f>
        <v>0</v>
      </c>
      <c r="F39" s="309">
        <f>+REVENUE!F220</f>
        <v>0</v>
      </c>
      <c r="G39" s="309">
        <f>+REVENUE!G220</f>
        <v>0</v>
      </c>
      <c r="H39" s="310">
        <f>+REVENUE!H220</f>
        <v>0</v>
      </c>
    </row>
    <row r="40" spans="1:8" s="302" customFormat="1" ht="30" customHeight="1">
      <c r="A40" s="327">
        <v>12020700</v>
      </c>
      <c r="B40" s="307"/>
      <c r="C40" s="523">
        <v>31911700</v>
      </c>
      <c r="D40" s="335" t="s">
        <v>343</v>
      </c>
      <c r="E40" s="309">
        <f>+REVENUE!E263</f>
        <v>6180049.9999999991</v>
      </c>
      <c r="F40" s="309">
        <f>+REVENUE!F263</f>
        <v>8180000</v>
      </c>
      <c r="G40" s="309">
        <f>+REVENUE!G263</f>
        <v>2237000</v>
      </c>
      <c r="H40" s="310">
        <f>+REVENUE!H263</f>
        <v>9518000</v>
      </c>
    </row>
    <row r="41" spans="1:8" s="302" customFormat="1" ht="30" customHeight="1">
      <c r="A41" s="327" t="s">
        <v>644</v>
      </c>
      <c r="B41" s="307"/>
      <c r="C41" s="523">
        <v>31911700</v>
      </c>
      <c r="D41" s="335" t="s">
        <v>639</v>
      </c>
      <c r="E41" s="309">
        <f>+REVENUE!E269</f>
        <v>0</v>
      </c>
      <c r="F41" s="309">
        <f>+REVENUE!F269</f>
        <v>0</v>
      </c>
      <c r="G41" s="309">
        <f>+REVENUE!G269</f>
        <v>0</v>
      </c>
      <c r="H41" s="310">
        <f>+REVENUE!H269</f>
        <v>0</v>
      </c>
    </row>
    <row r="42" spans="1:8" s="302" customFormat="1" ht="30" customHeight="1">
      <c r="A42" s="327">
        <v>12621000</v>
      </c>
      <c r="B42" s="307"/>
      <c r="C42" s="523">
        <v>31911700</v>
      </c>
      <c r="D42" s="335" t="s">
        <v>344</v>
      </c>
      <c r="E42" s="309">
        <f>+REVENUE!E277</f>
        <v>0</v>
      </c>
      <c r="F42" s="309">
        <f>+REVENUE!F277</f>
        <v>0</v>
      </c>
      <c r="G42" s="309">
        <f>+REVENUE!G277</f>
        <v>0</v>
      </c>
      <c r="H42" s="310">
        <f>+REVENUE!H277</f>
        <v>0</v>
      </c>
    </row>
    <row r="43" spans="1:8" s="302" customFormat="1" ht="30" customHeight="1">
      <c r="A43" s="327">
        <v>12021100</v>
      </c>
      <c r="B43" s="307"/>
      <c r="C43" s="523">
        <v>31911700</v>
      </c>
      <c r="D43" s="335" t="s">
        <v>338</v>
      </c>
      <c r="E43" s="309">
        <f>+REVENUE!E287</f>
        <v>3385798.9836250711</v>
      </c>
      <c r="F43" s="309">
        <f>+REVENUE!F287</f>
        <v>9000000</v>
      </c>
      <c r="G43" s="309">
        <f>+REVENUE!G287</f>
        <v>4500000</v>
      </c>
      <c r="H43" s="310">
        <f>+REVENUE!H287</f>
        <v>9000000</v>
      </c>
    </row>
    <row r="44" spans="1:8" s="302" customFormat="1" ht="30" customHeight="1">
      <c r="A44" s="327">
        <v>12021200</v>
      </c>
      <c r="B44" s="307"/>
      <c r="C44" s="523">
        <v>31911700</v>
      </c>
      <c r="D44" s="335" t="s">
        <v>345</v>
      </c>
      <c r="E44" s="309">
        <f>+REVENUE!E295</f>
        <v>0</v>
      </c>
      <c r="F44" s="309">
        <f>+REVENUE!F295</f>
        <v>0</v>
      </c>
      <c r="G44" s="309">
        <f>+REVENUE!G295</f>
        <v>0</v>
      </c>
      <c r="H44" s="310">
        <f>+REVENUE!H295</f>
        <v>0</v>
      </c>
    </row>
    <row r="45" spans="1:8" s="302" customFormat="1" ht="30" customHeight="1">
      <c r="A45" s="327">
        <v>13010100</v>
      </c>
      <c r="B45" s="307"/>
      <c r="C45" s="523">
        <v>31911700</v>
      </c>
      <c r="D45" s="335" t="s">
        <v>155</v>
      </c>
      <c r="E45" s="309">
        <f>+REVENUE!E301</f>
        <v>0</v>
      </c>
      <c r="F45" s="309">
        <f>+REVENUE!F301</f>
        <v>0</v>
      </c>
      <c r="G45" s="309">
        <f>+REVENUE!G301</f>
        <v>0</v>
      </c>
      <c r="H45" s="310">
        <f>+REVENUE!H305</f>
        <v>0</v>
      </c>
    </row>
    <row r="46" spans="1:8" s="302" customFormat="1" ht="37.5" customHeight="1">
      <c r="A46" s="1070">
        <v>14030100</v>
      </c>
      <c r="B46" s="307"/>
      <c r="C46" s="523"/>
      <c r="D46" s="1069" t="s">
        <v>158</v>
      </c>
      <c r="E46" s="309"/>
      <c r="F46" s="309">
        <f>+REVENUE!F305</f>
        <v>0</v>
      </c>
      <c r="G46" s="309"/>
      <c r="H46" s="310"/>
    </row>
    <row r="47" spans="1:8" s="302" customFormat="1" ht="30" customHeight="1">
      <c r="A47" s="327" t="s">
        <v>642</v>
      </c>
      <c r="B47" s="307"/>
      <c r="C47" s="523">
        <v>31911700</v>
      </c>
      <c r="D47" s="335" t="s">
        <v>640</v>
      </c>
      <c r="E47" s="309">
        <f>+REVENUE!E310</f>
        <v>0</v>
      </c>
      <c r="F47" s="309">
        <f>+REVENUE!F310</f>
        <v>0</v>
      </c>
      <c r="G47" s="309">
        <f>+REVENUE!G310</f>
        <v>0</v>
      </c>
      <c r="H47" s="310">
        <f>+REVENUE!H310</f>
        <v>0</v>
      </c>
    </row>
    <row r="48" spans="1:8" s="302" customFormat="1" ht="30" customHeight="1" thickBot="1">
      <c r="A48" s="328" t="s">
        <v>643</v>
      </c>
      <c r="B48" s="320"/>
      <c r="C48" s="523">
        <v>31911700</v>
      </c>
      <c r="D48" s="338" t="s">
        <v>641</v>
      </c>
      <c r="E48" s="322">
        <f>+REVENUE!E315</f>
        <v>0</v>
      </c>
      <c r="F48" s="322"/>
      <c r="G48" s="322">
        <f>+REVENUE!G315</f>
        <v>0</v>
      </c>
      <c r="H48" s="323">
        <f>+REVENUE!H315</f>
        <v>0</v>
      </c>
    </row>
    <row r="49" spans="1:8" s="302" customFormat="1" ht="30" customHeight="1" thickBot="1">
      <c r="A49" s="312"/>
      <c r="B49" s="313"/>
      <c r="C49" s="313"/>
      <c r="D49" s="314" t="s">
        <v>346</v>
      </c>
      <c r="E49" s="315">
        <f>SUM(E34:E48)</f>
        <v>50827351.89737799</v>
      </c>
      <c r="F49" s="315">
        <f>SUM(F34:F48)</f>
        <v>213810970</v>
      </c>
      <c r="G49" s="315">
        <f>SUM(G34:G48)</f>
        <v>56202000</v>
      </c>
      <c r="H49" s="315">
        <f>SUM(H34:H48)</f>
        <v>215621725</v>
      </c>
    </row>
    <row r="50" spans="1:8" s="302" customFormat="1" ht="30" customHeight="1">
      <c r="A50" s="329">
        <v>11010101</v>
      </c>
      <c r="B50" s="316"/>
      <c r="C50" s="523">
        <v>31911700</v>
      </c>
      <c r="D50" s="330" t="s">
        <v>271</v>
      </c>
      <c r="E50" s="325">
        <f>+REVENUE!E7</f>
        <v>0</v>
      </c>
      <c r="F50" s="325">
        <f>+REVENUE!F7</f>
        <v>0</v>
      </c>
      <c r="G50" s="856">
        <f>+REVENUE!G7</f>
        <v>0</v>
      </c>
      <c r="H50" s="819">
        <f>+REVENUE!H7</f>
        <v>0</v>
      </c>
    </row>
    <row r="51" spans="1:8" s="302" customFormat="1" ht="30" customHeight="1">
      <c r="A51" s="327"/>
      <c r="B51" s="307"/>
      <c r="C51" s="523">
        <v>31911700</v>
      </c>
      <c r="D51" s="308" t="s">
        <v>347</v>
      </c>
      <c r="E51" s="325">
        <f>+REVENUE!E13</f>
        <v>31110232.759999998</v>
      </c>
      <c r="F51" s="325">
        <f>+REVENUE!F13</f>
        <v>90000000</v>
      </c>
      <c r="G51" s="325">
        <f>+REVENUE!G13</f>
        <v>45000000</v>
      </c>
      <c r="H51" s="819">
        <f>+REVENUE!H13</f>
        <v>100000000</v>
      </c>
    </row>
    <row r="52" spans="1:8" s="302" customFormat="1" ht="30" customHeight="1" thickBot="1">
      <c r="A52" s="328"/>
      <c r="B52" s="320"/>
      <c r="C52" s="523">
        <v>31911700</v>
      </c>
      <c r="D52" s="321" t="s">
        <v>450</v>
      </c>
      <c r="E52" s="322">
        <f>+REVENUE!E18</f>
        <v>5584975351.6737995</v>
      </c>
      <c r="F52" s="322">
        <f>+REVENUE!F18</f>
        <v>8696427580</v>
      </c>
      <c r="G52" s="322">
        <f>+REVENUE!G18</f>
        <v>4875797678.3706255</v>
      </c>
      <c r="H52" s="323">
        <f>+REVENUE!H18</f>
        <v>11682709830</v>
      </c>
    </row>
    <row r="53" spans="1:8" s="302" customFormat="1" ht="30" customHeight="1" thickBot="1">
      <c r="A53" s="777"/>
      <c r="B53" s="778"/>
      <c r="C53" s="781">
        <v>31911700</v>
      </c>
      <c r="D53" s="874" t="s">
        <v>487</v>
      </c>
      <c r="E53" s="779">
        <f>SUM(E50:E52)</f>
        <v>5616085584.4337997</v>
      </c>
      <c r="F53" s="779">
        <f>SUM(F50:F52)</f>
        <v>8786427580</v>
      </c>
      <c r="G53" s="894">
        <f>SUM(G50:G52)</f>
        <v>4920797678.3706255</v>
      </c>
      <c r="H53" s="780">
        <f>SUM(H50:H52)</f>
        <v>11782709830</v>
      </c>
    </row>
    <row r="54" spans="1:8" s="302" customFormat="1" ht="30" customHeight="1" thickBot="1">
      <c r="A54" s="774"/>
      <c r="B54" s="775"/>
      <c r="C54" s="775"/>
      <c r="D54" s="776" t="s">
        <v>348</v>
      </c>
      <c r="E54" s="866">
        <f>SUM(E53,E49)</f>
        <v>5666912936.3311777</v>
      </c>
      <c r="F54" s="866">
        <f>SUM(F53,F49)</f>
        <v>9000238550</v>
      </c>
      <c r="G54" s="865">
        <f>SUM(G49,G53)</f>
        <v>4976999678.3706255</v>
      </c>
      <c r="H54" s="865">
        <f>SUM(H49,H53)</f>
        <v>11998331555</v>
      </c>
    </row>
  </sheetData>
  <sheetProtection selectLockedCells="1"/>
  <mergeCells count="17">
    <mergeCell ref="A32:H32"/>
    <mergeCell ref="B24:D24"/>
    <mergeCell ref="A23:D23"/>
    <mergeCell ref="A22:H22"/>
    <mergeCell ref="A21:F21"/>
    <mergeCell ref="B28:C28"/>
    <mergeCell ref="A31:H31"/>
    <mergeCell ref="A1:H1"/>
    <mergeCell ref="A2:H2"/>
    <mergeCell ref="A3:H3"/>
    <mergeCell ref="A29:H29"/>
    <mergeCell ref="A30:H30"/>
    <mergeCell ref="B26:C26"/>
    <mergeCell ref="B27:C27"/>
    <mergeCell ref="E23:H23"/>
    <mergeCell ref="B25:C25"/>
    <mergeCell ref="G21:H21"/>
  </mergeCells>
  <printOptions horizontalCentered="1"/>
  <pageMargins left="0.23622047244094499" right="0.23622047244094499" top="0.39370078740157499" bottom="0.35433070866141703" header="0.31496062992126" footer="0.31496062992126"/>
  <pageSetup paperSize="9" scale="63" orientation="landscape" r:id="rId1"/>
  <headerFooter>
    <oddFooter>&amp;CPage &amp;P of &amp;N</oddFooter>
  </headerFooter>
  <rowBreaks count="1" manualBreakCount="1">
    <brk id="2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6"/>
  <sheetViews>
    <sheetView view="pageBreakPreview" topLeftCell="B116" zoomScale="71" zoomScaleNormal="100" zoomScaleSheetLayoutView="71" zoomScalePageLayoutView="63" workbookViewId="0">
      <selection activeCell="G12" sqref="G12"/>
    </sheetView>
  </sheetViews>
  <sheetFormatPr defaultColWidth="9.1796875" defaultRowHeight="18.5"/>
  <cols>
    <col min="1" max="1" width="22.7265625" style="1" customWidth="1"/>
    <col min="2" max="2" width="9.54296875" style="1" customWidth="1"/>
    <col min="3" max="3" width="13.1796875" style="1" customWidth="1"/>
    <col min="4" max="4" width="45" style="298" customWidth="1"/>
    <col min="5" max="5" width="29.453125" style="1" customWidth="1"/>
    <col min="6" max="6" width="27.54296875" style="1" customWidth="1"/>
    <col min="7" max="7" width="26.26953125" style="1" customWidth="1"/>
    <col min="8" max="8" width="28.1796875" style="1" customWidth="1"/>
    <col min="9" max="16384" width="9.1796875" style="1"/>
  </cols>
  <sheetData>
    <row r="1" spans="1:8" ht="22.5">
      <c r="A1" s="1620" t="s">
        <v>916</v>
      </c>
      <c r="B1" s="1621"/>
      <c r="C1" s="1621"/>
      <c r="D1" s="1621"/>
      <c r="E1" s="1621"/>
      <c r="F1" s="1621"/>
      <c r="G1" s="1621"/>
      <c r="H1" s="1622"/>
    </row>
    <row r="2" spans="1:8" ht="20.5">
      <c r="A2" s="1623" t="s">
        <v>484</v>
      </c>
      <c r="B2" s="1624"/>
      <c r="C2" s="1624"/>
      <c r="D2" s="1624"/>
      <c r="E2" s="1624"/>
      <c r="F2" s="1624"/>
      <c r="G2" s="1624"/>
      <c r="H2" s="1625"/>
    </row>
    <row r="3" spans="1:8" ht="22.5">
      <c r="A3" s="1626" t="s">
        <v>1676</v>
      </c>
      <c r="B3" s="1627"/>
      <c r="C3" s="1627"/>
      <c r="D3" s="1627"/>
      <c r="E3" s="1627"/>
      <c r="F3" s="1627"/>
      <c r="G3" s="1627"/>
      <c r="H3" s="1628"/>
    </row>
    <row r="4" spans="1:8" ht="22.5" thickBot="1">
      <c r="A4" s="1629" t="s">
        <v>486</v>
      </c>
      <c r="B4" s="1630"/>
      <c r="C4" s="1630"/>
      <c r="D4" s="1630"/>
      <c r="E4" s="1630"/>
      <c r="F4" s="1630"/>
      <c r="G4" s="1630"/>
      <c r="H4" s="1631"/>
    </row>
    <row r="5" spans="1:8" s="3" customFormat="1" ht="35.5" thickBot="1">
      <c r="A5" s="2" t="s">
        <v>452</v>
      </c>
      <c r="B5" s="2" t="s">
        <v>459</v>
      </c>
      <c r="C5" s="2" t="s">
        <v>458</v>
      </c>
      <c r="D5" s="164" t="s">
        <v>1</v>
      </c>
      <c r="E5" s="2" t="s">
        <v>912</v>
      </c>
      <c r="F5" s="2" t="s">
        <v>913</v>
      </c>
      <c r="G5" s="2" t="s">
        <v>914</v>
      </c>
      <c r="H5" s="2" t="s">
        <v>915</v>
      </c>
    </row>
    <row r="6" spans="1:8" s="3" customFormat="1" ht="17.5">
      <c r="A6" s="9" t="s">
        <v>781</v>
      </c>
      <c r="B6" s="10"/>
      <c r="C6" s="10"/>
      <c r="D6" s="11" t="s">
        <v>2</v>
      </c>
      <c r="E6" s="12"/>
      <c r="F6" s="12"/>
      <c r="G6" s="13"/>
      <c r="H6" s="14"/>
    </row>
    <row r="7" spans="1:8" s="408" customFormat="1" ht="32">
      <c r="A7" s="851">
        <v>11000000</v>
      </c>
      <c r="B7" s="852"/>
      <c r="C7" s="853"/>
      <c r="D7" s="854" t="s">
        <v>3</v>
      </c>
      <c r="E7" s="766"/>
      <c r="F7" s="766"/>
      <c r="G7" s="855"/>
      <c r="H7" s="860"/>
    </row>
    <row r="8" spans="1:8" s="3" customFormat="1" ht="17.5">
      <c r="A8" s="15">
        <v>11010101</v>
      </c>
      <c r="B8" s="16" t="s">
        <v>647</v>
      </c>
      <c r="C8" s="391">
        <v>31911700</v>
      </c>
      <c r="D8" s="80" t="s">
        <v>4</v>
      </c>
      <c r="E8" s="940">
        <v>1865623423.45455</v>
      </c>
      <c r="F8" s="389">
        <v>5662314920</v>
      </c>
      <c r="G8" s="940">
        <v>1298435135.1818252</v>
      </c>
      <c r="H8" s="389">
        <v>3897998765</v>
      </c>
    </row>
    <row r="9" spans="1:8" s="3" customFormat="1" ht="17.5">
      <c r="A9" s="15">
        <v>11010401</v>
      </c>
      <c r="B9" s="16" t="s">
        <v>647</v>
      </c>
      <c r="C9" s="391">
        <v>31911700</v>
      </c>
      <c r="D9" s="80" t="s">
        <v>5</v>
      </c>
      <c r="E9" s="940">
        <v>1238731359.9200001</v>
      </c>
      <c r="F9" s="389">
        <v>955893677</v>
      </c>
      <c r="G9" s="940">
        <v>1858097039.8800001</v>
      </c>
      <c r="H9" s="1582">
        <v>1928723445</v>
      </c>
    </row>
    <row r="10" spans="1:8" s="3" customFormat="1" ht="17.5">
      <c r="A10" s="9">
        <v>110102</v>
      </c>
      <c r="B10" s="16" t="s">
        <v>648</v>
      </c>
      <c r="C10" s="391">
        <v>31911700</v>
      </c>
      <c r="D10" s="11" t="s">
        <v>540</v>
      </c>
      <c r="E10" s="940"/>
      <c r="F10" s="389"/>
      <c r="G10" s="940"/>
      <c r="H10" s="389"/>
    </row>
    <row r="11" spans="1:8" s="3" customFormat="1" ht="17.5">
      <c r="A11" s="15">
        <v>11010201</v>
      </c>
      <c r="B11" s="16" t="s">
        <v>648</v>
      </c>
      <c r="C11" s="391">
        <v>31911700</v>
      </c>
      <c r="D11" s="80" t="s">
        <v>298</v>
      </c>
      <c r="E11" s="940">
        <v>2449510335.5392499</v>
      </c>
      <c r="F11" s="389">
        <v>1988218983</v>
      </c>
      <c r="G11" s="940">
        <v>1674265503.3088</v>
      </c>
      <c r="H11" s="389">
        <v>5755987620</v>
      </c>
    </row>
    <row r="12" spans="1:8" s="3" customFormat="1" ht="30">
      <c r="A12" s="9">
        <v>310301</v>
      </c>
      <c r="B12" s="16" t="s">
        <v>648</v>
      </c>
      <c r="C12" s="391">
        <v>31911700</v>
      </c>
      <c r="D12" s="580" t="s">
        <v>541</v>
      </c>
      <c r="E12" s="940"/>
      <c r="F12" s="389"/>
      <c r="G12" s="940"/>
      <c r="H12" s="389"/>
    </row>
    <row r="13" spans="1:8" s="3" customFormat="1" ht="17.5">
      <c r="A13" s="20">
        <v>31030101</v>
      </c>
      <c r="B13" s="16" t="s">
        <v>648</v>
      </c>
      <c r="C13" s="391">
        <v>31911700</v>
      </c>
      <c r="D13" s="80" t="s">
        <v>278</v>
      </c>
      <c r="E13" s="940">
        <v>31110232.759999998</v>
      </c>
      <c r="F13" s="389">
        <v>90000000</v>
      </c>
      <c r="G13" s="940">
        <v>45000000</v>
      </c>
      <c r="H13" s="767">
        <v>100000000</v>
      </c>
    </row>
    <row r="14" spans="1:8" s="3" customFormat="1" ht="17.5">
      <c r="A14" s="21">
        <v>1402</v>
      </c>
      <c r="B14" s="22"/>
      <c r="C14" s="391">
        <v>31911700</v>
      </c>
      <c r="D14" s="387" t="s">
        <v>542</v>
      </c>
      <c r="E14" s="940"/>
      <c r="F14" s="389"/>
      <c r="G14" s="940"/>
      <c r="H14" s="389"/>
    </row>
    <row r="15" spans="1:8" s="3" customFormat="1" ht="17.5">
      <c r="A15" s="21">
        <v>140202</v>
      </c>
      <c r="B15" s="24"/>
      <c r="C15" s="391">
        <v>31911700</v>
      </c>
      <c r="D15" s="387" t="s">
        <v>542</v>
      </c>
      <c r="E15" s="940"/>
      <c r="F15" s="389"/>
      <c r="G15" s="940"/>
      <c r="H15" s="389"/>
    </row>
    <row r="16" spans="1:8" s="3" customFormat="1" ht="17.5">
      <c r="A16" s="20">
        <v>14020201</v>
      </c>
      <c r="B16" s="23"/>
      <c r="C16" s="391">
        <v>31911700</v>
      </c>
      <c r="D16" s="80" t="s">
        <v>543</v>
      </c>
      <c r="E16" s="940"/>
      <c r="F16" s="389"/>
      <c r="G16" s="940"/>
      <c r="H16" s="389"/>
    </row>
    <row r="17" spans="1:9" s="3" customFormat="1" ht="18" thickBot="1">
      <c r="A17" s="25">
        <v>14020202</v>
      </c>
      <c r="B17" s="26"/>
      <c r="C17" s="391">
        <v>31911700</v>
      </c>
      <c r="D17" s="340" t="s">
        <v>544</v>
      </c>
      <c r="E17" s="941"/>
      <c r="F17" s="764"/>
      <c r="G17" s="941"/>
      <c r="H17" s="764"/>
    </row>
    <row r="18" spans="1:9" s="3" customFormat="1" ht="18" thickBot="1">
      <c r="A18" s="503"/>
      <c r="B18" s="504"/>
      <c r="C18" s="504"/>
      <c r="D18" s="942" t="s">
        <v>487</v>
      </c>
      <c r="E18" s="943">
        <f>SUM(E8:E17)</f>
        <v>5584975351.6737995</v>
      </c>
      <c r="F18" s="943">
        <f>SUM(F8:F17)</f>
        <v>8696427580</v>
      </c>
      <c r="G18" s="943">
        <f>SUM(G8:G17)</f>
        <v>4875797678.3706255</v>
      </c>
      <c r="H18" s="943">
        <f>SUM(H8:H17)</f>
        <v>11682709830</v>
      </c>
    </row>
    <row r="19" spans="1:9" s="3" customFormat="1" ht="32">
      <c r="A19" s="29">
        <v>12000000</v>
      </c>
      <c r="B19" s="16" t="s">
        <v>649</v>
      </c>
      <c r="C19" s="391">
        <v>31911700</v>
      </c>
      <c r="D19" s="384" t="s">
        <v>6</v>
      </c>
      <c r="E19" s="768"/>
      <c r="F19" s="769"/>
      <c r="G19" s="768"/>
      <c r="H19" s="769"/>
    </row>
    <row r="20" spans="1:9" s="3" customFormat="1" ht="17.5">
      <c r="A20" s="9">
        <v>12010000</v>
      </c>
      <c r="B20" s="10"/>
      <c r="C20" s="391">
        <v>31911700</v>
      </c>
      <c r="D20" s="11" t="s">
        <v>7</v>
      </c>
      <c r="E20" s="761"/>
      <c r="F20" s="762"/>
      <c r="G20" s="761"/>
      <c r="H20" s="762"/>
    </row>
    <row r="21" spans="1:9" s="3" customFormat="1" ht="17.5">
      <c r="A21" s="15">
        <v>12010103</v>
      </c>
      <c r="B21" s="16" t="s">
        <v>649</v>
      </c>
      <c r="C21" s="391">
        <v>31911700</v>
      </c>
      <c r="D21" s="80" t="s">
        <v>274</v>
      </c>
      <c r="E21" s="761">
        <v>25101821.428571429</v>
      </c>
      <c r="F21" s="1065">
        <v>80285100</v>
      </c>
      <c r="G21" s="761">
        <v>25000000</v>
      </c>
      <c r="H21" s="389">
        <v>80000000</v>
      </c>
    </row>
    <row r="22" spans="1:9" s="3" customFormat="1" ht="17.5">
      <c r="A22" s="15">
        <v>12010104</v>
      </c>
      <c r="B22" s="16" t="s">
        <v>649</v>
      </c>
      <c r="C22" s="391">
        <v>31911700</v>
      </c>
      <c r="D22" s="80" t="s">
        <v>275</v>
      </c>
      <c r="E22" s="761">
        <v>53571.428571428572</v>
      </c>
      <c r="F22" s="1065">
        <v>150000</v>
      </c>
      <c r="G22" s="761">
        <f t="shared" ref="G22" si="0">F22/6*12</f>
        <v>300000</v>
      </c>
      <c r="H22" s="389"/>
    </row>
    <row r="23" spans="1:9" s="3" customFormat="1" ht="18" thickBot="1">
      <c r="A23" s="31">
        <v>12010105</v>
      </c>
      <c r="B23" s="16" t="s">
        <v>649</v>
      </c>
      <c r="C23" s="391">
        <v>31911700</v>
      </c>
      <c r="D23" s="340" t="s">
        <v>276</v>
      </c>
      <c r="E23" s="763"/>
      <c r="F23" s="764">
        <v>9928490</v>
      </c>
      <c r="G23" s="761">
        <v>856000</v>
      </c>
      <c r="H23" s="764">
        <v>5000000</v>
      </c>
    </row>
    <row r="24" spans="1:9" s="3" customFormat="1" ht="18" thickBot="1">
      <c r="A24" s="32"/>
      <c r="B24" s="32"/>
      <c r="C24" s="32"/>
      <c r="D24" s="784" t="s">
        <v>789</v>
      </c>
      <c r="E24" s="765">
        <f>SUM(E21:E23)</f>
        <v>25155392.857142858</v>
      </c>
      <c r="F24" s="765">
        <f>SUM(F21:F23)</f>
        <v>90363590</v>
      </c>
      <c r="G24" s="765">
        <f>SUM(G21:G23)</f>
        <v>26156000</v>
      </c>
      <c r="H24" s="765">
        <f>SUM(H21:H23)</f>
        <v>85000000</v>
      </c>
      <c r="I24" s="33"/>
    </row>
    <row r="25" spans="1:9" s="3" customFormat="1" ht="17.5">
      <c r="A25" s="34">
        <v>12010200</v>
      </c>
      <c r="B25" s="35"/>
      <c r="C25" s="391">
        <v>31911700</v>
      </c>
      <c r="D25" s="531" t="s">
        <v>8</v>
      </c>
      <c r="E25" s="770"/>
      <c r="F25" s="771"/>
      <c r="G25" s="770"/>
      <c r="H25" s="771"/>
    </row>
    <row r="26" spans="1:9" s="3" customFormat="1" ht="30">
      <c r="A26" s="15">
        <v>12000201</v>
      </c>
      <c r="B26" s="16" t="s">
        <v>649</v>
      </c>
      <c r="C26" s="391">
        <v>31911700</v>
      </c>
      <c r="D26" s="532" t="s">
        <v>9</v>
      </c>
      <c r="E26" s="761"/>
      <c r="F26" s="389"/>
      <c r="G26" s="761"/>
      <c r="H26" s="389"/>
    </row>
    <row r="27" spans="1:9" s="3" customFormat="1" ht="17.5">
      <c r="A27" s="9">
        <v>12010500</v>
      </c>
      <c r="B27" s="10"/>
      <c r="C27" s="391">
        <v>31911700</v>
      </c>
      <c r="D27" s="11" t="s">
        <v>10</v>
      </c>
      <c r="E27" s="761"/>
      <c r="F27" s="762"/>
      <c r="G27" s="761"/>
      <c r="H27" s="762"/>
    </row>
    <row r="28" spans="1:9" s="3" customFormat="1" ht="17.5">
      <c r="A28" s="15">
        <v>12010501</v>
      </c>
      <c r="B28" s="36"/>
      <c r="C28" s="391">
        <v>31911700</v>
      </c>
      <c r="D28" s="80" t="s">
        <v>11</v>
      </c>
      <c r="E28" s="761"/>
      <c r="F28" s="762"/>
      <c r="G28" s="761"/>
      <c r="H28" s="762"/>
    </row>
    <row r="29" spans="1:9" s="3" customFormat="1" ht="18" thickBot="1">
      <c r="A29" s="31">
        <v>12010502</v>
      </c>
      <c r="B29" s="37"/>
      <c r="C29" s="391">
        <v>31911700</v>
      </c>
      <c r="D29" s="340" t="s">
        <v>12</v>
      </c>
      <c r="E29" s="763"/>
      <c r="F29" s="772"/>
      <c r="G29" s="763"/>
      <c r="H29" s="772"/>
    </row>
    <row r="30" spans="1:9" s="3" customFormat="1" ht="18" thickBot="1">
      <c r="A30" s="32"/>
      <c r="B30" s="32"/>
      <c r="C30" s="32"/>
      <c r="D30" s="784" t="s">
        <v>788</v>
      </c>
      <c r="E30" s="765">
        <f>SUM(E26:E29)</f>
        <v>0</v>
      </c>
      <c r="F30" s="765">
        <f>SUM(F26:F29)</f>
        <v>0</v>
      </c>
      <c r="G30" s="765">
        <f>SUM(G26:G29)</f>
        <v>0</v>
      </c>
      <c r="H30" s="765">
        <f>SUM(H26:H29)</f>
        <v>0</v>
      </c>
    </row>
    <row r="31" spans="1:9" s="3" customFormat="1" ht="17.5">
      <c r="A31" s="34">
        <v>12020000</v>
      </c>
      <c r="B31" s="35"/>
      <c r="C31" s="391">
        <v>31911700</v>
      </c>
      <c r="D31" s="77" t="s">
        <v>13</v>
      </c>
      <c r="E31" s="770"/>
      <c r="F31" s="771"/>
      <c r="G31" s="770"/>
      <c r="H31" s="771"/>
    </row>
    <row r="32" spans="1:9" s="3" customFormat="1" ht="17.5">
      <c r="A32" s="9">
        <v>12020100</v>
      </c>
      <c r="B32" s="10"/>
      <c r="C32" s="391">
        <v>31911700</v>
      </c>
      <c r="D32" s="11" t="s">
        <v>14</v>
      </c>
      <c r="E32" s="761"/>
      <c r="F32" s="762"/>
      <c r="G32" s="761"/>
      <c r="H32" s="762"/>
    </row>
    <row r="33" spans="1:8" s="3" customFormat="1" ht="17.5">
      <c r="A33" s="9"/>
      <c r="B33" s="10"/>
      <c r="C33" s="391"/>
      <c r="D33" s="11"/>
      <c r="E33" s="761"/>
      <c r="F33" s="762"/>
      <c r="G33" s="761"/>
      <c r="H33" s="762"/>
    </row>
    <row r="34" spans="1:8" s="3" customFormat="1" ht="17.5">
      <c r="A34" s="15">
        <v>12020102</v>
      </c>
      <c r="B34" s="36"/>
      <c r="C34" s="391">
        <v>31911700</v>
      </c>
      <c r="D34" s="349" t="s">
        <v>546</v>
      </c>
      <c r="E34" s="761"/>
      <c r="F34" s="762"/>
      <c r="G34" s="761"/>
      <c r="H34" s="762"/>
    </row>
    <row r="35" spans="1:8" s="3" customFormat="1" ht="17.5">
      <c r="A35" s="15">
        <v>12020105</v>
      </c>
      <c r="B35" s="16" t="s">
        <v>649</v>
      </c>
      <c r="C35" s="391">
        <v>31911700</v>
      </c>
      <c r="D35" s="349" t="s">
        <v>547</v>
      </c>
      <c r="E35" s="761"/>
      <c r="F35" s="762"/>
      <c r="G35" s="761"/>
      <c r="H35" s="762"/>
    </row>
    <row r="36" spans="1:8" s="3" customFormat="1" ht="17.5">
      <c r="A36" s="15">
        <v>12020107</v>
      </c>
      <c r="B36" s="36"/>
      <c r="C36" s="391">
        <v>31911700</v>
      </c>
      <c r="D36" s="349" t="s">
        <v>548</v>
      </c>
      <c r="E36" s="761"/>
      <c r="F36" s="762"/>
      <c r="G36" s="761"/>
      <c r="H36" s="762"/>
    </row>
    <row r="37" spans="1:8" s="3" customFormat="1" ht="21" customHeight="1">
      <c r="A37" s="40">
        <v>12020109</v>
      </c>
      <c r="B37" s="41"/>
      <c r="C37" s="391">
        <v>31911700</v>
      </c>
      <c r="D37" s="80" t="s">
        <v>549</v>
      </c>
      <c r="E37" s="761"/>
      <c r="F37" s="762"/>
      <c r="G37" s="761"/>
      <c r="H37" s="762"/>
    </row>
    <row r="38" spans="1:8" s="3" customFormat="1" ht="17.5">
      <c r="A38" s="40">
        <v>12020111</v>
      </c>
      <c r="B38" s="16" t="s">
        <v>649</v>
      </c>
      <c r="C38" s="391">
        <v>31911700</v>
      </c>
      <c r="D38" s="349" t="s">
        <v>550</v>
      </c>
      <c r="E38" s="761"/>
      <c r="F38" s="762"/>
      <c r="G38" s="761"/>
      <c r="H38" s="762"/>
    </row>
    <row r="39" spans="1:8" s="3" customFormat="1" ht="17.5">
      <c r="A39" s="40">
        <v>12020112</v>
      </c>
      <c r="B39" s="41"/>
      <c r="C39" s="391">
        <v>31911700</v>
      </c>
      <c r="D39" s="349" t="s">
        <v>551</v>
      </c>
      <c r="E39" s="408"/>
      <c r="F39" s="762"/>
      <c r="G39" s="861"/>
      <c r="H39" s="762"/>
    </row>
    <row r="40" spans="1:8" s="3" customFormat="1" ht="17.5">
      <c r="A40" s="15">
        <v>12020113</v>
      </c>
      <c r="B40" s="36"/>
      <c r="C40" s="391">
        <v>31911700</v>
      </c>
      <c r="D40" s="349" t="s">
        <v>552</v>
      </c>
      <c r="E40" s="761"/>
      <c r="F40" s="762"/>
      <c r="G40" s="761"/>
      <c r="H40" s="762"/>
    </row>
    <row r="41" spans="1:8" s="3" customFormat="1" ht="17.5">
      <c r="A41" s="40">
        <v>12020114</v>
      </c>
      <c r="B41" s="16" t="s">
        <v>649</v>
      </c>
      <c r="C41" s="391">
        <v>31911700</v>
      </c>
      <c r="D41" s="349" t="s">
        <v>553</v>
      </c>
      <c r="E41" s="761">
        <v>7142.8571428571431</v>
      </c>
      <c r="F41" s="1065">
        <v>20000</v>
      </c>
      <c r="G41" s="761">
        <f>F41/12*6</f>
        <v>10000</v>
      </c>
      <c r="H41" s="1065">
        <v>20000</v>
      </c>
    </row>
    <row r="42" spans="1:8" s="3" customFormat="1" ht="17.5">
      <c r="A42" s="40">
        <v>12020115</v>
      </c>
      <c r="B42" s="41"/>
      <c r="C42" s="391">
        <v>31911700</v>
      </c>
      <c r="D42" s="349" t="s">
        <v>554</v>
      </c>
      <c r="E42" s="761"/>
      <c r="F42" s="1063"/>
      <c r="G42" s="761">
        <f t="shared" ref="G42:G97" si="1">F42/12*6</f>
        <v>0</v>
      </c>
      <c r="H42" s="1063"/>
    </row>
    <row r="43" spans="1:8" s="3" customFormat="1" ht="17.5">
      <c r="A43" s="15">
        <v>12020116</v>
      </c>
      <c r="B43" s="16" t="s">
        <v>649</v>
      </c>
      <c r="C43" s="391">
        <v>31911700</v>
      </c>
      <c r="D43" s="349" t="s">
        <v>555</v>
      </c>
      <c r="E43" s="761">
        <v>8000</v>
      </c>
      <c r="F43" s="1063">
        <v>40000</v>
      </c>
      <c r="G43" s="761">
        <f t="shared" si="1"/>
        <v>20000</v>
      </c>
      <c r="H43" s="1063">
        <v>40000</v>
      </c>
    </row>
    <row r="44" spans="1:8" s="3" customFormat="1" ht="17.5">
      <c r="A44" s="15">
        <v>12020117</v>
      </c>
      <c r="B44" s="16" t="s">
        <v>649</v>
      </c>
      <c r="C44" s="391">
        <v>31911700</v>
      </c>
      <c r="D44" s="349" t="s">
        <v>556</v>
      </c>
      <c r="E44" s="761"/>
      <c r="F44" s="1065"/>
      <c r="G44" s="761">
        <f t="shared" si="1"/>
        <v>0</v>
      </c>
      <c r="H44" s="1065"/>
    </row>
    <row r="45" spans="1:8" s="3" customFormat="1" ht="17.5">
      <c r="A45" s="15">
        <v>12020118</v>
      </c>
      <c r="B45" s="16" t="s">
        <v>649</v>
      </c>
      <c r="C45" s="391">
        <v>31911700</v>
      </c>
      <c r="D45" s="349" t="s">
        <v>557</v>
      </c>
      <c r="E45" s="761"/>
      <c r="F45" s="1065"/>
      <c r="G45" s="761">
        <f t="shared" si="1"/>
        <v>0</v>
      </c>
      <c r="H45" s="1065"/>
    </row>
    <row r="46" spans="1:8" s="3" customFormat="1" ht="17.5">
      <c r="A46" s="15">
        <v>12020119</v>
      </c>
      <c r="B46" s="36"/>
      <c r="C46" s="391">
        <v>31911700</v>
      </c>
      <c r="D46" s="349" t="s">
        <v>558</v>
      </c>
      <c r="E46" s="761"/>
      <c r="F46" s="1063"/>
      <c r="G46" s="761">
        <f t="shared" si="1"/>
        <v>0</v>
      </c>
      <c r="H46" s="1063"/>
    </row>
    <row r="47" spans="1:8" s="3" customFormat="1" ht="17.5">
      <c r="A47" s="15">
        <v>12020120</v>
      </c>
      <c r="B47" s="16" t="s">
        <v>649</v>
      </c>
      <c r="C47" s="391">
        <v>31911700</v>
      </c>
      <c r="D47" s="349" t="s">
        <v>281</v>
      </c>
      <c r="E47" s="761">
        <v>7692.3076923076924</v>
      </c>
      <c r="F47" s="1063">
        <v>40000</v>
      </c>
      <c r="G47" s="761">
        <f t="shared" si="1"/>
        <v>20000</v>
      </c>
      <c r="H47" s="1063">
        <v>40000</v>
      </c>
    </row>
    <row r="48" spans="1:8" s="3" customFormat="1" ht="17.5">
      <c r="A48" s="15">
        <v>12020121</v>
      </c>
      <c r="B48" s="36"/>
      <c r="C48" s="391">
        <v>31911700</v>
      </c>
      <c r="D48" s="349" t="s">
        <v>559</v>
      </c>
      <c r="E48" s="761"/>
      <c r="F48" s="1063"/>
      <c r="G48" s="761">
        <f t="shared" si="1"/>
        <v>0</v>
      </c>
      <c r="H48" s="1063"/>
    </row>
    <row r="49" spans="1:8" s="3" customFormat="1" ht="17.5">
      <c r="A49" s="42">
        <v>12020122</v>
      </c>
      <c r="B49" s="43"/>
      <c r="C49" s="391">
        <v>31911700</v>
      </c>
      <c r="D49" s="350" t="s">
        <v>560</v>
      </c>
      <c r="E49" s="695"/>
      <c r="F49" s="1066"/>
      <c r="G49" s="761">
        <f t="shared" si="1"/>
        <v>0</v>
      </c>
      <c r="H49" s="1066"/>
    </row>
    <row r="50" spans="1:8" s="3" customFormat="1" ht="17.5">
      <c r="A50" s="42">
        <v>12020123</v>
      </c>
      <c r="B50" s="43"/>
      <c r="C50" s="391">
        <v>31911700</v>
      </c>
      <c r="D50" s="350" t="s">
        <v>561</v>
      </c>
      <c r="E50" s="695"/>
      <c r="F50" s="1066"/>
      <c r="G50" s="761">
        <f t="shared" si="1"/>
        <v>0</v>
      </c>
      <c r="H50" s="1066"/>
    </row>
    <row r="51" spans="1:8" s="3" customFormat="1" ht="17.5">
      <c r="A51" s="42">
        <v>12020124</v>
      </c>
      <c r="B51" s="43"/>
      <c r="C51" s="391">
        <v>31911700</v>
      </c>
      <c r="D51" s="350" t="s">
        <v>562</v>
      </c>
      <c r="E51" s="695">
        <v>3571.4285714285716</v>
      </c>
      <c r="F51" s="1066">
        <v>10000</v>
      </c>
      <c r="G51" s="761">
        <f t="shared" si="1"/>
        <v>5000</v>
      </c>
      <c r="H51" s="1066">
        <v>10000</v>
      </c>
    </row>
    <row r="52" spans="1:8" s="3" customFormat="1" ht="17.5">
      <c r="A52" s="42">
        <v>12020125</v>
      </c>
      <c r="B52" s="43"/>
      <c r="C52" s="391">
        <v>31911700</v>
      </c>
      <c r="D52" s="350" t="s">
        <v>563</v>
      </c>
      <c r="E52" s="695"/>
      <c r="F52" s="1066"/>
      <c r="G52" s="761">
        <f t="shared" si="1"/>
        <v>0</v>
      </c>
      <c r="H52" s="1066"/>
    </row>
    <row r="53" spans="1:8" s="3" customFormat="1" ht="17.5">
      <c r="A53" s="42">
        <v>12020126</v>
      </c>
      <c r="B53" s="43"/>
      <c r="C53" s="391">
        <v>31911700</v>
      </c>
      <c r="D53" s="350" t="s">
        <v>564</v>
      </c>
      <c r="E53" s="695"/>
      <c r="F53" s="1066"/>
      <c r="G53" s="761">
        <f t="shared" si="1"/>
        <v>0</v>
      </c>
      <c r="H53" s="1066"/>
    </row>
    <row r="54" spans="1:8" s="3" customFormat="1" ht="17.5">
      <c r="A54" s="42">
        <v>12020128</v>
      </c>
      <c r="B54" s="43"/>
      <c r="C54" s="391">
        <v>31911700</v>
      </c>
      <c r="D54" s="350" t="s">
        <v>565</v>
      </c>
      <c r="E54" s="695"/>
      <c r="F54" s="1066"/>
      <c r="G54" s="761">
        <f t="shared" si="1"/>
        <v>0</v>
      </c>
      <c r="H54" s="1066"/>
    </row>
    <row r="55" spans="1:8" s="3" customFormat="1" ht="17.5">
      <c r="A55" s="42">
        <v>12020130</v>
      </c>
      <c r="B55" s="16" t="s">
        <v>649</v>
      </c>
      <c r="C55" s="391">
        <v>31911700</v>
      </c>
      <c r="D55" s="350" t="s">
        <v>566</v>
      </c>
      <c r="E55" s="695">
        <v>714285.71428571432</v>
      </c>
      <c r="F55" s="1066">
        <v>2285000</v>
      </c>
      <c r="G55" s="761">
        <v>42000</v>
      </c>
      <c r="H55" s="1066">
        <v>2128227</v>
      </c>
    </row>
    <row r="56" spans="1:8" s="3" customFormat="1" ht="17.5">
      <c r="A56" s="42">
        <v>12020131</v>
      </c>
      <c r="B56" s="43"/>
      <c r="C56" s="391">
        <v>31911700</v>
      </c>
      <c r="D56" s="350" t="s">
        <v>280</v>
      </c>
      <c r="E56" s="695"/>
      <c r="F56" s="1066"/>
      <c r="G56" s="761">
        <f t="shared" si="1"/>
        <v>0</v>
      </c>
      <c r="H56" s="1066"/>
    </row>
    <row r="57" spans="1:8" s="3" customFormat="1" ht="17.5">
      <c r="A57" s="42">
        <v>12020137</v>
      </c>
      <c r="B57" s="16" t="s">
        <v>649</v>
      </c>
      <c r="C57" s="391">
        <v>31911700</v>
      </c>
      <c r="D57" s="350" t="s">
        <v>567</v>
      </c>
      <c r="E57" s="695"/>
      <c r="F57" s="1066"/>
      <c r="G57" s="761">
        <f t="shared" si="1"/>
        <v>0</v>
      </c>
      <c r="H57" s="1066"/>
    </row>
    <row r="58" spans="1:8" s="3" customFormat="1" ht="17.5">
      <c r="A58" s="15"/>
      <c r="B58" s="16" t="s">
        <v>649</v>
      </c>
      <c r="C58" s="391">
        <v>31911700</v>
      </c>
      <c r="D58" s="349" t="s">
        <v>568</v>
      </c>
      <c r="E58" s="761">
        <v>642857.14285714284</v>
      </c>
      <c r="F58" s="1063">
        <v>1900000</v>
      </c>
      <c r="G58" s="761"/>
      <c r="H58" s="1063">
        <v>2000000</v>
      </c>
    </row>
    <row r="59" spans="1:8" s="3" customFormat="1" ht="17.5">
      <c r="A59" s="15">
        <v>12020139</v>
      </c>
      <c r="B59" s="36"/>
      <c r="C59" s="391">
        <v>31911700</v>
      </c>
      <c r="D59" s="349" t="s">
        <v>569</v>
      </c>
      <c r="E59" s="761">
        <v>71428.571428571435</v>
      </c>
      <c r="F59" s="1063">
        <v>200000</v>
      </c>
      <c r="G59" s="761">
        <f t="shared" si="1"/>
        <v>100000</v>
      </c>
      <c r="H59" s="1063"/>
    </row>
    <row r="60" spans="1:8" s="3" customFormat="1" ht="17.5">
      <c r="A60" s="15">
        <v>12020140</v>
      </c>
      <c r="B60" s="36"/>
      <c r="C60" s="391">
        <v>31911700</v>
      </c>
      <c r="D60" s="349" t="s">
        <v>570</v>
      </c>
      <c r="E60" s="761"/>
      <c r="F60" s="1063"/>
      <c r="G60" s="761">
        <f t="shared" si="1"/>
        <v>0</v>
      </c>
      <c r="H60" s="1063"/>
    </row>
    <row r="61" spans="1:8" s="3" customFormat="1" ht="17.5">
      <c r="A61" s="15">
        <v>12020141</v>
      </c>
      <c r="B61" s="36"/>
      <c r="C61" s="391">
        <v>31911700</v>
      </c>
      <c r="D61" s="349" t="s">
        <v>571</v>
      </c>
      <c r="E61" s="761"/>
      <c r="F61" s="1063"/>
      <c r="G61" s="761">
        <f t="shared" si="1"/>
        <v>0</v>
      </c>
      <c r="H61" s="1063"/>
    </row>
    <row r="62" spans="1:8" s="3" customFormat="1" ht="17.5">
      <c r="A62" s="15">
        <v>12020142</v>
      </c>
      <c r="B62" s="16" t="s">
        <v>649</v>
      </c>
      <c r="C62" s="391">
        <v>31911700</v>
      </c>
      <c r="D62" s="349" t="s">
        <v>572</v>
      </c>
      <c r="E62" s="761">
        <v>125000.00000000001</v>
      </c>
      <c r="F62" s="1063">
        <v>350000</v>
      </c>
      <c r="G62" s="761">
        <f t="shared" si="1"/>
        <v>175000</v>
      </c>
      <c r="H62" s="1063">
        <v>350000</v>
      </c>
    </row>
    <row r="63" spans="1:8" s="3" customFormat="1" ht="17.5">
      <c r="A63" s="15">
        <v>12020143</v>
      </c>
      <c r="B63" s="16" t="s">
        <v>649</v>
      </c>
      <c r="C63" s="391">
        <v>31911700</v>
      </c>
      <c r="D63" s="349" t="s">
        <v>573</v>
      </c>
      <c r="E63" s="761"/>
      <c r="F63" s="1063"/>
      <c r="G63" s="761">
        <f t="shared" si="1"/>
        <v>0</v>
      </c>
      <c r="H63" s="1063"/>
    </row>
    <row r="64" spans="1:8" s="3" customFormat="1" ht="17.5">
      <c r="A64" s="15">
        <v>12020144</v>
      </c>
      <c r="B64" s="16" t="s">
        <v>649</v>
      </c>
      <c r="C64" s="391">
        <v>31911700</v>
      </c>
      <c r="D64" s="349" t="s">
        <v>574</v>
      </c>
      <c r="E64" s="761">
        <v>35714.285714285717</v>
      </c>
      <c r="F64" s="1063">
        <v>160000</v>
      </c>
      <c r="G64" s="761">
        <f t="shared" si="1"/>
        <v>80000</v>
      </c>
      <c r="H64" s="1063">
        <v>160000</v>
      </c>
    </row>
    <row r="65" spans="1:8" s="3" customFormat="1" ht="17.5">
      <c r="A65" s="15">
        <v>12020145</v>
      </c>
      <c r="B65" s="16" t="s">
        <v>649</v>
      </c>
      <c r="C65" s="391">
        <v>31911700</v>
      </c>
      <c r="D65" s="349" t="s">
        <v>291</v>
      </c>
      <c r="E65" s="761">
        <v>535714.2857142858</v>
      </c>
      <c r="F65" s="1063">
        <v>1500000</v>
      </c>
      <c r="G65" s="761">
        <v>450000</v>
      </c>
      <c r="H65" s="1063">
        <v>1500000</v>
      </c>
    </row>
    <row r="66" spans="1:8" s="3" customFormat="1" ht="17.5">
      <c r="A66" s="15">
        <v>12020146</v>
      </c>
      <c r="B66" s="36"/>
      <c r="C66" s="391">
        <v>31911700</v>
      </c>
      <c r="D66" s="349" t="s">
        <v>575</v>
      </c>
      <c r="E66" s="761"/>
      <c r="F66" s="1063"/>
      <c r="G66" s="761">
        <f t="shared" si="1"/>
        <v>0</v>
      </c>
      <c r="H66" s="1063"/>
    </row>
    <row r="67" spans="1:8" s="3" customFormat="1" ht="17.5">
      <c r="A67" s="15">
        <v>12020147</v>
      </c>
      <c r="B67" s="36"/>
      <c r="C67" s="391">
        <v>31911700</v>
      </c>
      <c r="D67" s="349" t="s">
        <v>576</v>
      </c>
      <c r="E67" s="761"/>
      <c r="F67" s="1063"/>
      <c r="G67" s="761">
        <f t="shared" si="1"/>
        <v>0</v>
      </c>
      <c r="H67" s="1063"/>
    </row>
    <row r="68" spans="1:8" s="3" customFormat="1" ht="17.5">
      <c r="A68" s="15">
        <v>12020148</v>
      </c>
      <c r="B68" s="36"/>
      <c r="C68" s="391">
        <v>31911700</v>
      </c>
      <c r="D68" s="349" t="s">
        <v>577</v>
      </c>
      <c r="E68" s="761"/>
      <c r="F68" s="1063"/>
      <c r="G68" s="761">
        <f t="shared" si="1"/>
        <v>0</v>
      </c>
      <c r="H68" s="1063"/>
    </row>
    <row r="69" spans="1:8" s="3" customFormat="1" ht="17.5">
      <c r="A69" s="15">
        <v>12020149</v>
      </c>
      <c r="B69" s="16" t="s">
        <v>649</v>
      </c>
      <c r="C69" s="391">
        <v>31911700</v>
      </c>
      <c r="D69" s="349" t="s">
        <v>578</v>
      </c>
      <c r="E69" s="761"/>
      <c r="F69" s="1063"/>
      <c r="G69" s="761">
        <f t="shared" si="1"/>
        <v>0</v>
      </c>
      <c r="H69" s="1063"/>
    </row>
    <row r="70" spans="1:8" s="3" customFormat="1" ht="17.5">
      <c r="A70" s="15">
        <v>12020150</v>
      </c>
      <c r="B70" s="16" t="s">
        <v>649</v>
      </c>
      <c r="C70" s="391">
        <v>31911700</v>
      </c>
      <c r="D70" s="349" t="s">
        <v>579</v>
      </c>
      <c r="E70" s="761">
        <v>22727.272727272724</v>
      </c>
      <c r="F70" s="1063">
        <v>50000</v>
      </c>
      <c r="G70" s="761">
        <f t="shared" si="1"/>
        <v>25000</v>
      </c>
      <c r="H70" s="1063">
        <v>50000</v>
      </c>
    </row>
    <row r="71" spans="1:8" s="3" customFormat="1" ht="17.5">
      <c r="A71" s="15">
        <v>12020151</v>
      </c>
      <c r="B71" s="16" t="s">
        <v>649</v>
      </c>
      <c r="C71" s="391">
        <v>31911700</v>
      </c>
      <c r="D71" s="349" t="s">
        <v>580</v>
      </c>
      <c r="E71" s="761"/>
      <c r="F71" s="1063"/>
      <c r="G71" s="761">
        <f t="shared" si="1"/>
        <v>0</v>
      </c>
      <c r="H71" s="1063"/>
    </row>
    <row r="72" spans="1:8" s="3" customFormat="1" ht="17.5">
      <c r="A72" s="15">
        <v>12020152</v>
      </c>
      <c r="B72" s="16" t="s">
        <v>649</v>
      </c>
      <c r="C72" s="391">
        <v>31911700</v>
      </c>
      <c r="D72" s="349" t="s">
        <v>581</v>
      </c>
      <c r="E72" s="761"/>
      <c r="F72" s="1063"/>
      <c r="G72" s="761">
        <f t="shared" si="1"/>
        <v>0</v>
      </c>
      <c r="H72" s="1063"/>
    </row>
    <row r="73" spans="1:8" s="3" customFormat="1" ht="17.5">
      <c r="A73" s="15">
        <v>12020154</v>
      </c>
      <c r="B73" s="16" t="s">
        <v>649</v>
      </c>
      <c r="C73" s="391">
        <v>31911700</v>
      </c>
      <c r="D73" s="349" t="s">
        <v>582</v>
      </c>
      <c r="E73" s="761"/>
      <c r="F73" s="1063"/>
      <c r="G73" s="761">
        <f t="shared" si="1"/>
        <v>0</v>
      </c>
      <c r="H73" s="1063"/>
    </row>
    <row r="74" spans="1:8" s="3" customFormat="1" ht="17.5">
      <c r="A74" s="15">
        <v>12020155</v>
      </c>
      <c r="B74" s="16" t="s">
        <v>649</v>
      </c>
      <c r="C74" s="391">
        <v>31911700</v>
      </c>
      <c r="D74" s="349" t="s">
        <v>290</v>
      </c>
      <c r="E74" s="761">
        <v>119047.61904761904</v>
      </c>
      <c r="F74" s="1063">
        <v>250000</v>
      </c>
      <c r="G74" s="761">
        <v>25000</v>
      </c>
      <c r="H74" s="1063">
        <v>250000</v>
      </c>
    </row>
    <row r="75" spans="1:8" s="3" customFormat="1" ht="17.5">
      <c r="A75" s="15">
        <v>12020156</v>
      </c>
      <c r="B75" s="16" t="s">
        <v>649</v>
      </c>
      <c r="C75" s="391">
        <v>31911700</v>
      </c>
      <c r="D75" s="349" t="s">
        <v>283</v>
      </c>
      <c r="E75" s="761">
        <v>17857.142857142859</v>
      </c>
      <c r="F75" s="1063">
        <v>50000</v>
      </c>
      <c r="G75" s="761">
        <v>5000</v>
      </c>
      <c r="H75" s="1063">
        <v>50000</v>
      </c>
    </row>
    <row r="76" spans="1:8" s="3" customFormat="1" ht="17.5">
      <c r="A76" s="15">
        <v>12020157</v>
      </c>
      <c r="B76" s="16" t="s">
        <v>649</v>
      </c>
      <c r="C76" s="391">
        <v>31911700</v>
      </c>
      <c r="D76" s="349" t="s">
        <v>286</v>
      </c>
      <c r="E76" s="761"/>
      <c r="F76" s="1063"/>
      <c r="G76" s="761">
        <f t="shared" si="1"/>
        <v>0</v>
      </c>
      <c r="H76" s="1063"/>
    </row>
    <row r="77" spans="1:8" s="3" customFormat="1" ht="17.5">
      <c r="A77" s="46">
        <v>12020158</v>
      </c>
      <c r="B77" s="47"/>
      <c r="C77" s="391">
        <v>31911700</v>
      </c>
      <c r="D77" s="349" t="s">
        <v>279</v>
      </c>
      <c r="E77" s="761"/>
      <c r="F77" s="1063"/>
      <c r="G77" s="761">
        <f t="shared" si="1"/>
        <v>0</v>
      </c>
      <c r="H77" s="1063"/>
    </row>
    <row r="78" spans="1:8" s="3" customFormat="1" ht="35">
      <c r="A78" s="15">
        <v>12020159</v>
      </c>
      <c r="B78" s="16" t="s">
        <v>649</v>
      </c>
      <c r="C78" s="391">
        <v>31911700</v>
      </c>
      <c r="D78" s="349" t="s">
        <v>583</v>
      </c>
      <c r="E78" s="761">
        <v>53571.428571428572</v>
      </c>
      <c r="F78" s="1065">
        <v>150000</v>
      </c>
      <c r="G78" s="761">
        <f t="shared" si="1"/>
        <v>75000</v>
      </c>
      <c r="H78" s="1065">
        <v>200000</v>
      </c>
    </row>
    <row r="79" spans="1:8" s="3" customFormat="1" ht="21" customHeight="1">
      <c r="A79" s="15">
        <v>12020160</v>
      </c>
      <c r="B79" s="16" t="s">
        <v>649</v>
      </c>
      <c r="C79" s="391">
        <v>31911700</v>
      </c>
      <c r="D79" s="349" t="s">
        <v>584</v>
      </c>
      <c r="E79" s="761">
        <v>35714.285714285717</v>
      </c>
      <c r="F79" s="1063">
        <v>100000</v>
      </c>
      <c r="G79" s="761"/>
      <c r="H79" s="1063">
        <v>100000</v>
      </c>
    </row>
    <row r="80" spans="1:8" s="3" customFormat="1" ht="35">
      <c r="A80" s="42">
        <v>12020161</v>
      </c>
      <c r="B80" s="530" t="s">
        <v>649</v>
      </c>
      <c r="C80" s="391">
        <v>31911700</v>
      </c>
      <c r="D80" s="350" t="s">
        <v>585</v>
      </c>
      <c r="E80" s="761"/>
      <c r="F80" s="1063"/>
      <c r="G80" s="761">
        <f t="shared" si="1"/>
        <v>0</v>
      </c>
      <c r="H80" s="1063"/>
    </row>
    <row r="81" spans="1:8" s="3" customFormat="1" ht="17.5">
      <c r="A81" s="15" t="s">
        <v>800</v>
      </c>
      <c r="B81" s="36"/>
      <c r="C81" s="391">
        <v>31911700</v>
      </c>
      <c r="D81" s="349" t="s">
        <v>586</v>
      </c>
      <c r="E81" s="761">
        <v>1785.7142857142858</v>
      </c>
      <c r="F81" s="1063">
        <v>5000</v>
      </c>
      <c r="G81" s="761">
        <f t="shared" si="1"/>
        <v>2500</v>
      </c>
      <c r="H81" s="1063">
        <v>20000</v>
      </c>
    </row>
    <row r="82" spans="1:8" s="3" customFormat="1" ht="21" customHeight="1">
      <c r="A82" s="15">
        <v>12020163</v>
      </c>
      <c r="B82" s="16" t="s">
        <v>649</v>
      </c>
      <c r="C82" s="399">
        <v>31911700</v>
      </c>
      <c r="D82" s="528" t="s">
        <v>587</v>
      </c>
      <c r="E82" s="761">
        <v>35714.285714285717</v>
      </c>
      <c r="F82" s="1063">
        <v>100000</v>
      </c>
      <c r="G82" s="761">
        <f t="shared" si="1"/>
        <v>50000</v>
      </c>
      <c r="H82" s="1063">
        <v>100000</v>
      </c>
    </row>
    <row r="83" spans="1:8" s="3" customFormat="1" ht="17.5">
      <c r="A83" s="15">
        <v>12020164</v>
      </c>
      <c r="B83" s="16" t="s">
        <v>649</v>
      </c>
      <c r="C83" s="391">
        <v>31911700</v>
      </c>
      <c r="D83" s="528" t="s">
        <v>588</v>
      </c>
      <c r="E83" s="761">
        <v>35714.285714285717</v>
      </c>
      <c r="F83" s="1063">
        <v>100000</v>
      </c>
      <c r="G83" s="761">
        <f t="shared" si="1"/>
        <v>50000</v>
      </c>
      <c r="H83" s="1063">
        <v>100000</v>
      </c>
    </row>
    <row r="84" spans="1:8" s="3" customFormat="1" ht="17.5">
      <c r="A84" s="15">
        <v>12020165</v>
      </c>
      <c r="B84" s="36"/>
      <c r="C84" s="391">
        <v>31911700</v>
      </c>
      <c r="D84" s="349" t="s">
        <v>589</v>
      </c>
      <c r="E84" s="761"/>
      <c r="F84" s="1063"/>
      <c r="G84" s="761">
        <f t="shared" si="1"/>
        <v>0</v>
      </c>
      <c r="H84" s="1063"/>
    </row>
    <row r="85" spans="1:8" s="3" customFormat="1" ht="17.5">
      <c r="A85" s="15">
        <v>12020166</v>
      </c>
      <c r="B85" s="16" t="s">
        <v>649</v>
      </c>
      <c r="C85" s="391">
        <v>31911700</v>
      </c>
      <c r="D85" s="349" t="s">
        <v>590</v>
      </c>
      <c r="E85" s="761"/>
      <c r="F85" s="1063"/>
      <c r="G85" s="761">
        <f t="shared" si="1"/>
        <v>0</v>
      </c>
      <c r="H85" s="1063"/>
    </row>
    <row r="86" spans="1:8" s="3" customFormat="1" ht="17.5">
      <c r="A86" s="15">
        <v>12020167</v>
      </c>
      <c r="B86" s="16" t="s">
        <v>649</v>
      </c>
      <c r="C86" s="391">
        <v>31911700</v>
      </c>
      <c r="D86" s="349" t="s">
        <v>591</v>
      </c>
      <c r="E86" s="761">
        <v>17857.142857142859</v>
      </c>
      <c r="F86" s="1063">
        <v>50000</v>
      </c>
      <c r="G86" s="761">
        <f t="shared" si="1"/>
        <v>25000</v>
      </c>
      <c r="H86" s="1063">
        <v>100000</v>
      </c>
    </row>
    <row r="87" spans="1:8" s="3" customFormat="1" ht="21" customHeight="1">
      <c r="A87" s="15">
        <v>12020168</v>
      </c>
      <c r="B87" s="16" t="s">
        <v>649</v>
      </c>
      <c r="C87" s="391">
        <v>31911700</v>
      </c>
      <c r="D87" s="349" t="s">
        <v>592</v>
      </c>
      <c r="E87" s="761"/>
      <c r="F87" s="1063"/>
      <c r="G87" s="761">
        <f t="shared" si="1"/>
        <v>0</v>
      </c>
      <c r="H87" s="1063"/>
    </row>
    <row r="88" spans="1:8" s="3" customFormat="1" ht="17.5">
      <c r="A88" s="15">
        <v>12020169</v>
      </c>
      <c r="B88" s="16" t="s">
        <v>649</v>
      </c>
      <c r="C88" s="391">
        <v>31911700</v>
      </c>
      <c r="D88" s="349" t="s">
        <v>593</v>
      </c>
      <c r="E88" s="761"/>
      <c r="F88" s="1063"/>
      <c r="G88" s="761">
        <f t="shared" si="1"/>
        <v>0</v>
      </c>
      <c r="H88" s="1063"/>
    </row>
    <row r="89" spans="1:8" s="3" customFormat="1" ht="17.5">
      <c r="A89" s="15">
        <v>12020170</v>
      </c>
      <c r="B89" s="36"/>
      <c r="C89" s="391">
        <v>31911700</v>
      </c>
      <c r="D89" s="528" t="s">
        <v>594</v>
      </c>
      <c r="E89" s="761"/>
      <c r="F89" s="1063"/>
      <c r="G89" s="761">
        <f t="shared" si="1"/>
        <v>0</v>
      </c>
      <c r="H89" s="1063"/>
    </row>
    <row r="90" spans="1:8" s="3" customFormat="1" ht="17.5">
      <c r="A90" s="15">
        <v>12020171</v>
      </c>
      <c r="B90" s="16" t="s">
        <v>649</v>
      </c>
      <c r="C90" s="391">
        <v>31911700</v>
      </c>
      <c r="D90" s="349" t="s">
        <v>595</v>
      </c>
      <c r="E90" s="761">
        <v>35714.285714285717</v>
      </c>
      <c r="F90" s="1067">
        <v>100000</v>
      </c>
      <c r="G90" s="761">
        <f t="shared" si="1"/>
        <v>50000</v>
      </c>
      <c r="H90" s="1067">
        <v>100000</v>
      </c>
    </row>
    <row r="91" spans="1:8" s="3" customFormat="1" ht="17.5">
      <c r="A91" s="15">
        <v>12020172</v>
      </c>
      <c r="B91" s="36"/>
      <c r="C91" s="391">
        <v>31911700</v>
      </c>
      <c r="D91" s="349" t="s">
        <v>596</v>
      </c>
      <c r="E91" s="762"/>
      <c r="F91" s="1065"/>
      <c r="G91" s="761">
        <f t="shared" si="1"/>
        <v>0</v>
      </c>
      <c r="H91" s="1065"/>
    </row>
    <row r="92" spans="1:8" s="3" customFormat="1" ht="17.5">
      <c r="A92" s="15">
        <v>12020173</v>
      </c>
      <c r="B92" s="36"/>
      <c r="C92" s="391">
        <v>31911700</v>
      </c>
      <c r="D92" s="528" t="s">
        <v>597</v>
      </c>
      <c r="E92" s="761"/>
      <c r="F92" s="1063"/>
      <c r="G92" s="761">
        <f t="shared" si="1"/>
        <v>0</v>
      </c>
      <c r="H92" s="1063"/>
    </row>
    <row r="93" spans="1:8" s="3" customFormat="1" ht="17.5">
      <c r="A93" s="15">
        <v>12020174</v>
      </c>
      <c r="B93" s="16" t="s">
        <v>649</v>
      </c>
      <c r="C93" s="391">
        <v>31911700</v>
      </c>
      <c r="D93" s="349" t="s">
        <v>284</v>
      </c>
      <c r="E93" s="761">
        <v>71428.571428571435</v>
      </c>
      <c r="F93" s="1063">
        <v>200000</v>
      </c>
      <c r="G93" s="761">
        <f t="shared" si="1"/>
        <v>100000</v>
      </c>
      <c r="H93" s="1063">
        <v>200000</v>
      </c>
    </row>
    <row r="94" spans="1:8" s="3" customFormat="1" ht="17.5">
      <c r="A94" s="15">
        <v>12020175</v>
      </c>
      <c r="B94" s="36"/>
      <c r="C94" s="391">
        <v>31911700</v>
      </c>
      <c r="D94" s="349" t="s">
        <v>598</v>
      </c>
      <c r="E94" s="761"/>
      <c r="F94" s="1063"/>
      <c r="G94" s="761">
        <f t="shared" si="1"/>
        <v>0</v>
      </c>
      <c r="H94" s="1063"/>
    </row>
    <row r="95" spans="1:8" s="3" customFormat="1" ht="17.5">
      <c r="A95" s="15">
        <v>12020176</v>
      </c>
      <c r="B95" s="16" t="s">
        <v>649</v>
      </c>
      <c r="C95" s="391">
        <v>31911700</v>
      </c>
      <c r="D95" s="529" t="s">
        <v>599</v>
      </c>
      <c r="E95" s="761">
        <v>53571.428571428572</v>
      </c>
      <c r="F95" s="1065">
        <v>150000</v>
      </c>
      <c r="G95" s="761">
        <f t="shared" si="1"/>
        <v>75000</v>
      </c>
      <c r="H95" s="1065">
        <v>150000</v>
      </c>
    </row>
    <row r="96" spans="1:8" s="3" customFormat="1" ht="17.5">
      <c r="A96" s="15">
        <v>12020177</v>
      </c>
      <c r="B96" s="16" t="s">
        <v>649</v>
      </c>
      <c r="C96" s="391">
        <v>31911700</v>
      </c>
      <c r="D96" s="349" t="s">
        <v>600</v>
      </c>
      <c r="E96" s="761">
        <v>53571.428571428572</v>
      </c>
      <c r="F96" s="1065">
        <v>150000</v>
      </c>
      <c r="G96" s="761">
        <f t="shared" si="1"/>
        <v>75000</v>
      </c>
      <c r="H96" s="1065">
        <v>150000</v>
      </c>
    </row>
    <row r="97" spans="1:8" s="3" customFormat="1" ht="17.5">
      <c r="A97" s="15">
        <v>12020178</v>
      </c>
      <c r="B97" s="36"/>
      <c r="C97" s="391">
        <v>31911700</v>
      </c>
      <c r="D97" s="349" t="s">
        <v>285</v>
      </c>
      <c r="E97" s="761"/>
      <c r="F97" s="1063"/>
      <c r="G97" s="761">
        <f t="shared" si="1"/>
        <v>0</v>
      </c>
      <c r="H97" s="1063"/>
    </row>
    <row r="98" spans="1:8" s="3" customFormat="1" ht="17.5">
      <c r="A98" s="15">
        <v>12020179</v>
      </c>
      <c r="B98" s="16" t="s">
        <v>649</v>
      </c>
      <c r="C98" s="391">
        <v>31911700</v>
      </c>
      <c r="D98" s="349" t="s">
        <v>289</v>
      </c>
      <c r="E98" s="761">
        <v>17857.142857142859</v>
      </c>
      <c r="F98" s="1065">
        <v>50000</v>
      </c>
      <c r="G98" s="761">
        <f>F98/12*9</f>
        <v>37500</v>
      </c>
      <c r="H98" s="1065">
        <v>50000</v>
      </c>
    </row>
    <row r="99" spans="1:8" s="3" customFormat="1" ht="17.5">
      <c r="A99" s="15">
        <v>12020180</v>
      </c>
      <c r="B99" s="16" t="s">
        <v>649</v>
      </c>
      <c r="C99" s="391">
        <v>31911700</v>
      </c>
      <c r="D99" s="349" t="s">
        <v>601</v>
      </c>
      <c r="E99" s="761">
        <v>89285.71428571429</v>
      </c>
      <c r="F99" s="1065">
        <v>250000</v>
      </c>
      <c r="G99" s="761">
        <f t="shared" ref="G99:G107" si="2">F99/12*9</f>
        <v>187500</v>
      </c>
      <c r="H99" s="1065">
        <v>250000</v>
      </c>
    </row>
    <row r="100" spans="1:8" s="3" customFormat="1" ht="17.5">
      <c r="A100" s="15">
        <v>12020181</v>
      </c>
      <c r="B100" s="16" t="s">
        <v>649</v>
      </c>
      <c r="C100" s="391">
        <v>31911700</v>
      </c>
      <c r="D100" s="349" t="s">
        <v>602</v>
      </c>
      <c r="E100" s="761">
        <v>89285.71428571429</v>
      </c>
      <c r="F100" s="1065">
        <v>250000</v>
      </c>
      <c r="G100" s="761">
        <f t="shared" si="2"/>
        <v>187500</v>
      </c>
      <c r="H100" s="1065">
        <v>250000</v>
      </c>
    </row>
    <row r="101" spans="1:8" s="3" customFormat="1" ht="17.5">
      <c r="A101" s="15">
        <v>12020182</v>
      </c>
      <c r="B101" s="36"/>
      <c r="C101" s="391">
        <v>31911700</v>
      </c>
      <c r="D101" s="349" t="s">
        <v>603</v>
      </c>
      <c r="E101" s="761"/>
      <c r="F101" s="1063"/>
      <c r="G101" s="761">
        <f t="shared" si="2"/>
        <v>0</v>
      </c>
      <c r="H101" s="1063"/>
    </row>
    <row r="102" spans="1:8" s="3" customFormat="1" ht="35">
      <c r="A102" s="15">
        <v>12020183</v>
      </c>
      <c r="B102" s="16" t="s">
        <v>649</v>
      </c>
      <c r="C102" s="391">
        <v>31911700</v>
      </c>
      <c r="D102" s="349" t="s">
        <v>604</v>
      </c>
      <c r="E102" s="761">
        <v>35714.285714285717</v>
      </c>
      <c r="F102" s="1065">
        <v>100000</v>
      </c>
      <c r="G102" s="761">
        <f t="shared" si="2"/>
        <v>75000</v>
      </c>
      <c r="H102" s="1065">
        <v>100000</v>
      </c>
    </row>
    <row r="103" spans="1:8" s="3" customFormat="1" ht="17.5">
      <c r="A103" s="15">
        <v>12020184</v>
      </c>
      <c r="B103" s="36"/>
      <c r="C103" s="391">
        <v>31911700</v>
      </c>
      <c r="D103" s="349" t="s">
        <v>605</v>
      </c>
      <c r="E103" s="761"/>
      <c r="F103" s="1063"/>
      <c r="G103" s="761">
        <f t="shared" si="2"/>
        <v>0</v>
      </c>
      <c r="H103" s="1063"/>
    </row>
    <row r="104" spans="1:8" s="3" customFormat="1" ht="24" customHeight="1">
      <c r="A104" s="15">
        <v>12020185</v>
      </c>
      <c r="B104" s="16" t="s">
        <v>649</v>
      </c>
      <c r="C104" s="399">
        <v>31911700</v>
      </c>
      <c r="D104" s="528" t="s">
        <v>606</v>
      </c>
      <c r="E104" s="761">
        <v>53571.428571428572</v>
      </c>
      <c r="F104" s="1065">
        <v>150000</v>
      </c>
      <c r="G104" s="761">
        <f t="shared" si="2"/>
        <v>112500</v>
      </c>
      <c r="H104" s="1065">
        <v>150000</v>
      </c>
    </row>
    <row r="105" spans="1:8" s="3" customFormat="1" ht="17.5">
      <c r="A105" s="15">
        <v>12020186</v>
      </c>
      <c r="B105" s="36"/>
      <c r="C105" s="391">
        <v>31911700</v>
      </c>
      <c r="D105" s="349" t="s">
        <v>607</v>
      </c>
      <c r="E105" s="761">
        <v>89285.71428571429</v>
      </c>
      <c r="F105" s="1063">
        <v>250000</v>
      </c>
      <c r="G105" s="761">
        <f t="shared" si="2"/>
        <v>187500</v>
      </c>
      <c r="H105" s="1063">
        <v>250000</v>
      </c>
    </row>
    <row r="106" spans="1:8" s="3" customFormat="1" ht="17.5">
      <c r="A106" s="15">
        <v>12020187</v>
      </c>
      <c r="B106" s="36"/>
      <c r="C106" s="391">
        <v>31911700</v>
      </c>
      <c r="D106" s="349" t="s">
        <v>608</v>
      </c>
      <c r="E106" s="761">
        <v>89285.71428571429</v>
      </c>
      <c r="F106" s="1063">
        <v>250000</v>
      </c>
      <c r="G106" s="761">
        <f t="shared" si="2"/>
        <v>187500</v>
      </c>
      <c r="H106" s="1063">
        <v>250000</v>
      </c>
    </row>
    <row r="107" spans="1:8" s="3" customFormat="1" ht="21" customHeight="1">
      <c r="A107" s="15">
        <v>12020188</v>
      </c>
      <c r="B107" s="16" t="s">
        <v>649</v>
      </c>
      <c r="C107" s="391">
        <v>31911700</v>
      </c>
      <c r="D107" s="349" t="s">
        <v>609</v>
      </c>
      <c r="E107" s="761">
        <v>71428.571428571435</v>
      </c>
      <c r="F107" s="1065">
        <v>200000</v>
      </c>
      <c r="G107" s="761">
        <f t="shared" si="2"/>
        <v>150000</v>
      </c>
      <c r="H107" s="1065">
        <v>200000</v>
      </c>
    </row>
    <row r="108" spans="1:8" s="3" customFormat="1" ht="17.5">
      <c r="A108" s="15">
        <v>12020189</v>
      </c>
      <c r="B108" s="16" t="s">
        <v>649</v>
      </c>
      <c r="C108" s="391">
        <v>31911700</v>
      </c>
      <c r="D108" s="349" t="s">
        <v>610</v>
      </c>
      <c r="E108" s="761"/>
      <c r="F108" s="1065"/>
      <c r="G108" s="761">
        <f t="shared" ref="G108:G117" si="3">F108/12*6</f>
        <v>0</v>
      </c>
      <c r="H108" s="1065"/>
    </row>
    <row r="109" spans="1:8" s="3" customFormat="1" ht="17.5">
      <c r="A109" s="15">
        <v>12020190</v>
      </c>
      <c r="B109" s="16" t="s">
        <v>649</v>
      </c>
      <c r="C109" s="391">
        <v>31911700</v>
      </c>
      <c r="D109" s="349" t="s">
        <v>611</v>
      </c>
      <c r="E109" s="761"/>
      <c r="F109" s="1065"/>
      <c r="G109" s="761">
        <f t="shared" si="3"/>
        <v>0</v>
      </c>
      <c r="H109" s="1065"/>
    </row>
    <row r="110" spans="1:8" s="3" customFormat="1" ht="17.5">
      <c r="A110" s="15">
        <v>12020191</v>
      </c>
      <c r="B110" s="16" t="s">
        <v>649</v>
      </c>
      <c r="C110" s="391">
        <v>31911700</v>
      </c>
      <c r="D110" s="349" t="s">
        <v>282</v>
      </c>
      <c r="E110" s="761"/>
      <c r="F110" s="1063"/>
      <c r="G110" s="761">
        <f t="shared" si="3"/>
        <v>0</v>
      </c>
      <c r="H110" s="1063"/>
    </row>
    <row r="111" spans="1:8" s="3" customFormat="1" ht="17.5">
      <c r="A111" s="15">
        <v>12020192</v>
      </c>
      <c r="B111" s="36"/>
      <c r="C111" s="391">
        <v>31911700</v>
      </c>
      <c r="D111" s="349" t="s">
        <v>612</v>
      </c>
      <c r="E111" s="761"/>
      <c r="F111" s="1063"/>
      <c r="G111" s="761">
        <f t="shared" si="3"/>
        <v>0</v>
      </c>
      <c r="H111" s="1063"/>
    </row>
    <row r="112" spans="1:8" s="3" customFormat="1" ht="17.5">
      <c r="A112" s="15">
        <v>12020193</v>
      </c>
      <c r="B112" s="16" t="s">
        <v>649</v>
      </c>
      <c r="C112" s="391">
        <v>31911700</v>
      </c>
      <c r="D112" s="349" t="s">
        <v>613</v>
      </c>
      <c r="E112" s="761">
        <v>89285.71428571429</v>
      </c>
      <c r="F112" s="1065">
        <v>250000</v>
      </c>
      <c r="G112" s="761">
        <f>F112/12*9</f>
        <v>187500</v>
      </c>
      <c r="H112" s="1065">
        <v>250000</v>
      </c>
    </row>
    <row r="113" spans="1:8" s="3" customFormat="1" ht="17.5">
      <c r="A113" s="15">
        <v>12020194</v>
      </c>
      <c r="B113" s="16" t="s">
        <v>649</v>
      </c>
      <c r="C113" s="391">
        <v>31911700</v>
      </c>
      <c r="D113" s="349" t="s">
        <v>614</v>
      </c>
      <c r="E113" s="761">
        <v>35714.285714285717</v>
      </c>
      <c r="F113" s="1065">
        <v>100000</v>
      </c>
      <c r="G113" s="761">
        <f t="shared" si="3"/>
        <v>50000</v>
      </c>
      <c r="H113" s="1065">
        <v>100000</v>
      </c>
    </row>
    <row r="114" spans="1:8" s="3" customFormat="1" ht="17.5">
      <c r="A114" s="15">
        <v>12020195</v>
      </c>
      <c r="B114" s="16" t="s">
        <v>649</v>
      </c>
      <c r="C114" s="391">
        <v>31911700</v>
      </c>
      <c r="D114" s="349" t="s">
        <v>615</v>
      </c>
      <c r="E114" s="761">
        <v>32142.857142857145</v>
      </c>
      <c r="F114" s="1065">
        <v>90000</v>
      </c>
      <c r="G114" s="761">
        <f t="shared" si="3"/>
        <v>45000</v>
      </c>
      <c r="H114" s="1065">
        <v>90000</v>
      </c>
    </row>
    <row r="115" spans="1:8" s="3" customFormat="1" ht="17.5">
      <c r="A115" s="15">
        <v>12020196</v>
      </c>
      <c r="B115" s="16" t="s">
        <v>649</v>
      </c>
      <c r="C115" s="391">
        <v>31911700</v>
      </c>
      <c r="D115" s="349" t="s">
        <v>616</v>
      </c>
      <c r="E115" s="761">
        <v>53571.428571428572</v>
      </c>
      <c r="F115" s="1065">
        <v>150000</v>
      </c>
      <c r="G115" s="761">
        <f t="shared" si="3"/>
        <v>75000</v>
      </c>
      <c r="H115" s="1065">
        <v>150000</v>
      </c>
    </row>
    <row r="116" spans="1:8" s="3" customFormat="1" ht="17.5">
      <c r="A116" s="15">
        <v>12020197</v>
      </c>
      <c r="B116" s="16" t="s">
        <v>649</v>
      </c>
      <c r="C116" s="391">
        <v>31911700</v>
      </c>
      <c r="D116" s="349" t="s">
        <v>617</v>
      </c>
      <c r="E116" s="761"/>
      <c r="F116" s="1065"/>
      <c r="G116" s="761">
        <f t="shared" si="3"/>
        <v>0</v>
      </c>
      <c r="H116" s="1065"/>
    </row>
    <row r="117" spans="1:8" s="3" customFormat="1" ht="17.5">
      <c r="A117" s="15">
        <v>12020198</v>
      </c>
      <c r="B117" s="16" t="s">
        <v>649</v>
      </c>
      <c r="C117" s="391">
        <v>31911700</v>
      </c>
      <c r="D117" s="64" t="s">
        <v>618</v>
      </c>
      <c r="E117" s="761">
        <v>35714.285714285717</v>
      </c>
      <c r="F117" s="1063">
        <v>100000</v>
      </c>
      <c r="G117" s="761">
        <f t="shared" si="3"/>
        <v>50000</v>
      </c>
      <c r="H117" s="1063">
        <v>100000</v>
      </c>
    </row>
    <row r="118" spans="1:8" s="3" customFormat="1" ht="18" thickBot="1">
      <c r="A118" s="31">
        <v>12020199</v>
      </c>
      <c r="B118" s="16" t="s">
        <v>649</v>
      </c>
      <c r="C118" s="391">
        <v>31911700</v>
      </c>
      <c r="D118" s="119" t="s">
        <v>619</v>
      </c>
      <c r="E118" s="763"/>
      <c r="F118" s="1063"/>
      <c r="G118" s="763"/>
      <c r="H118" s="1063"/>
    </row>
    <row r="119" spans="1:8" s="408" customFormat="1" ht="16.5" thickBot="1">
      <c r="A119" s="783"/>
      <c r="B119" s="783"/>
      <c r="C119" s="783"/>
      <c r="D119" s="784" t="s">
        <v>787</v>
      </c>
      <c r="E119" s="765">
        <f>SUM(E34:E118)</f>
        <v>3487824.3423243426</v>
      </c>
      <c r="F119" s="765">
        <f>SUM(F34:F118)</f>
        <v>10150000</v>
      </c>
      <c r="G119" s="765">
        <f>SUM(G34:G118)</f>
        <v>2992000</v>
      </c>
      <c r="H119" s="765">
        <f>SUM(H34:H118)</f>
        <v>10008227</v>
      </c>
    </row>
    <row r="120" spans="1:8" s="3" customFormat="1" ht="17.5">
      <c r="A120" s="48">
        <v>12020400</v>
      </c>
      <c r="B120" s="49"/>
      <c r="C120" s="49"/>
      <c r="D120" s="77" t="s">
        <v>15</v>
      </c>
      <c r="E120" s="770"/>
      <c r="F120" s="771"/>
      <c r="G120" s="770"/>
      <c r="H120" s="771"/>
    </row>
    <row r="121" spans="1:8" s="3" customFormat="1" ht="17.5">
      <c r="A121" s="15">
        <v>12020401</v>
      </c>
      <c r="B121" s="36"/>
      <c r="C121" s="391">
        <v>31911700</v>
      </c>
      <c r="D121" s="80" t="s">
        <v>16</v>
      </c>
      <c r="E121" s="761">
        <v>71428.571428571435</v>
      </c>
      <c r="F121" s="1063">
        <v>200000</v>
      </c>
      <c r="G121" s="761">
        <v>35000</v>
      </c>
      <c r="H121" s="1063">
        <v>200000</v>
      </c>
    </row>
    <row r="122" spans="1:8" s="3" customFormat="1" ht="17.5">
      <c r="A122" s="15">
        <v>12020402</v>
      </c>
      <c r="B122" s="36"/>
      <c r="C122" s="391">
        <v>31911700</v>
      </c>
      <c r="D122" s="80" t="s">
        <v>17</v>
      </c>
      <c r="E122" s="761"/>
      <c r="F122" s="1063"/>
      <c r="G122" s="761">
        <f t="shared" ref="G122:G143" si="4">F122/12*6</f>
        <v>0</v>
      </c>
      <c r="H122" s="1063"/>
    </row>
    <row r="123" spans="1:8" s="3" customFormat="1" ht="17.5">
      <c r="A123" s="15">
        <v>12020403</v>
      </c>
      <c r="B123" s="36"/>
      <c r="C123" s="391">
        <v>31911700</v>
      </c>
      <c r="D123" s="354" t="s">
        <v>18</v>
      </c>
      <c r="E123" s="761"/>
      <c r="F123" s="1063"/>
      <c r="G123" s="761">
        <f t="shared" si="4"/>
        <v>0</v>
      </c>
      <c r="H123" s="1063"/>
    </row>
    <row r="124" spans="1:8" s="3" customFormat="1" ht="17.5">
      <c r="A124" s="15">
        <v>12020404</v>
      </c>
      <c r="B124" s="36"/>
      <c r="C124" s="391">
        <v>31911700</v>
      </c>
      <c r="D124" s="80" t="s">
        <v>19</v>
      </c>
      <c r="E124" s="761"/>
      <c r="F124" s="1063"/>
      <c r="G124" s="761">
        <f t="shared" si="4"/>
        <v>0</v>
      </c>
      <c r="H124" s="1063"/>
    </row>
    <row r="125" spans="1:8" s="3" customFormat="1" ht="17.5">
      <c r="A125" s="15">
        <v>12020405</v>
      </c>
      <c r="B125" s="36"/>
      <c r="C125" s="391">
        <v>31911700</v>
      </c>
      <c r="D125" s="80" t="s">
        <v>20</v>
      </c>
      <c r="E125" s="761"/>
      <c r="F125" s="1063"/>
      <c r="G125" s="761">
        <f t="shared" si="4"/>
        <v>0</v>
      </c>
      <c r="H125" s="1063"/>
    </row>
    <row r="126" spans="1:8" s="3" customFormat="1" ht="17.5">
      <c r="A126" s="15">
        <v>12020406</v>
      </c>
      <c r="B126" s="36"/>
      <c r="C126" s="391">
        <v>31911700</v>
      </c>
      <c r="D126" s="80" t="s">
        <v>21</v>
      </c>
      <c r="E126" s="761">
        <v>25000</v>
      </c>
      <c r="F126" s="1063">
        <v>70000</v>
      </c>
      <c r="G126" s="761">
        <v>5000</v>
      </c>
      <c r="H126" s="1063">
        <v>70000</v>
      </c>
    </row>
    <row r="127" spans="1:8" s="3" customFormat="1" ht="17.5">
      <c r="A127" s="15">
        <v>12020407</v>
      </c>
      <c r="B127" s="36"/>
      <c r="C127" s="391">
        <v>31911700</v>
      </c>
      <c r="D127" s="64" t="s">
        <v>22</v>
      </c>
      <c r="E127" s="761"/>
      <c r="F127" s="1063"/>
      <c r="G127" s="761"/>
      <c r="H127" s="1063"/>
    </row>
    <row r="128" spans="1:8" s="3" customFormat="1" ht="17.5">
      <c r="A128" s="15">
        <v>12020408</v>
      </c>
      <c r="B128" s="36"/>
      <c r="C128" s="391">
        <v>31911700</v>
      </c>
      <c r="D128" s="80" t="s">
        <v>23</v>
      </c>
      <c r="E128" s="761"/>
      <c r="F128" s="1063"/>
      <c r="G128" s="761">
        <f t="shared" si="4"/>
        <v>0</v>
      </c>
      <c r="H128" s="1063"/>
    </row>
    <row r="129" spans="1:8" s="3" customFormat="1" ht="17.5">
      <c r="A129" s="15">
        <v>12020409</v>
      </c>
      <c r="B129" s="36"/>
      <c r="C129" s="391">
        <v>31911700</v>
      </c>
      <c r="D129" s="80" t="s">
        <v>24</v>
      </c>
      <c r="E129" s="761"/>
      <c r="F129" s="1063"/>
      <c r="G129" s="761">
        <f t="shared" si="4"/>
        <v>0</v>
      </c>
      <c r="H129" s="1063"/>
    </row>
    <row r="130" spans="1:8" s="3" customFormat="1" ht="17.5">
      <c r="A130" s="15">
        <v>12020410</v>
      </c>
      <c r="B130" s="16" t="s">
        <v>649</v>
      </c>
      <c r="C130" s="391">
        <v>31911700</v>
      </c>
      <c r="D130" s="80" t="s">
        <v>620</v>
      </c>
      <c r="E130" s="761">
        <v>17857.142857142859</v>
      </c>
      <c r="F130" s="1065">
        <v>50000</v>
      </c>
      <c r="G130" s="761">
        <v>5000</v>
      </c>
      <c r="H130" s="1065">
        <v>50000</v>
      </c>
    </row>
    <row r="131" spans="1:8" s="3" customFormat="1" ht="17.5">
      <c r="A131" s="15">
        <v>12020411</v>
      </c>
      <c r="B131" s="36"/>
      <c r="C131" s="391">
        <v>31911700</v>
      </c>
      <c r="D131" s="80" t="s">
        <v>25</v>
      </c>
      <c r="E131" s="761"/>
      <c r="F131" s="1063"/>
      <c r="G131" s="761">
        <f t="shared" si="4"/>
        <v>0</v>
      </c>
      <c r="H131" s="1063"/>
    </row>
    <row r="132" spans="1:8" s="3" customFormat="1" ht="17.5">
      <c r="A132" s="15">
        <v>12020412</v>
      </c>
      <c r="B132" s="16" t="s">
        <v>649</v>
      </c>
      <c r="C132" s="391">
        <v>31911700</v>
      </c>
      <c r="D132" s="80" t="s">
        <v>26</v>
      </c>
      <c r="E132" s="761" t="s">
        <v>926</v>
      </c>
      <c r="F132" s="1065">
        <v>68447380</v>
      </c>
      <c r="G132" s="761">
        <v>12500000</v>
      </c>
      <c r="H132" s="1065">
        <v>71675498</v>
      </c>
    </row>
    <row r="133" spans="1:8" s="3" customFormat="1" ht="17.5">
      <c r="A133" s="15">
        <v>12020413</v>
      </c>
      <c r="B133" s="36"/>
      <c r="C133" s="391">
        <v>31911700</v>
      </c>
      <c r="D133" s="80" t="s">
        <v>27</v>
      </c>
      <c r="E133" s="761"/>
      <c r="F133" s="1063"/>
      <c r="G133" s="761">
        <f t="shared" si="4"/>
        <v>0</v>
      </c>
      <c r="H133" s="1063"/>
    </row>
    <row r="134" spans="1:8" s="3" customFormat="1" ht="17.5">
      <c r="A134" s="15">
        <v>12020414</v>
      </c>
      <c r="B134" s="36"/>
      <c r="C134" s="391">
        <v>31911700</v>
      </c>
      <c r="D134" s="80" t="s">
        <v>28</v>
      </c>
      <c r="E134" s="761"/>
      <c r="F134" s="1063"/>
      <c r="G134" s="761">
        <f t="shared" si="4"/>
        <v>0</v>
      </c>
      <c r="H134" s="1063"/>
    </row>
    <row r="135" spans="1:8" s="3" customFormat="1" ht="17.5">
      <c r="A135" s="15">
        <v>12020415</v>
      </c>
      <c r="B135" s="36"/>
      <c r="C135" s="391">
        <v>31911700</v>
      </c>
      <c r="D135" s="80" t="s">
        <v>29</v>
      </c>
      <c r="E135" s="761">
        <v>6000000</v>
      </c>
      <c r="F135" s="761">
        <v>10000000</v>
      </c>
      <c r="G135" s="761">
        <f t="shared" si="4"/>
        <v>5000000</v>
      </c>
      <c r="H135" s="1063">
        <v>10000000</v>
      </c>
    </row>
    <row r="136" spans="1:8" s="3" customFormat="1" ht="17.5">
      <c r="A136" s="15">
        <v>12020416</v>
      </c>
      <c r="B136" s="36"/>
      <c r="C136" s="391">
        <v>31911700</v>
      </c>
      <c r="D136" s="80" t="s">
        <v>30</v>
      </c>
      <c r="E136" s="761"/>
      <c r="F136" s="1063"/>
      <c r="G136" s="761">
        <f t="shared" si="4"/>
        <v>0</v>
      </c>
      <c r="H136" s="1063"/>
    </row>
    <row r="137" spans="1:8" s="3" customFormat="1" ht="17.5">
      <c r="A137" s="15">
        <v>12020417</v>
      </c>
      <c r="B137" s="36"/>
      <c r="C137" s="391">
        <v>31911700</v>
      </c>
      <c r="D137" s="80" t="s">
        <v>31</v>
      </c>
      <c r="E137" s="761"/>
      <c r="F137" s="1063"/>
      <c r="G137" s="761">
        <f t="shared" si="4"/>
        <v>0</v>
      </c>
      <c r="H137" s="1063"/>
    </row>
    <row r="138" spans="1:8" s="3" customFormat="1" ht="17.5">
      <c r="A138" s="15">
        <v>12020418</v>
      </c>
      <c r="B138" s="36"/>
      <c r="C138" s="391">
        <v>31911700</v>
      </c>
      <c r="D138" s="80" t="s">
        <v>32</v>
      </c>
      <c r="E138" s="761"/>
      <c r="F138" s="1063"/>
      <c r="G138" s="761">
        <f t="shared" si="4"/>
        <v>0</v>
      </c>
      <c r="H138" s="1063"/>
    </row>
    <row r="139" spans="1:8" s="3" customFormat="1" ht="17.5">
      <c r="A139" s="15">
        <v>12020419</v>
      </c>
      <c r="B139" s="36"/>
      <c r="C139" s="391">
        <v>31911700</v>
      </c>
      <c r="D139" s="80" t="s">
        <v>33</v>
      </c>
      <c r="E139" s="761"/>
      <c r="F139" s="1063"/>
      <c r="G139" s="761">
        <f t="shared" si="4"/>
        <v>0</v>
      </c>
      <c r="H139" s="1063"/>
    </row>
    <row r="140" spans="1:8" s="3" customFormat="1" ht="17.5">
      <c r="A140" s="15">
        <v>12020420</v>
      </c>
      <c r="B140" s="36"/>
      <c r="C140" s="391">
        <v>31911700</v>
      </c>
      <c r="D140" s="354" t="s">
        <v>34</v>
      </c>
      <c r="E140" s="761"/>
      <c r="F140" s="1065"/>
      <c r="G140" s="761">
        <f t="shared" si="4"/>
        <v>0</v>
      </c>
      <c r="H140" s="1065"/>
    </row>
    <row r="141" spans="1:8" s="3" customFormat="1" ht="17.5">
      <c r="A141" s="15">
        <v>12020430</v>
      </c>
      <c r="B141" s="36"/>
      <c r="C141" s="391">
        <v>31911700</v>
      </c>
      <c r="D141" s="80" t="s">
        <v>35</v>
      </c>
      <c r="E141" s="761">
        <v>53571.428571428572</v>
      </c>
      <c r="F141" s="1063">
        <v>150000</v>
      </c>
      <c r="G141" s="761">
        <v>30000</v>
      </c>
      <c r="H141" s="1063">
        <v>150000</v>
      </c>
    </row>
    <row r="142" spans="1:8" s="3" customFormat="1" ht="17.5">
      <c r="A142" s="15">
        <v>12020431</v>
      </c>
      <c r="B142" s="16" t="s">
        <v>649</v>
      </c>
      <c r="C142" s="391">
        <v>31911700</v>
      </c>
      <c r="D142" s="354" t="s">
        <v>36</v>
      </c>
      <c r="E142" s="761"/>
      <c r="F142" s="1065"/>
      <c r="G142" s="761">
        <f t="shared" si="4"/>
        <v>0</v>
      </c>
      <c r="H142" s="1065"/>
    </row>
    <row r="143" spans="1:8" s="3" customFormat="1" ht="17.5">
      <c r="A143" s="15">
        <v>12020432</v>
      </c>
      <c r="B143" s="16" t="s">
        <v>649</v>
      </c>
      <c r="C143" s="391">
        <v>31911700</v>
      </c>
      <c r="D143" s="80" t="s">
        <v>37</v>
      </c>
      <c r="E143" s="761"/>
      <c r="F143" s="1063"/>
      <c r="G143" s="761">
        <f t="shared" si="4"/>
        <v>0</v>
      </c>
      <c r="H143" s="1063"/>
    </row>
    <row r="144" spans="1:8" s="3" customFormat="1" ht="17.5">
      <c r="A144" s="15">
        <v>12020433</v>
      </c>
      <c r="B144" s="36"/>
      <c r="C144" s="391">
        <v>31911700</v>
      </c>
      <c r="D144" s="354" t="s">
        <v>38</v>
      </c>
      <c r="E144" s="761">
        <v>789000</v>
      </c>
      <c r="F144" s="1063">
        <v>250000</v>
      </c>
      <c r="G144" s="761">
        <v>25000</v>
      </c>
      <c r="H144" s="1063">
        <v>2000000</v>
      </c>
    </row>
    <row r="145" spans="1:8" s="3" customFormat="1" ht="17.5">
      <c r="A145" s="15">
        <v>12020434</v>
      </c>
      <c r="B145" s="16" t="s">
        <v>649</v>
      </c>
      <c r="C145" s="391">
        <v>31911700</v>
      </c>
      <c r="D145" s="80" t="s">
        <v>39</v>
      </c>
      <c r="E145" s="761">
        <v>178571.42857142858</v>
      </c>
      <c r="F145" s="1065">
        <v>500000</v>
      </c>
      <c r="G145" s="761">
        <v>75000</v>
      </c>
      <c r="H145" s="1065">
        <v>1000000</v>
      </c>
    </row>
    <row r="146" spans="1:8" s="3" customFormat="1" ht="17.5">
      <c r="A146" s="15">
        <v>12020435</v>
      </c>
      <c r="B146" s="36"/>
      <c r="C146" s="391">
        <v>31911700</v>
      </c>
      <c r="D146" s="354" t="s">
        <v>40</v>
      </c>
      <c r="E146" s="761"/>
      <c r="F146" s="1063"/>
      <c r="G146" s="761"/>
      <c r="H146" s="1063"/>
    </row>
    <row r="147" spans="1:8" s="3" customFormat="1" ht="17.5">
      <c r="A147" s="15">
        <v>12020436</v>
      </c>
      <c r="B147" s="36"/>
      <c r="C147" s="391">
        <v>31911700</v>
      </c>
      <c r="D147" s="354" t="s">
        <v>41</v>
      </c>
      <c r="E147" s="761"/>
      <c r="F147" s="1063"/>
      <c r="G147" s="761"/>
      <c r="H147" s="1063"/>
    </row>
    <row r="148" spans="1:8" s="3" customFormat="1" ht="17.5">
      <c r="A148" s="15">
        <v>12020437</v>
      </c>
      <c r="B148" s="36"/>
      <c r="C148" s="391">
        <v>31911700</v>
      </c>
      <c r="D148" s="354" t="s">
        <v>42</v>
      </c>
      <c r="E148" s="761"/>
      <c r="F148" s="1063"/>
      <c r="G148" s="761"/>
      <c r="H148" s="1063"/>
    </row>
    <row r="149" spans="1:8" s="3" customFormat="1" ht="17.5">
      <c r="A149" s="15">
        <v>12020438</v>
      </c>
      <c r="B149" s="36"/>
      <c r="C149" s="391">
        <v>31911700</v>
      </c>
      <c r="D149" s="354" t="s">
        <v>43</v>
      </c>
      <c r="E149" s="761"/>
      <c r="F149" s="1067"/>
      <c r="G149" s="761"/>
      <c r="H149" s="1067"/>
    </row>
    <row r="150" spans="1:8" s="3" customFormat="1" ht="17.5">
      <c r="A150" s="15">
        <v>12020439</v>
      </c>
      <c r="B150" s="36"/>
      <c r="C150" s="391">
        <v>31911700</v>
      </c>
      <c r="D150" s="80" t="s">
        <v>44</v>
      </c>
      <c r="E150" s="761"/>
      <c r="F150" s="1063"/>
      <c r="G150" s="761"/>
      <c r="H150" s="1063"/>
    </row>
    <row r="151" spans="1:8" s="3" customFormat="1" ht="17.5">
      <c r="A151" s="15">
        <v>12020440</v>
      </c>
      <c r="B151" s="16" t="s">
        <v>649</v>
      </c>
      <c r="C151" s="391">
        <v>31911700</v>
      </c>
      <c r="D151" s="80" t="s">
        <v>45</v>
      </c>
      <c r="E151" s="761">
        <v>1090000</v>
      </c>
      <c r="F151" s="1065">
        <v>1500000</v>
      </c>
      <c r="G151" s="761">
        <v>190000</v>
      </c>
      <c r="H151" s="1065">
        <v>2000000</v>
      </c>
    </row>
    <row r="152" spans="1:8" s="3" customFormat="1" ht="17.5">
      <c r="A152" s="15">
        <v>12020441</v>
      </c>
      <c r="B152" s="16" t="s">
        <v>649</v>
      </c>
      <c r="C152" s="391">
        <v>31911700</v>
      </c>
      <c r="D152" s="80" t="s">
        <v>46</v>
      </c>
      <c r="E152" s="761"/>
      <c r="F152" s="1065"/>
      <c r="G152" s="761"/>
      <c r="H152" s="1065"/>
    </row>
    <row r="153" spans="1:8" s="3" customFormat="1" ht="17.5">
      <c r="A153" s="15">
        <v>12020442</v>
      </c>
      <c r="B153" s="36"/>
      <c r="C153" s="391">
        <v>31911700</v>
      </c>
      <c r="D153" s="80" t="s">
        <v>47</v>
      </c>
      <c r="E153" s="761">
        <v>250000.00000000003</v>
      </c>
      <c r="F153" s="1065">
        <v>650000</v>
      </c>
      <c r="G153" s="761">
        <v>25000</v>
      </c>
      <c r="H153" s="1065">
        <v>650000</v>
      </c>
    </row>
    <row r="154" spans="1:8" s="3" customFormat="1" ht="17.5">
      <c r="A154" s="15">
        <v>12020445</v>
      </c>
      <c r="B154" s="36"/>
      <c r="C154" s="391">
        <v>31911700</v>
      </c>
      <c r="D154" s="80" t="s">
        <v>48</v>
      </c>
      <c r="E154" s="761">
        <v>535714.2857142858</v>
      </c>
      <c r="F154" s="1067">
        <v>1500000</v>
      </c>
      <c r="G154" s="761">
        <v>350000</v>
      </c>
      <c r="H154" s="1067">
        <v>1500000</v>
      </c>
    </row>
    <row r="155" spans="1:8" s="3" customFormat="1" ht="17.5">
      <c r="A155" s="15">
        <v>12020446</v>
      </c>
      <c r="B155" s="16" t="s">
        <v>649</v>
      </c>
      <c r="C155" s="391">
        <v>31911700</v>
      </c>
      <c r="D155" s="354" t="s">
        <v>49</v>
      </c>
      <c r="E155" s="761"/>
      <c r="F155" s="1065"/>
      <c r="G155" s="761">
        <f t="shared" ref="G155:G182" si="5">F155/12*6</f>
        <v>0</v>
      </c>
      <c r="H155" s="1065"/>
    </row>
    <row r="156" spans="1:8" s="3" customFormat="1" ht="17.5">
      <c r="A156" s="15">
        <v>12020447</v>
      </c>
      <c r="B156" s="36"/>
      <c r="C156" s="391">
        <v>31911700</v>
      </c>
      <c r="D156" s="527" t="s">
        <v>50</v>
      </c>
      <c r="E156" s="761"/>
      <c r="F156" s="1063"/>
      <c r="G156" s="761">
        <f t="shared" si="5"/>
        <v>0</v>
      </c>
      <c r="H156" s="1063"/>
    </row>
    <row r="157" spans="1:8" s="3" customFormat="1" ht="17.5">
      <c r="A157" s="15">
        <v>12020454</v>
      </c>
      <c r="B157" s="36"/>
      <c r="C157" s="391">
        <v>31911700</v>
      </c>
      <c r="D157" s="80" t="s">
        <v>51</v>
      </c>
      <c r="E157" s="761">
        <v>142857.14285714287</v>
      </c>
      <c r="F157" s="1063">
        <v>400000</v>
      </c>
      <c r="G157" s="761">
        <v>150000</v>
      </c>
      <c r="H157" s="1063">
        <v>400000</v>
      </c>
    </row>
    <row r="158" spans="1:8" s="3" customFormat="1" ht="17.5">
      <c r="A158" s="15">
        <v>12020455</v>
      </c>
      <c r="B158" s="16" t="s">
        <v>649</v>
      </c>
      <c r="C158" s="391">
        <v>31911700</v>
      </c>
      <c r="D158" s="80" t="s">
        <v>52</v>
      </c>
      <c r="E158" s="761">
        <v>178571.42857142858</v>
      </c>
      <c r="F158" s="1065">
        <v>500000</v>
      </c>
      <c r="G158" s="761">
        <v>50000</v>
      </c>
      <c r="H158" s="1065">
        <v>500000</v>
      </c>
    </row>
    <row r="159" spans="1:8" s="3" customFormat="1" ht="17.5">
      <c r="A159" s="15">
        <v>12020456</v>
      </c>
      <c r="B159" s="36"/>
      <c r="C159" s="391">
        <v>31911700</v>
      </c>
      <c r="D159" s="80" t="s">
        <v>53</v>
      </c>
      <c r="E159" s="761"/>
      <c r="F159" s="1063"/>
      <c r="G159" s="761">
        <f t="shared" si="5"/>
        <v>0</v>
      </c>
      <c r="H159" s="1063"/>
    </row>
    <row r="160" spans="1:8" s="3" customFormat="1" ht="17.5">
      <c r="A160" s="15">
        <v>12020457</v>
      </c>
      <c r="B160" s="36"/>
      <c r="C160" s="391">
        <v>31911700</v>
      </c>
      <c r="D160" s="80" t="s">
        <v>54</v>
      </c>
      <c r="E160" s="761"/>
      <c r="F160" s="1063"/>
      <c r="G160" s="761">
        <f t="shared" si="5"/>
        <v>0</v>
      </c>
      <c r="H160" s="1063"/>
    </row>
    <row r="161" spans="1:8" s="3" customFormat="1" ht="17.5">
      <c r="A161" s="15">
        <v>12020467</v>
      </c>
      <c r="B161" s="36"/>
      <c r="C161" s="391">
        <v>31911700</v>
      </c>
      <c r="D161" s="64" t="s">
        <v>55</v>
      </c>
      <c r="E161" s="761"/>
      <c r="F161" s="1063"/>
      <c r="G161" s="761">
        <f t="shared" si="5"/>
        <v>0</v>
      </c>
      <c r="H161" s="1063"/>
    </row>
    <row r="162" spans="1:8" s="3" customFormat="1" ht="17.5">
      <c r="A162" s="15">
        <v>12020468</v>
      </c>
      <c r="B162" s="36"/>
      <c r="C162" s="391">
        <v>31911700</v>
      </c>
      <c r="D162" s="382" t="s">
        <v>56</v>
      </c>
      <c r="E162" s="761"/>
      <c r="F162" s="1065"/>
      <c r="G162" s="761">
        <f t="shared" si="5"/>
        <v>0</v>
      </c>
      <c r="H162" s="1065"/>
    </row>
    <row r="163" spans="1:8" s="3" customFormat="1" ht="17.5">
      <c r="A163" s="15">
        <v>12020469</v>
      </c>
      <c r="B163" s="36"/>
      <c r="C163" s="391">
        <v>31911700</v>
      </c>
      <c r="D163" s="64" t="s">
        <v>57</v>
      </c>
      <c r="E163" s="761"/>
      <c r="F163" s="1063"/>
      <c r="G163" s="761">
        <f t="shared" si="5"/>
        <v>0</v>
      </c>
      <c r="H163" s="1063"/>
    </row>
    <row r="164" spans="1:8" s="3" customFormat="1" ht="17.5">
      <c r="A164" s="15">
        <v>12020470</v>
      </c>
      <c r="B164" s="36"/>
      <c r="C164" s="391">
        <v>31911700</v>
      </c>
      <c r="D164" s="351" t="s">
        <v>58</v>
      </c>
      <c r="E164" s="761"/>
      <c r="F164" s="1063"/>
      <c r="G164" s="761">
        <f t="shared" si="5"/>
        <v>0</v>
      </c>
      <c r="H164" s="1063"/>
    </row>
    <row r="165" spans="1:8" s="3" customFormat="1" ht="17.5">
      <c r="A165" s="15">
        <v>12020471</v>
      </c>
      <c r="B165" s="16" t="s">
        <v>649</v>
      </c>
      <c r="C165" s="391">
        <v>31911700</v>
      </c>
      <c r="D165" s="351" t="s">
        <v>59</v>
      </c>
      <c r="E165" s="761">
        <v>892857.14285714296</v>
      </c>
      <c r="F165" s="1065">
        <v>2500000</v>
      </c>
      <c r="G165" s="761">
        <v>250000</v>
      </c>
      <c r="H165" s="1065">
        <v>2500000</v>
      </c>
    </row>
    <row r="166" spans="1:8" s="3" customFormat="1" ht="17.5">
      <c r="A166" s="15">
        <v>12020472</v>
      </c>
      <c r="B166" s="36"/>
      <c r="C166" s="391">
        <v>31911700</v>
      </c>
      <c r="D166" s="351" t="s">
        <v>60</v>
      </c>
      <c r="E166" s="761"/>
      <c r="F166" s="1063"/>
      <c r="G166" s="761">
        <f t="shared" si="5"/>
        <v>0</v>
      </c>
      <c r="H166" s="1063"/>
    </row>
    <row r="167" spans="1:8" s="3" customFormat="1" ht="17.5">
      <c r="A167" s="15">
        <v>12020473</v>
      </c>
      <c r="B167" s="16" t="s">
        <v>649</v>
      </c>
      <c r="C167" s="391">
        <v>31911700</v>
      </c>
      <c r="D167" s="351" t="s">
        <v>61</v>
      </c>
      <c r="E167" s="761">
        <v>714285.71428571432</v>
      </c>
      <c r="F167" s="1065">
        <v>2000000</v>
      </c>
      <c r="G167" s="761">
        <v>350000</v>
      </c>
      <c r="H167" s="1065">
        <v>2000000</v>
      </c>
    </row>
    <row r="168" spans="1:8" s="3" customFormat="1" ht="17.5">
      <c r="A168" s="15">
        <v>12020474</v>
      </c>
      <c r="B168" s="36"/>
      <c r="C168" s="391">
        <v>31911700</v>
      </c>
      <c r="D168" s="351" t="s">
        <v>62</v>
      </c>
      <c r="E168" s="761"/>
      <c r="F168" s="1063"/>
      <c r="G168" s="761">
        <f t="shared" si="5"/>
        <v>0</v>
      </c>
      <c r="H168" s="1063"/>
    </row>
    <row r="169" spans="1:8" s="3" customFormat="1" ht="17.5">
      <c r="A169" s="15">
        <v>12020475</v>
      </c>
      <c r="B169" s="36"/>
      <c r="C169" s="391">
        <v>31911700</v>
      </c>
      <c r="D169" s="351" t="s">
        <v>63</v>
      </c>
      <c r="E169" s="761"/>
      <c r="F169" s="1063"/>
      <c r="G169" s="761">
        <f t="shared" si="5"/>
        <v>0</v>
      </c>
      <c r="H169" s="1063"/>
    </row>
    <row r="170" spans="1:8" s="3" customFormat="1" ht="17.5">
      <c r="A170" s="15">
        <v>12020476</v>
      </c>
      <c r="B170" s="36"/>
      <c r="C170" s="391">
        <v>31911700</v>
      </c>
      <c r="D170" s="351" t="s">
        <v>64</v>
      </c>
      <c r="E170" s="761"/>
      <c r="F170" s="1063"/>
      <c r="G170" s="761">
        <f t="shared" si="5"/>
        <v>0</v>
      </c>
      <c r="H170" s="1063"/>
    </row>
    <row r="171" spans="1:8" s="3" customFormat="1" ht="17.5">
      <c r="A171" s="15">
        <v>12020477</v>
      </c>
      <c r="B171" s="36"/>
      <c r="C171" s="391">
        <v>31911700</v>
      </c>
      <c r="D171" s="351" t="s">
        <v>65</v>
      </c>
      <c r="E171" s="761"/>
      <c r="F171" s="1063"/>
      <c r="G171" s="761">
        <f t="shared" si="5"/>
        <v>0</v>
      </c>
      <c r="H171" s="1063"/>
    </row>
    <row r="172" spans="1:8" s="3" customFormat="1" ht="17.5">
      <c r="A172" s="15">
        <v>12020478</v>
      </c>
      <c r="B172" s="36"/>
      <c r="C172" s="391">
        <v>31911700</v>
      </c>
      <c r="D172" s="351" t="s">
        <v>66</v>
      </c>
      <c r="E172" s="761"/>
      <c r="F172" s="1063"/>
      <c r="G172" s="761">
        <f t="shared" si="5"/>
        <v>0</v>
      </c>
      <c r="H172" s="1063"/>
    </row>
    <row r="173" spans="1:8" s="3" customFormat="1" ht="17.5">
      <c r="A173" s="15">
        <v>12020479</v>
      </c>
      <c r="B173" s="16" t="s">
        <v>649</v>
      </c>
      <c r="C173" s="391">
        <v>31911700</v>
      </c>
      <c r="D173" s="351" t="s">
        <v>67</v>
      </c>
      <c r="E173" s="761"/>
      <c r="F173" s="1065"/>
      <c r="G173" s="761">
        <f t="shared" si="5"/>
        <v>0</v>
      </c>
      <c r="H173" s="1065"/>
    </row>
    <row r="174" spans="1:8" s="3" customFormat="1" ht="17.5">
      <c r="A174" s="15">
        <v>12020480</v>
      </c>
      <c r="B174" s="36"/>
      <c r="C174" s="391">
        <v>31911700</v>
      </c>
      <c r="D174" s="351" t="s">
        <v>68</v>
      </c>
      <c r="E174" s="761"/>
      <c r="F174" s="1065"/>
      <c r="G174" s="761">
        <f t="shared" si="5"/>
        <v>0</v>
      </c>
      <c r="H174" s="1065"/>
    </row>
    <row r="175" spans="1:8" s="3" customFormat="1" ht="17.5">
      <c r="A175" s="15">
        <v>12020481</v>
      </c>
      <c r="B175" s="16" t="s">
        <v>649</v>
      </c>
      <c r="C175" s="391">
        <v>31911700</v>
      </c>
      <c r="D175" s="351" t="s">
        <v>69</v>
      </c>
      <c r="E175" s="761">
        <v>250000.00000000003</v>
      </c>
      <c r="F175" s="1065">
        <v>700000</v>
      </c>
      <c r="G175" s="761">
        <v>50000</v>
      </c>
      <c r="H175" s="1065">
        <v>700000</v>
      </c>
    </row>
    <row r="176" spans="1:8" s="3" customFormat="1" ht="17.5">
      <c r="A176" s="15">
        <v>12020482</v>
      </c>
      <c r="B176" s="36"/>
      <c r="C176" s="391">
        <v>31911700</v>
      </c>
      <c r="D176" s="351" t="s">
        <v>70</v>
      </c>
      <c r="E176" s="761"/>
      <c r="F176" s="1065"/>
      <c r="G176" s="761">
        <f t="shared" si="5"/>
        <v>0</v>
      </c>
      <c r="H176" s="1065"/>
    </row>
    <row r="177" spans="1:8" s="3" customFormat="1" ht="17.5">
      <c r="A177" s="15">
        <v>12020483</v>
      </c>
      <c r="B177" s="36"/>
      <c r="C177" s="391">
        <v>31911700</v>
      </c>
      <c r="D177" s="351" t="s">
        <v>71</v>
      </c>
      <c r="E177" s="761"/>
      <c r="F177" s="1063"/>
      <c r="G177" s="761">
        <f t="shared" si="5"/>
        <v>0</v>
      </c>
      <c r="H177" s="1063"/>
    </row>
    <row r="178" spans="1:8" s="3" customFormat="1" ht="17.5">
      <c r="A178" s="15">
        <v>12020484</v>
      </c>
      <c r="B178" s="36"/>
      <c r="C178" s="391">
        <v>31911700</v>
      </c>
      <c r="D178" s="351" t="s">
        <v>72</v>
      </c>
      <c r="E178" s="761"/>
      <c r="F178" s="1063"/>
      <c r="G178" s="761">
        <f t="shared" si="5"/>
        <v>0</v>
      </c>
      <c r="H178" s="1063"/>
    </row>
    <row r="179" spans="1:8" s="3" customFormat="1" ht="17.5">
      <c r="A179" s="15">
        <v>12020485</v>
      </c>
      <c r="B179" s="36"/>
      <c r="C179" s="391">
        <v>31911700</v>
      </c>
      <c r="D179" s="351" t="s">
        <v>73</v>
      </c>
      <c r="E179" s="761"/>
      <c r="F179" s="1063"/>
      <c r="G179" s="761">
        <f t="shared" si="5"/>
        <v>0</v>
      </c>
      <c r="H179" s="1063"/>
    </row>
    <row r="180" spans="1:8" s="3" customFormat="1" ht="17.5">
      <c r="A180" s="15">
        <v>12020486</v>
      </c>
      <c r="B180" s="36"/>
      <c r="C180" s="391">
        <v>31911700</v>
      </c>
      <c r="D180" s="351" t="s">
        <v>74</v>
      </c>
      <c r="E180" s="761"/>
      <c r="F180" s="1063"/>
      <c r="G180" s="761">
        <f t="shared" si="5"/>
        <v>0</v>
      </c>
      <c r="H180" s="1063"/>
    </row>
    <row r="181" spans="1:8" s="3" customFormat="1" ht="17.5">
      <c r="A181" s="15">
        <v>12020487</v>
      </c>
      <c r="B181" s="16" t="s">
        <v>649</v>
      </c>
      <c r="C181" s="391">
        <v>31911700</v>
      </c>
      <c r="D181" s="351" t="s">
        <v>75</v>
      </c>
      <c r="E181" s="761"/>
      <c r="F181" s="1065"/>
      <c r="G181" s="761">
        <f t="shared" si="5"/>
        <v>0</v>
      </c>
      <c r="H181" s="1065"/>
    </row>
    <row r="182" spans="1:8" s="3" customFormat="1" ht="17.5">
      <c r="A182" s="15">
        <v>12020488</v>
      </c>
      <c r="B182" s="36"/>
      <c r="C182" s="391">
        <v>31911700</v>
      </c>
      <c r="D182" s="351" t="s">
        <v>76</v>
      </c>
      <c r="E182" s="761"/>
      <c r="F182" s="1063"/>
      <c r="G182" s="761">
        <f t="shared" si="5"/>
        <v>0</v>
      </c>
      <c r="H182" s="1063"/>
    </row>
    <row r="183" spans="1:8" s="3" customFormat="1" ht="17.5">
      <c r="A183" s="15">
        <v>12020489</v>
      </c>
      <c r="B183" s="16" t="s">
        <v>649</v>
      </c>
      <c r="C183" s="391">
        <v>31911700</v>
      </c>
      <c r="D183" s="351" t="s">
        <v>292</v>
      </c>
      <c r="E183" s="761">
        <v>714285.71428571432</v>
      </c>
      <c r="F183" s="1065">
        <v>2000000</v>
      </c>
      <c r="G183" s="761">
        <v>500000</v>
      </c>
      <c r="H183" s="1065">
        <v>2000000</v>
      </c>
    </row>
    <row r="184" spans="1:8" s="3" customFormat="1" ht="17.5">
      <c r="A184" s="15">
        <v>12020490</v>
      </c>
      <c r="B184" s="16" t="s">
        <v>649</v>
      </c>
      <c r="C184" s="391">
        <v>31911700</v>
      </c>
      <c r="D184" s="351" t="s">
        <v>621</v>
      </c>
      <c r="E184" s="761">
        <v>357142.85714285716</v>
      </c>
      <c r="F184" s="1065">
        <v>1000000</v>
      </c>
      <c r="G184" s="761">
        <v>100000</v>
      </c>
      <c r="H184" s="1065">
        <v>1000000</v>
      </c>
    </row>
    <row r="185" spans="1:8" s="3" customFormat="1" ht="18.75" customHeight="1">
      <c r="A185" s="15">
        <v>12020491</v>
      </c>
      <c r="B185" s="16" t="s">
        <v>649</v>
      </c>
      <c r="C185" s="391">
        <v>31911700</v>
      </c>
      <c r="D185" s="351" t="s">
        <v>622</v>
      </c>
      <c r="E185" s="761">
        <v>178571.42857142858</v>
      </c>
      <c r="F185" s="1065">
        <v>500000</v>
      </c>
      <c r="G185" s="761">
        <v>75000</v>
      </c>
      <c r="H185" s="1065">
        <v>500000</v>
      </c>
    </row>
    <row r="186" spans="1:8" s="3" customFormat="1" ht="18" thickBot="1">
      <c r="A186" s="31">
        <v>12020492</v>
      </c>
      <c r="B186" s="16" t="s">
        <v>649</v>
      </c>
      <c r="C186" s="523">
        <v>31911700</v>
      </c>
      <c r="D186" s="352" t="s">
        <v>623</v>
      </c>
      <c r="E186" s="763">
        <v>71428.571428571435</v>
      </c>
      <c r="F186" s="1065">
        <v>200000</v>
      </c>
      <c r="G186" s="761">
        <v>52000</v>
      </c>
      <c r="H186" s="1065">
        <v>200000</v>
      </c>
    </row>
    <row r="187" spans="1:8" s="3" customFormat="1" ht="18" thickBot="1">
      <c r="A187" s="32"/>
      <c r="B187" s="32"/>
      <c r="C187" s="525"/>
      <c r="D187" s="164" t="s">
        <v>787</v>
      </c>
      <c r="E187" s="765">
        <f>SUM(E121:E186)</f>
        <v>12511142.857142858</v>
      </c>
      <c r="F187" s="765">
        <f>SUM(F121:F186)</f>
        <v>93117380</v>
      </c>
      <c r="G187" s="765">
        <f>SUM(G121:G186)</f>
        <v>19817000</v>
      </c>
      <c r="H187" s="765">
        <f>SUM(H121:H186)</f>
        <v>99095498</v>
      </c>
    </row>
    <row r="188" spans="1:8" s="3" customFormat="1" ht="17.5">
      <c r="A188" s="48">
        <v>12020500</v>
      </c>
      <c r="B188" s="49"/>
      <c r="C188" s="526">
        <v>31911700</v>
      </c>
      <c r="D188" s="77" t="s">
        <v>77</v>
      </c>
      <c r="E188" s="770"/>
      <c r="F188" s="771"/>
      <c r="G188" s="770"/>
      <c r="H188" s="771"/>
    </row>
    <row r="189" spans="1:8" s="3" customFormat="1" ht="17.5">
      <c r="A189" s="15">
        <v>12020501</v>
      </c>
      <c r="B189" s="16" t="s">
        <v>649</v>
      </c>
      <c r="C189" s="391">
        <v>31911700</v>
      </c>
      <c r="D189" s="354" t="s">
        <v>305</v>
      </c>
      <c r="E189" s="761"/>
      <c r="F189" s="1065"/>
      <c r="G189" s="761"/>
      <c r="H189" s="389"/>
    </row>
    <row r="190" spans="1:8" s="3" customFormat="1" ht="17.5">
      <c r="A190" s="15">
        <v>12020502</v>
      </c>
      <c r="B190" s="36"/>
      <c r="C190" s="391">
        <v>31911700</v>
      </c>
      <c r="D190" s="80" t="s">
        <v>78</v>
      </c>
      <c r="E190" s="761"/>
      <c r="F190" s="1063"/>
      <c r="G190" s="761"/>
      <c r="H190" s="762"/>
    </row>
    <row r="191" spans="1:8" s="3" customFormat="1" ht="17.5">
      <c r="A191" s="15">
        <v>12020503</v>
      </c>
      <c r="B191" s="36"/>
      <c r="C191" s="391">
        <v>31911700</v>
      </c>
      <c r="D191" s="80" t="s">
        <v>79</v>
      </c>
      <c r="E191" s="761"/>
      <c r="F191" s="1063"/>
      <c r="G191" s="761"/>
      <c r="H191" s="762"/>
    </row>
    <row r="192" spans="1:8" s="3" customFormat="1" ht="17.5">
      <c r="A192" s="15">
        <v>12020504</v>
      </c>
      <c r="B192" s="36"/>
      <c r="C192" s="391">
        <v>31911700</v>
      </c>
      <c r="D192" s="80" t="s">
        <v>80</v>
      </c>
      <c r="E192" s="761">
        <v>107142.85714285714</v>
      </c>
      <c r="F192" s="1063">
        <v>3000000</v>
      </c>
      <c r="G192" s="761">
        <v>500000</v>
      </c>
      <c r="H192" s="1063">
        <v>3000000</v>
      </c>
    </row>
    <row r="193" spans="1:8" s="3" customFormat="1" ht="17.5">
      <c r="A193" s="15">
        <v>12020505</v>
      </c>
      <c r="B193" s="36"/>
      <c r="C193" s="391">
        <v>31911700</v>
      </c>
      <c r="D193" s="80" t="s">
        <v>81</v>
      </c>
      <c r="E193" s="761"/>
      <c r="F193" s="1063"/>
      <c r="G193" s="761"/>
      <c r="H193" s="762"/>
    </row>
    <row r="194" spans="1:8" s="3" customFormat="1" ht="17.5">
      <c r="A194" s="20">
        <v>12020502</v>
      </c>
      <c r="B194" s="23"/>
      <c r="C194" s="391">
        <v>31911700</v>
      </c>
      <c r="D194" s="80" t="s">
        <v>287</v>
      </c>
      <c r="E194" s="761"/>
      <c r="F194" s="1065"/>
      <c r="G194" s="761"/>
      <c r="H194" s="389"/>
    </row>
    <row r="195" spans="1:8" s="3" customFormat="1" ht="18" thickBot="1">
      <c r="A195" s="25">
        <v>12020503</v>
      </c>
      <c r="B195" s="26"/>
      <c r="C195" s="523">
        <v>31911700</v>
      </c>
      <c r="D195" s="340" t="s">
        <v>288</v>
      </c>
      <c r="E195" s="763"/>
      <c r="F195" s="1065"/>
      <c r="G195" s="763"/>
      <c r="H195" s="764"/>
    </row>
    <row r="196" spans="1:8" s="3" customFormat="1" ht="18" thickBot="1">
      <c r="A196" s="32"/>
      <c r="B196" s="32"/>
      <c r="C196" s="525"/>
      <c r="D196" s="164" t="s">
        <v>790</v>
      </c>
      <c r="E196" s="765">
        <f>SUM(E189:E195)</f>
        <v>107142.85714285714</v>
      </c>
      <c r="F196" s="765">
        <f>SUM(F189:F195)</f>
        <v>3000000</v>
      </c>
      <c r="G196" s="765">
        <f>SUM(G189:G195)</f>
        <v>500000</v>
      </c>
      <c r="H196" s="765">
        <f>SUM(H189:H195)</f>
        <v>3000000</v>
      </c>
    </row>
    <row r="197" spans="1:8" s="3" customFormat="1" ht="17.5">
      <c r="A197" s="48">
        <v>12020600</v>
      </c>
      <c r="B197" s="16"/>
      <c r="C197" s="526">
        <v>31911700</v>
      </c>
      <c r="D197" s="77" t="s">
        <v>82</v>
      </c>
      <c r="E197" s="770"/>
      <c r="F197" s="771"/>
      <c r="G197" s="770"/>
      <c r="H197" s="771"/>
    </row>
    <row r="198" spans="1:8" s="3" customFormat="1" ht="17.5">
      <c r="A198" s="15">
        <v>12020601</v>
      </c>
      <c r="B198" s="16" t="s">
        <v>649</v>
      </c>
      <c r="C198" s="391">
        <v>31911700</v>
      </c>
      <c r="D198" s="64" t="s">
        <v>83</v>
      </c>
      <c r="E198" s="761"/>
      <c r="F198" s="1065"/>
      <c r="G198" s="761"/>
      <c r="H198" s="389"/>
    </row>
    <row r="199" spans="1:8" s="3" customFormat="1" ht="17.5">
      <c r="A199" s="15">
        <v>12020602</v>
      </c>
      <c r="B199" s="36"/>
      <c r="C199" s="391">
        <v>31911700</v>
      </c>
      <c r="D199" s="64" t="s">
        <v>84</v>
      </c>
      <c r="E199" s="761"/>
      <c r="F199" s="1063"/>
      <c r="G199" s="761"/>
      <c r="H199" s="762"/>
    </row>
    <row r="200" spans="1:8" s="3" customFormat="1" ht="17.5">
      <c r="A200" s="15">
        <v>12020603</v>
      </c>
      <c r="B200" s="36"/>
      <c r="C200" s="391">
        <v>31911700</v>
      </c>
      <c r="D200" s="382" t="s">
        <v>85</v>
      </c>
      <c r="E200" s="761"/>
      <c r="F200" s="1063"/>
      <c r="G200" s="761"/>
      <c r="H200" s="762"/>
    </row>
    <row r="201" spans="1:8" s="3" customFormat="1" ht="17.5">
      <c r="A201" s="15">
        <v>12020604</v>
      </c>
      <c r="B201" s="36"/>
      <c r="C201" s="391">
        <v>31911700</v>
      </c>
      <c r="D201" s="64" t="s">
        <v>86</v>
      </c>
      <c r="E201" s="761"/>
      <c r="F201" s="1063"/>
      <c r="G201" s="761"/>
      <c r="H201" s="762"/>
    </row>
    <row r="202" spans="1:8" s="3" customFormat="1" ht="17.5">
      <c r="A202" s="15">
        <v>12020605</v>
      </c>
      <c r="B202" s="36"/>
      <c r="C202" s="391">
        <v>31911700</v>
      </c>
      <c r="D202" s="80" t="s">
        <v>87</v>
      </c>
      <c r="E202" s="761"/>
      <c r="F202" s="1063"/>
      <c r="G202" s="761"/>
      <c r="H202" s="762"/>
    </row>
    <row r="203" spans="1:8" s="3" customFormat="1" ht="17.5">
      <c r="A203" s="15">
        <v>12020606</v>
      </c>
      <c r="B203" s="36"/>
      <c r="C203" s="391">
        <v>31911700</v>
      </c>
      <c r="D203" s="80" t="s">
        <v>88</v>
      </c>
      <c r="E203" s="761"/>
      <c r="F203" s="1063"/>
      <c r="G203" s="761"/>
      <c r="H203" s="762"/>
    </row>
    <row r="204" spans="1:8" s="3" customFormat="1" ht="17.5">
      <c r="A204" s="15">
        <v>12020607</v>
      </c>
      <c r="B204" s="16" t="s">
        <v>649</v>
      </c>
      <c r="C204" s="391">
        <v>31911700</v>
      </c>
      <c r="D204" s="80" t="s">
        <v>89</v>
      </c>
      <c r="E204" s="761"/>
      <c r="F204" s="1063"/>
      <c r="G204" s="761"/>
      <c r="H204" s="762"/>
    </row>
    <row r="205" spans="1:8" s="3" customFormat="1" ht="17.5">
      <c r="A205" s="15">
        <v>12020617</v>
      </c>
      <c r="B205" s="36"/>
      <c r="C205" s="391">
        <v>31911700</v>
      </c>
      <c r="D205" s="80" t="s">
        <v>90</v>
      </c>
      <c r="E205" s="761"/>
      <c r="F205" s="1063"/>
      <c r="G205" s="761"/>
      <c r="H205" s="762"/>
    </row>
    <row r="206" spans="1:8" s="3" customFormat="1" ht="17.5">
      <c r="A206" s="15">
        <v>12020618</v>
      </c>
      <c r="B206" s="36"/>
      <c r="C206" s="391">
        <v>31911700</v>
      </c>
      <c r="D206" s="80" t="s">
        <v>91</v>
      </c>
      <c r="E206" s="761"/>
      <c r="F206" s="1063"/>
      <c r="G206" s="761"/>
      <c r="H206" s="762"/>
    </row>
    <row r="207" spans="1:8" s="3" customFormat="1" ht="17.5">
      <c r="A207" s="15">
        <v>12020619</v>
      </c>
      <c r="B207" s="36"/>
      <c r="C207" s="391">
        <v>31911700</v>
      </c>
      <c r="D207" s="80" t="s">
        <v>92</v>
      </c>
      <c r="E207" s="761"/>
      <c r="F207" s="1063"/>
      <c r="G207" s="761"/>
      <c r="H207" s="762"/>
    </row>
    <row r="208" spans="1:8" s="3" customFormat="1" ht="35">
      <c r="A208" s="15">
        <v>12020620</v>
      </c>
      <c r="B208" s="36"/>
      <c r="C208" s="391">
        <v>31911700</v>
      </c>
      <c r="D208" s="80" t="s">
        <v>93</v>
      </c>
      <c r="E208" s="761"/>
      <c r="F208" s="1063"/>
      <c r="G208" s="761"/>
      <c r="H208" s="762"/>
    </row>
    <row r="209" spans="1:8" s="3" customFormat="1" ht="17.5">
      <c r="A209" s="15">
        <v>12020621</v>
      </c>
      <c r="B209" s="36"/>
      <c r="C209" s="391">
        <v>31911700</v>
      </c>
      <c r="D209" s="80" t="s">
        <v>94</v>
      </c>
      <c r="E209" s="761"/>
      <c r="F209" s="1063"/>
      <c r="G209" s="761"/>
      <c r="H209" s="762"/>
    </row>
    <row r="210" spans="1:8" s="3" customFormat="1" ht="17.5">
      <c r="A210" s="15">
        <v>12020622</v>
      </c>
      <c r="B210" s="36"/>
      <c r="C210" s="391">
        <v>31911700</v>
      </c>
      <c r="D210" s="64" t="s">
        <v>95</v>
      </c>
      <c r="E210" s="761"/>
      <c r="F210" s="1063"/>
      <c r="G210" s="761"/>
      <c r="H210" s="762"/>
    </row>
    <row r="211" spans="1:8" s="3" customFormat="1" ht="17.5">
      <c r="A211" s="15">
        <v>12020623</v>
      </c>
      <c r="B211" s="36"/>
      <c r="C211" s="391">
        <v>31911700</v>
      </c>
      <c r="D211" s="64" t="s">
        <v>96</v>
      </c>
      <c r="E211" s="761"/>
      <c r="F211" s="1063"/>
      <c r="G211" s="761"/>
      <c r="H211" s="762"/>
    </row>
    <row r="212" spans="1:8" s="3" customFormat="1" ht="17.5">
      <c r="A212" s="15">
        <v>12020624</v>
      </c>
      <c r="B212" s="16" t="s">
        <v>649</v>
      </c>
      <c r="C212" s="391">
        <v>31911700</v>
      </c>
      <c r="D212" s="64" t="s">
        <v>97</v>
      </c>
      <c r="E212" s="761"/>
      <c r="F212" s="1063"/>
      <c r="G212" s="761"/>
      <c r="H212" s="762"/>
    </row>
    <row r="213" spans="1:8" s="3" customFormat="1" ht="17.5">
      <c r="A213" s="15">
        <v>12020625</v>
      </c>
      <c r="B213" s="16" t="s">
        <v>649</v>
      </c>
      <c r="C213" s="391">
        <v>31911700</v>
      </c>
      <c r="D213" s="64" t="s">
        <v>98</v>
      </c>
      <c r="E213" s="761"/>
      <c r="F213" s="1065"/>
      <c r="G213" s="761"/>
      <c r="H213" s="389"/>
    </row>
    <row r="214" spans="1:8" s="3" customFormat="1" ht="17.5">
      <c r="A214" s="15">
        <v>12020626</v>
      </c>
      <c r="B214" s="36"/>
      <c r="C214" s="391">
        <v>31911700</v>
      </c>
      <c r="D214" s="64" t="s">
        <v>99</v>
      </c>
      <c r="E214" s="761"/>
      <c r="F214" s="1063"/>
      <c r="G214" s="761"/>
      <c r="H214" s="762"/>
    </row>
    <row r="215" spans="1:8" s="3" customFormat="1" ht="17.5">
      <c r="A215" s="15">
        <v>12020627</v>
      </c>
      <c r="B215" s="36"/>
      <c r="C215" s="391">
        <v>31911700</v>
      </c>
      <c r="D215" s="64" t="s">
        <v>100</v>
      </c>
      <c r="E215" s="761"/>
      <c r="F215" s="1063"/>
      <c r="G215" s="761"/>
      <c r="H215" s="762"/>
    </row>
    <row r="216" spans="1:8" s="3" customFormat="1" ht="17.5">
      <c r="A216" s="15">
        <v>12020628</v>
      </c>
      <c r="B216" s="16" t="s">
        <v>649</v>
      </c>
      <c r="C216" s="391">
        <v>31911700</v>
      </c>
      <c r="D216" s="64" t="s">
        <v>624</v>
      </c>
      <c r="E216" s="761"/>
      <c r="F216" s="1063"/>
      <c r="G216" s="761"/>
      <c r="H216" s="762"/>
    </row>
    <row r="217" spans="1:8" s="3" customFormat="1" ht="17.5">
      <c r="A217" s="15">
        <v>12020629</v>
      </c>
      <c r="B217" s="36"/>
      <c r="C217" s="391">
        <v>31911700</v>
      </c>
      <c r="D217" s="80" t="s">
        <v>101</v>
      </c>
      <c r="E217" s="761"/>
      <c r="F217" s="1065"/>
      <c r="G217" s="761"/>
      <c r="H217" s="389"/>
    </row>
    <row r="218" spans="1:8" s="3" customFormat="1" ht="17.5">
      <c r="A218" s="15">
        <v>12020630</v>
      </c>
      <c r="B218" s="16" t="s">
        <v>649</v>
      </c>
      <c r="C218" s="391">
        <v>31911700</v>
      </c>
      <c r="D218" s="351" t="s">
        <v>102</v>
      </c>
      <c r="E218" s="761"/>
      <c r="F218" s="1065"/>
      <c r="G218" s="761"/>
      <c r="H218" s="389"/>
    </row>
    <row r="219" spans="1:8" s="3" customFormat="1" ht="18" thickBot="1">
      <c r="A219" s="31">
        <v>12020631</v>
      </c>
      <c r="B219" s="16" t="s">
        <v>649</v>
      </c>
      <c r="C219" s="523">
        <v>31911700</v>
      </c>
      <c r="D219" s="340" t="s">
        <v>306</v>
      </c>
      <c r="E219" s="763"/>
      <c r="F219" s="1065"/>
      <c r="G219" s="763"/>
      <c r="H219" s="764"/>
    </row>
    <row r="220" spans="1:8" s="408" customFormat="1" ht="16.5" thickBot="1">
      <c r="A220" s="783"/>
      <c r="B220" s="783"/>
      <c r="C220" s="525"/>
      <c r="D220" s="784" t="s">
        <v>791</v>
      </c>
      <c r="E220" s="765">
        <f>SUM(E198:E219)</f>
        <v>0</v>
      </c>
      <c r="F220" s="765">
        <f>SUM(F198:F219)</f>
        <v>0</v>
      </c>
      <c r="G220" s="765">
        <f>SUM(G198:G219)</f>
        <v>0</v>
      </c>
      <c r="H220" s="765">
        <f>SUM(H198:H219)</f>
        <v>0</v>
      </c>
    </row>
    <row r="221" spans="1:8" s="3" customFormat="1" ht="17.5">
      <c r="A221" s="48">
        <v>12020700</v>
      </c>
      <c r="B221" s="49"/>
      <c r="C221" s="526">
        <v>31911700</v>
      </c>
      <c r="D221" s="353" t="s">
        <v>103</v>
      </c>
      <c r="E221" s="770"/>
      <c r="F221" s="1065"/>
      <c r="G221" s="770"/>
      <c r="H221" s="773"/>
    </row>
    <row r="222" spans="1:8" s="3" customFormat="1" ht="17.5">
      <c r="A222" s="15">
        <v>12020701</v>
      </c>
      <c r="B222" s="16" t="s">
        <v>649</v>
      </c>
      <c r="C222" s="391">
        <v>31911700</v>
      </c>
      <c r="D222" s="64" t="s">
        <v>625</v>
      </c>
      <c r="E222" s="761">
        <v>1780000</v>
      </c>
      <c r="F222" s="1065">
        <v>2200000</v>
      </c>
      <c r="G222" s="761">
        <v>750000</v>
      </c>
      <c r="H222" s="1065">
        <v>2200000</v>
      </c>
    </row>
    <row r="223" spans="1:8" s="3" customFormat="1" ht="17.5">
      <c r="A223" s="15">
        <v>12020702</v>
      </c>
      <c r="B223" s="36"/>
      <c r="C223" s="391">
        <v>31911700</v>
      </c>
      <c r="D223" s="64" t="s">
        <v>104</v>
      </c>
      <c r="E223" s="761"/>
      <c r="F223" s="1063"/>
      <c r="G223" s="761"/>
      <c r="H223" s="1063"/>
    </row>
    <row r="224" spans="1:8" s="3" customFormat="1" ht="17.5">
      <c r="A224" s="15">
        <v>12020703</v>
      </c>
      <c r="B224" s="36"/>
      <c r="C224" s="391">
        <v>31911700</v>
      </c>
      <c r="D224" s="64" t="s">
        <v>105</v>
      </c>
      <c r="E224" s="761"/>
      <c r="F224" s="1065"/>
      <c r="G224" s="761"/>
      <c r="H224" s="1065"/>
    </row>
    <row r="225" spans="1:8" s="3" customFormat="1" ht="17.5">
      <c r="A225" s="15">
        <v>12020704</v>
      </c>
      <c r="B225" s="36"/>
      <c r="C225" s="391">
        <v>31911700</v>
      </c>
      <c r="D225" s="64" t="s">
        <v>106</v>
      </c>
      <c r="E225" s="761"/>
      <c r="F225" s="1063"/>
      <c r="G225" s="761"/>
      <c r="H225" s="1063"/>
    </row>
    <row r="226" spans="1:8" s="3" customFormat="1" ht="17.5">
      <c r="A226" s="15">
        <v>12020705</v>
      </c>
      <c r="B226" s="36"/>
      <c r="C226" s="391">
        <v>31911700</v>
      </c>
      <c r="D226" s="64" t="s">
        <v>107</v>
      </c>
      <c r="E226" s="761"/>
      <c r="F226" s="1063"/>
      <c r="G226" s="761"/>
      <c r="H226" s="1063"/>
    </row>
    <row r="227" spans="1:8" s="3" customFormat="1" ht="17.5">
      <c r="A227" s="15">
        <v>12020706</v>
      </c>
      <c r="B227" s="36"/>
      <c r="C227" s="391">
        <v>31911700</v>
      </c>
      <c r="D227" s="64" t="s">
        <v>108</v>
      </c>
      <c r="E227" s="761"/>
      <c r="F227" s="1063"/>
      <c r="G227" s="761"/>
      <c r="H227" s="1063"/>
    </row>
    <row r="228" spans="1:8" s="3" customFormat="1" ht="17.5">
      <c r="A228" s="15">
        <v>12020707</v>
      </c>
      <c r="B228" s="36"/>
      <c r="C228" s="391">
        <v>31911700</v>
      </c>
      <c r="D228" s="64" t="s">
        <v>109</v>
      </c>
      <c r="E228" s="761"/>
      <c r="F228" s="1063"/>
      <c r="G228" s="761"/>
      <c r="H228" s="1063"/>
    </row>
    <row r="229" spans="1:8" s="3" customFormat="1" ht="17.5">
      <c r="A229" s="15">
        <v>12020708</v>
      </c>
      <c r="B229" s="36"/>
      <c r="C229" s="391">
        <v>31911700</v>
      </c>
      <c r="D229" s="64" t="s">
        <v>110</v>
      </c>
      <c r="E229" s="761"/>
      <c r="F229" s="1063"/>
      <c r="G229" s="761"/>
      <c r="H229" s="1063"/>
    </row>
    <row r="230" spans="1:8" s="3" customFormat="1" ht="17.5">
      <c r="A230" s="15">
        <v>12020709</v>
      </c>
      <c r="B230" s="36"/>
      <c r="C230" s="391">
        <v>31911700</v>
      </c>
      <c r="D230" s="64" t="s">
        <v>111</v>
      </c>
      <c r="E230" s="761"/>
      <c r="F230" s="1063"/>
      <c r="G230" s="761"/>
      <c r="H230" s="1063"/>
    </row>
    <row r="231" spans="1:8" s="3" customFormat="1" ht="17.5">
      <c r="A231" s="15">
        <v>12020710</v>
      </c>
      <c r="B231" s="36"/>
      <c r="C231" s="391">
        <v>31911700</v>
      </c>
      <c r="D231" s="64" t="s">
        <v>112</v>
      </c>
      <c r="E231" s="761">
        <v>6428.5714285714294</v>
      </c>
      <c r="F231" s="1063">
        <v>18000</v>
      </c>
      <c r="G231" s="761"/>
      <c r="H231" s="1063">
        <v>18000</v>
      </c>
    </row>
    <row r="232" spans="1:8" s="3" customFormat="1" ht="17.5">
      <c r="A232" s="15">
        <v>12020711</v>
      </c>
      <c r="B232" s="36"/>
      <c r="C232" s="391">
        <v>31911700</v>
      </c>
      <c r="D232" s="64" t="s">
        <v>113</v>
      </c>
      <c r="E232" s="761">
        <v>2865050</v>
      </c>
      <c r="F232" s="1065">
        <v>3662000</v>
      </c>
      <c r="G232" s="761">
        <v>987000</v>
      </c>
      <c r="H232" s="1065">
        <v>5000000</v>
      </c>
    </row>
    <row r="233" spans="1:8" s="3" customFormat="1" ht="17.5">
      <c r="A233" s="15">
        <v>12020712</v>
      </c>
      <c r="B233" s="36"/>
      <c r="C233" s="391">
        <v>31911700</v>
      </c>
      <c r="D233" s="64" t="s">
        <v>114</v>
      </c>
      <c r="E233" s="761"/>
      <c r="F233" s="1063"/>
      <c r="G233" s="761"/>
      <c r="H233" s="1063"/>
    </row>
    <row r="234" spans="1:8" s="3" customFormat="1" ht="17.5">
      <c r="A234" s="15">
        <v>12020713</v>
      </c>
      <c r="B234" s="36"/>
      <c r="C234" s="391">
        <v>31911700</v>
      </c>
      <c r="D234" s="64" t="s">
        <v>115</v>
      </c>
      <c r="E234" s="761"/>
      <c r="F234" s="1063"/>
      <c r="G234" s="761"/>
      <c r="H234" s="1063"/>
    </row>
    <row r="235" spans="1:8" s="3" customFormat="1" ht="17.5">
      <c r="A235" s="15">
        <v>12020714</v>
      </c>
      <c r="B235" s="36"/>
      <c r="C235" s="391">
        <v>31911700</v>
      </c>
      <c r="D235" s="64" t="s">
        <v>116</v>
      </c>
      <c r="E235" s="761"/>
      <c r="F235" s="1063"/>
      <c r="G235" s="761"/>
      <c r="H235" s="1063"/>
    </row>
    <row r="236" spans="1:8" s="3" customFormat="1" ht="17.5">
      <c r="A236" s="15">
        <v>12020715</v>
      </c>
      <c r="B236" s="36"/>
      <c r="C236" s="391">
        <v>31911700</v>
      </c>
      <c r="D236" s="64" t="s">
        <v>117</v>
      </c>
      <c r="E236" s="761"/>
      <c r="F236" s="1065"/>
      <c r="G236" s="761"/>
      <c r="H236" s="1065"/>
    </row>
    <row r="237" spans="1:8" s="3" customFormat="1" ht="17.5">
      <c r="A237" s="15">
        <v>12020716</v>
      </c>
      <c r="B237" s="16" t="s">
        <v>649</v>
      </c>
      <c r="C237" s="391">
        <v>31911700</v>
      </c>
      <c r="D237" s="64" t="s">
        <v>118</v>
      </c>
      <c r="E237" s="761"/>
      <c r="F237" s="1065"/>
      <c r="G237" s="761"/>
      <c r="H237" s="1065"/>
    </row>
    <row r="238" spans="1:8" s="3" customFormat="1" ht="17.5">
      <c r="A238" s="15">
        <v>12020717</v>
      </c>
      <c r="B238" s="36"/>
      <c r="C238" s="391">
        <v>31911700</v>
      </c>
      <c r="D238" s="64" t="s">
        <v>119</v>
      </c>
      <c r="E238" s="761"/>
      <c r="F238" s="1063"/>
      <c r="G238" s="761"/>
      <c r="H238" s="1063"/>
    </row>
    <row r="239" spans="1:8" s="3" customFormat="1" ht="20.25" customHeight="1">
      <c r="A239" s="15">
        <v>12020718</v>
      </c>
      <c r="B239" s="36"/>
      <c r="C239" s="391">
        <v>31911700</v>
      </c>
      <c r="D239" s="354" t="s">
        <v>120</v>
      </c>
      <c r="E239" s="761"/>
      <c r="F239" s="1063"/>
      <c r="G239" s="761"/>
      <c r="H239" s="1063"/>
    </row>
    <row r="240" spans="1:8" s="3" customFormat="1" ht="17.5">
      <c r="A240" s="15">
        <v>12020719</v>
      </c>
      <c r="B240" s="16" t="s">
        <v>649</v>
      </c>
      <c r="C240" s="391">
        <v>31911700</v>
      </c>
      <c r="D240" s="382" t="s">
        <v>121</v>
      </c>
      <c r="E240" s="761"/>
      <c r="F240" s="1065"/>
      <c r="G240" s="761"/>
      <c r="H240" s="1065"/>
    </row>
    <row r="241" spans="1:8" s="3" customFormat="1" ht="23.25" customHeight="1">
      <c r="A241" s="15">
        <v>12020720</v>
      </c>
      <c r="B241" s="16" t="s">
        <v>649</v>
      </c>
      <c r="C241" s="391">
        <v>31911700</v>
      </c>
      <c r="D241" s="64" t="s">
        <v>122</v>
      </c>
      <c r="E241" s="761"/>
      <c r="F241" s="1065"/>
      <c r="G241" s="761"/>
      <c r="H241" s="1065"/>
    </row>
    <row r="242" spans="1:8" s="3" customFormat="1" ht="17.5">
      <c r="A242" s="15">
        <v>12020721</v>
      </c>
      <c r="B242" s="16" t="s">
        <v>649</v>
      </c>
      <c r="C242" s="391">
        <v>31911700</v>
      </c>
      <c r="D242" s="80" t="s">
        <v>123</v>
      </c>
      <c r="E242" s="761"/>
      <c r="F242" s="1065"/>
      <c r="G242" s="761"/>
      <c r="H242" s="1065"/>
    </row>
    <row r="243" spans="1:8" s="3" customFormat="1" ht="17.5">
      <c r="A243" s="15">
        <v>12020722</v>
      </c>
      <c r="B243" s="36"/>
      <c r="C243" s="391">
        <v>31911700</v>
      </c>
      <c r="D243" s="80" t="s">
        <v>124</v>
      </c>
      <c r="E243" s="761"/>
      <c r="F243" s="1065"/>
      <c r="G243" s="761"/>
      <c r="H243" s="1065"/>
    </row>
    <row r="244" spans="1:8" s="3" customFormat="1" ht="17.5">
      <c r="A244" s="15">
        <v>12020723</v>
      </c>
      <c r="B244" s="16" t="s">
        <v>649</v>
      </c>
      <c r="C244" s="391">
        <v>31911700</v>
      </c>
      <c r="D244" s="80" t="s">
        <v>125</v>
      </c>
      <c r="E244" s="761"/>
      <c r="F244" s="1065"/>
      <c r="G244" s="761"/>
      <c r="H244" s="1065"/>
    </row>
    <row r="245" spans="1:8" s="3" customFormat="1" ht="17.5">
      <c r="A245" s="15">
        <v>12020724</v>
      </c>
      <c r="B245" s="36"/>
      <c r="C245" s="391">
        <v>31911700</v>
      </c>
      <c r="D245" s="80" t="s">
        <v>126</v>
      </c>
      <c r="E245" s="761"/>
      <c r="F245" s="1065"/>
      <c r="G245" s="761"/>
      <c r="H245" s="1065"/>
    </row>
    <row r="246" spans="1:8" s="3" customFormat="1" ht="17.5">
      <c r="A246" s="15">
        <v>12020725</v>
      </c>
      <c r="B246" s="36"/>
      <c r="C246" s="391">
        <v>31911700</v>
      </c>
      <c r="D246" s="80" t="s">
        <v>127</v>
      </c>
      <c r="E246" s="761"/>
      <c r="F246" s="1065"/>
      <c r="G246" s="761"/>
      <c r="H246" s="1065"/>
    </row>
    <row r="247" spans="1:8" s="3" customFormat="1" ht="17.5">
      <c r="A247" s="15">
        <v>12020726</v>
      </c>
      <c r="B247" s="16" t="s">
        <v>649</v>
      </c>
      <c r="C247" s="391">
        <v>31911700</v>
      </c>
      <c r="D247" s="80" t="s">
        <v>128</v>
      </c>
      <c r="E247" s="761"/>
      <c r="F247" s="1065"/>
      <c r="G247" s="761"/>
      <c r="H247" s="1065"/>
    </row>
    <row r="248" spans="1:8" s="3" customFormat="1" ht="17.5">
      <c r="A248" s="15">
        <v>12020727</v>
      </c>
      <c r="B248" s="16" t="s">
        <v>649</v>
      </c>
      <c r="C248" s="391">
        <v>31911700</v>
      </c>
      <c r="D248" s="80" t="s">
        <v>129</v>
      </c>
      <c r="E248" s="761"/>
      <c r="F248" s="1063"/>
      <c r="G248" s="761"/>
      <c r="H248" s="1063"/>
    </row>
    <row r="249" spans="1:8" s="3" customFormat="1" ht="20.25" customHeight="1">
      <c r="A249" s="15">
        <v>12020728</v>
      </c>
      <c r="B249" s="16" t="s">
        <v>649</v>
      </c>
      <c r="C249" s="391">
        <v>31911700</v>
      </c>
      <c r="D249" s="527" t="s">
        <v>130</v>
      </c>
      <c r="E249" s="761"/>
      <c r="F249" s="1065"/>
      <c r="G249" s="761"/>
      <c r="H249" s="1065"/>
    </row>
    <row r="250" spans="1:8" s="3" customFormat="1" ht="17.5">
      <c r="A250" s="15">
        <v>12020729</v>
      </c>
      <c r="B250" s="16" t="s">
        <v>649</v>
      </c>
      <c r="C250" s="391">
        <v>31911700</v>
      </c>
      <c r="D250" s="80" t="s">
        <v>131</v>
      </c>
      <c r="E250" s="761">
        <v>1350000</v>
      </c>
      <c r="F250" s="1065">
        <v>1800000</v>
      </c>
      <c r="G250" s="761">
        <v>250000</v>
      </c>
      <c r="H250" s="1065">
        <v>1800000</v>
      </c>
    </row>
    <row r="251" spans="1:8" s="3" customFormat="1" ht="17.5">
      <c r="A251" s="15">
        <v>12020730</v>
      </c>
      <c r="B251" s="36"/>
      <c r="C251" s="391">
        <v>31911700</v>
      </c>
      <c r="D251" s="80" t="s">
        <v>132</v>
      </c>
      <c r="E251" s="761"/>
      <c r="F251" s="1065"/>
      <c r="G251" s="761"/>
      <c r="H251" s="1065"/>
    </row>
    <row r="252" spans="1:8" s="3" customFormat="1" ht="17.5">
      <c r="A252" s="15">
        <v>12020731</v>
      </c>
      <c r="B252" s="16" t="s">
        <v>649</v>
      </c>
      <c r="C252" s="391">
        <v>31911700</v>
      </c>
      <c r="D252" s="80" t="s">
        <v>133</v>
      </c>
      <c r="E252" s="761"/>
      <c r="F252" s="1065"/>
      <c r="G252" s="761"/>
      <c r="H252" s="1065"/>
    </row>
    <row r="253" spans="1:8" s="3" customFormat="1" ht="17.5">
      <c r="A253" s="15">
        <v>12020732</v>
      </c>
      <c r="B253" s="36"/>
      <c r="C253" s="391">
        <v>31911700</v>
      </c>
      <c r="D253" s="80" t="s">
        <v>134</v>
      </c>
      <c r="E253" s="761"/>
      <c r="F253" s="1063"/>
      <c r="G253" s="761"/>
      <c r="H253" s="1063"/>
    </row>
    <row r="254" spans="1:8" s="3" customFormat="1" ht="17.5">
      <c r="A254" s="15">
        <v>12020733</v>
      </c>
      <c r="B254" s="36"/>
      <c r="C254" s="391">
        <v>31911700</v>
      </c>
      <c r="D254" s="80" t="s">
        <v>135</v>
      </c>
      <c r="E254" s="761"/>
      <c r="F254" s="1063"/>
      <c r="G254" s="761"/>
      <c r="H254" s="1063"/>
    </row>
    <row r="255" spans="1:8" s="3" customFormat="1" ht="17.5">
      <c r="A255" s="15">
        <v>12020736</v>
      </c>
      <c r="B255" s="36"/>
      <c r="C255" s="391">
        <v>31911700</v>
      </c>
      <c r="D255" s="533" t="s">
        <v>136</v>
      </c>
      <c r="E255" s="761"/>
      <c r="F255" s="1063"/>
      <c r="G255" s="761"/>
      <c r="H255" s="1063"/>
    </row>
    <row r="256" spans="1:8" s="3" customFormat="1" ht="17.5">
      <c r="A256" s="15">
        <v>12020737</v>
      </c>
      <c r="B256" s="36"/>
      <c r="C256" s="391">
        <v>31911700</v>
      </c>
      <c r="D256" s="80" t="s">
        <v>670</v>
      </c>
      <c r="E256" s="761"/>
      <c r="F256" s="1063"/>
      <c r="G256" s="761"/>
      <c r="H256" s="1063"/>
    </row>
    <row r="257" spans="1:8" s="3" customFormat="1" ht="17.5">
      <c r="A257" s="15">
        <v>12020738</v>
      </c>
      <c r="B257" s="16" t="s">
        <v>649</v>
      </c>
      <c r="C257" s="391">
        <v>31911700</v>
      </c>
      <c r="D257" s="80" t="s">
        <v>669</v>
      </c>
      <c r="E257" s="761"/>
      <c r="F257" s="1065"/>
      <c r="G257" s="761"/>
      <c r="H257" s="1065"/>
    </row>
    <row r="258" spans="1:8" s="3" customFormat="1" ht="17.5">
      <c r="A258" s="15">
        <v>12020739</v>
      </c>
      <c r="B258" s="36"/>
      <c r="C258" s="391">
        <v>31911700</v>
      </c>
      <c r="D258" s="80" t="s">
        <v>137</v>
      </c>
      <c r="E258" s="761"/>
      <c r="F258" s="1063"/>
      <c r="G258" s="761"/>
      <c r="H258" s="1063"/>
    </row>
    <row r="259" spans="1:8" s="3" customFormat="1" ht="17.5">
      <c r="A259" s="15">
        <v>12020747</v>
      </c>
      <c r="B259" s="36"/>
      <c r="C259" s="391">
        <v>31911700</v>
      </c>
      <c r="D259" s="80" t="s">
        <v>138</v>
      </c>
      <c r="E259" s="761"/>
      <c r="F259" s="1063"/>
      <c r="G259" s="761"/>
      <c r="H259" s="1063"/>
    </row>
    <row r="260" spans="1:8" s="3" customFormat="1" ht="17.5">
      <c r="A260" s="15">
        <v>12020748</v>
      </c>
      <c r="B260" s="16" t="s">
        <v>649</v>
      </c>
      <c r="C260" s="391">
        <v>31911700</v>
      </c>
      <c r="D260" s="80" t="s">
        <v>307</v>
      </c>
      <c r="E260" s="761"/>
      <c r="F260" s="1065"/>
      <c r="G260" s="761"/>
      <c r="H260" s="1065"/>
    </row>
    <row r="261" spans="1:8" s="3" customFormat="1" ht="17.5">
      <c r="A261" s="15">
        <v>12020749</v>
      </c>
      <c r="B261" s="16" t="s">
        <v>649</v>
      </c>
      <c r="C261" s="391">
        <v>31911700</v>
      </c>
      <c r="D261" s="80" t="s">
        <v>293</v>
      </c>
      <c r="E261" s="761">
        <v>178571.42857142858</v>
      </c>
      <c r="F261" s="1065">
        <v>500000</v>
      </c>
      <c r="G261" s="761">
        <f t="shared" ref="G261" si="6">F261/12*6</f>
        <v>250000</v>
      </c>
      <c r="H261" s="1065">
        <v>500000</v>
      </c>
    </row>
    <row r="262" spans="1:8" s="3" customFormat="1" ht="18" thickBot="1">
      <c r="A262" s="31">
        <v>12020750</v>
      </c>
      <c r="B262" s="37"/>
      <c r="C262" s="523">
        <v>31911700</v>
      </c>
      <c r="D262" s="340" t="s">
        <v>671</v>
      </c>
      <c r="E262" s="763">
        <v>0</v>
      </c>
      <c r="F262" s="1068"/>
      <c r="G262" s="763"/>
      <c r="H262" s="764"/>
    </row>
    <row r="263" spans="1:8" s="3" customFormat="1" ht="18" thickBot="1">
      <c r="A263" s="32"/>
      <c r="B263" s="32"/>
      <c r="C263" s="525"/>
      <c r="D263" s="164" t="s">
        <v>792</v>
      </c>
      <c r="E263" s="765">
        <f>SUM(E222:E262)</f>
        <v>6180049.9999999991</v>
      </c>
      <c r="F263" s="765">
        <f>SUM(F222:F262)</f>
        <v>8180000</v>
      </c>
      <c r="G263" s="765">
        <f>SUM(G222:G262)</f>
        <v>2237000</v>
      </c>
      <c r="H263" s="765">
        <f>SUM(H222:H262)</f>
        <v>9518000</v>
      </c>
    </row>
    <row r="264" spans="1:8" s="3" customFormat="1" ht="19.5" customHeight="1">
      <c r="A264" s="34">
        <v>120209</v>
      </c>
      <c r="B264" s="35"/>
      <c r="C264" s="535">
        <v>31911700</v>
      </c>
      <c r="D264" s="534" t="s">
        <v>626</v>
      </c>
      <c r="E264" s="770"/>
      <c r="F264" s="773"/>
      <c r="G264" s="770"/>
      <c r="H264" s="773"/>
    </row>
    <row r="265" spans="1:8" s="3" customFormat="1" ht="17.5">
      <c r="A265" s="15">
        <v>12020904</v>
      </c>
      <c r="B265" s="36"/>
      <c r="C265" s="391">
        <v>31911700</v>
      </c>
      <c r="D265" s="354" t="s">
        <v>627</v>
      </c>
      <c r="E265" s="761"/>
      <c r="F265" s="389"/>
      <c r="G265" s="761"/>
      <c r="H265" s="389"/>
    </row>
    <row r="266" spans="1:8" s="3" customFormat="1" ht="17.5">
      <c r="A266" s="15">
        <v>12020905</v>
      </c>
      <c r="B266" s="36"/>
      <c r="C266" s="391">
        <v>31911700</v>
      </c>
      <c r="D266" s="80" t="s">
        <v>628</v>
      </c>
      <c r="E266" s="761"/>
      <c r="F266" s="389"/>
      <c r="G266" s="761"/>
      <c r="H266" s="389"/>
    </row>
    <row r="267" spans="1:8" s="3" customFormat="1" ht="17.5">
      <c r="A267" s="15">
        <v>12020906</v>
      </c>
      <c r="B267" s="36"/>
      <c r="C267" s="391">
        <v>31911700</v>
      </c>
      <c r="D267" s="80" t="s">
        <v>629</v>
      </c>
      <c r="E267" s="761"/>
      <c r="F267" s="389"/>
      <c r="G267" s="761"/>
      <c r="H267" s="389"/>
    </row>
    <row r="268" spans="1:8" s="3" customFormat="1" ht="21.75" customHeight="1" thickBot="1">
      <c r="A268" s="31">
        <v>12020907</v>
      </c>
      <c r="B268" s="37"/>
      <c r="C268" s="523">
        <v>31911700</v>
      </c>
      <c r="D268" s="340" t="s">
        <v>630</v>
      </c>
      <c r="E268" s="763"/>
      <c r="F268" s="764"/>
      <c r="G268" s="763"/>
      <c r="H268" s="764"/>
    </row>
    <row r="269" spans="1:8" s="3" customFormat="1" ht="18" thickBot="1">
      <c r="A269" s="32"/>
      <c r="B269" s="32"/>
      <c r="C269" s="525"/>
      <c r="D269" s="164" t="s">
        <v>793</v>
      </c>
      <c r="E269" s="765"/>
      <c r="F269" s="765">
        <f>SUM(F265:F268)</f>
        <v>0</v>
      </c>
      <c r="G269" s="765"/>
      <c r="H269" s="765">
        <f>SUM(H265:H268)</f>
        <v>0</v>
      </c>
    </row>
    <row r="270" spans="1:8" s="3" customFormat="1" ht="18.75" customHeight="1">
      <c r="A270" s="48">
        <v>12021000</v>
      </c>
      <c r="B270" s="49"/>
      <c r="C270" s="524">
        <v>31911700</v>
      </c>
      <c r="D270" s="77" t="s">
        <v>139</v>
      </c>
      <c r="E270" s="770"/>
      <c r="F270" s="771"/>
      <c r="G270" s="770"/>
      <c r="H270" s="771"/>
    </row>
    <row r="271" spans="1:8" s="3" customFormat="1" ht="17.5">
      <c r="A271" s="15">
        <v>12021001</v>
      </c>
      <c r="B271" s="36"/>
      <c r="C271" s="391">
        <v>31911700</v>
      </c>
      <c r="D271" s="64" t="s">
        <v>140</v>
      </c>
      <c r="E271" s="761"/>
      <c r="F271" s="762"/>
      <c r="G271" s="761"/>
      <c r="H271" s="762"/>
    </row>
    <row r="272" spans="1:8" s="3" customFormat="1" ht="17.5">
      <c r="A272" s="15">
        <v>12021002</v>
      </c>
      <c r="B272" s="36"/>
      <c r="C272" s="391">
        <v>31911700</v>
      </c>
      <c r="D272" s="64" t="s">
        <v>141</v>
      </c>
      <c r="E272" s="761"/>
      <c r="F272" s="762"/>
      <c r="G272" s="761"/>
      <c r="H272" s="762"/>
    </row>
    <row r="273" spans="1:8" s="3" customFormat="1" ht="17.5">
      <c r="A273" s="15">
        <v>12021003</v>
      </c>
      <c r="B273" s="36"/>
      <c r="C273" s="391">
        <v>31911700</v>
      </c>
      <c r="D273" s="64" t="s">
        <v>142</v>
      </c>
      <c r="E273" s="761"/>
      <c r="F273" s="762"/>
      <c r="G273" s="761"/>
      <c r="H273" s="762"/>
    </row>
    <row r="274" spans="1:8" s="3" customFormat="1" ht="17.5">
      <c r="A274" s="15">
        <v>12021004</v>
      </c>
      <c r="B274" s="36"/>
      <c r="C274" s="391">
        <v>31911700</v>
      </c>
      <c r="D274" s="64" t="s">
        <v>143</v>
      </c>
      <c r="E274" s="761"/>
      <c r="F274" s="762"/>
      <c r="G274" s="761"/>
      <c r="H274" s="762"/>
    </row>
    <row r="275" spans="1:8" s="3" customFormat="1" ht="17.5">
      <c r="A275" s="15">
        <v>12021005</v>
      </c>
      <c r="B275" s="36"/>
      <c r="C275" s="391">
        <v>31911700</v>
      </c>
      <c r="D275" s="64" t="s">
        <v>144</v>
      </c>
      <c r="E275" s="761"/>
      <c r="F275" s="762"/>
      <c r="G275" s="761"/>
      <c r="H275" s="762"/>
    </row>
    <row r="276" spans="1:8" s="3" customFormat="1" ht="18" thickBot="1">
      <c r="A276" s="31">
        <v>12021006</v>
      </c>
      <c r="B276" s="37"/>
      <c r="C276" s="523">
        <v>31911700</v>
      </c>
      <c r="D276" s="352" t="s">
        <v>145</v>
      </c>
      <c r="E276" s="763"/>
      <c r="F276" s="772"/>
      <c r="G276" s="763"/>
      <c r="H276" s="772"/>
    </row>
    <row r="277" spans="1:8" s="3" customFormat="1" ht="18" thickBot="1">
      <c r="A277" s="32"/>
      <c r="B277" s="32"/>
      <c r="C277" s="525"/>
      <c r="D277" s="164" t="s">
        <v>794</v>
      </c>
      <c r="E277" s="765"/>
      <c r="F277" s="765">
        <f>SUM(F271:F276)</f>
        <v>0</v>
      </c>
      <c r="G277" s="765"/>
      <c r="H277" s="765">
        <f>SUM(H271:H276)</f>
        <v>0</v>
      </c>
    </row>
    <row r="278" spans="1:8" s="3" customFormat="1" ht="25.5" customHeight="1">
      <c r="A278" s="48">
        <v>12021100</v>
      </c>
      <c r="B278" s="49"/>
      <c r="C278" s="535">
        <v>31911700</v>
      </c>
      <c r="D278" s="77" t="s">
        <v>146</v>
      </c>
      <c r="E278" s="770"/>
      <c r="F278" s="773"/>
      <c r="G278" s="770"/>
      <c r="H278" s="773"/>
    </row>
    <row r="279" spans="1:8" s="3" customFormat="1" ht="26.25" customHeight="1">
      <c r="A279" s="15">
        <v>12021101</v>
      </c>
      <c r="B279" s="16" t="s">
        <v>649</v>
      </c>
      <c r="C279" s="391">
        <v>31911700</v>
      </c>
      <c r="D279" s="354" t="s">
        <v>147</v>
      </c>
      <c r="E279" s="761"/>
      <c r="F279" s="389"/>
      <c r="G279" s="761"/>
      <c r="H279" s="389"/>
    </row>
    <row r="280" spans="1:8" s="3" customFormat="1" ht="17.5">
      <c r="A280" s="15">
        <v>12021102</v>
      </c>
      <c r="B280" s="36"/>
      <c r="C280" s="391">
        <v>31911700</v>
      </c>
      <c r="D280" s="354" t="s">
        <v>631</v>
      </c>
      <c r="E280" s="761"/>
      <c r="F280" s="389"/>
      <c r="G280" s="761"/>
      <c r="H280" s="389"/>
    </row>
    <row r="281" spans="1:8" s="3" customFormat="1" ht="17.5">
      <c r="A281" s="15">
        <v>12021103</v>
      </c>
      <c r="B281" s="36"/>
      <c r="C281" s="391">
        <v>31911700</v>
      </c>
      <c r="D281" s="80" t="s">
        <v>632</v>
      </c>
      <c r="E281" s="761"/>
      <c r="F281" s="389"/>
      <c r="G281" s="761"/>
      <c r="H281" s="389"/>
    </row>
    <row r="282" spans="1:8" s="3" customFormat="1" ht="17.5">
      <c r="A282" s="15">
        <v>12021104</v>
      </c>
      <c r="B282" s="16" t="s">
        <v>649</v>
      </c>
      <c r="C282" s="391">
        <v>31911700</v>
      </c>
      <c r="D282" s="80" t="s">
        <v>633</v>
      </c>
      <c r="E282" s="761">
        <v>869565.21739130444</v>
      </c>
      <c r="F282" s="1065">
        <v>2000000</v>
      </c>
      <c r="G282" s="761">
        <f t="shared" ref="G282:G286" si="7">F282/12*6</f>
        <v>1000000</v>
      </c>
      <c r="H282" s="1065">
        <v>2000000</v>
      </c>
    </row>
    <row r="283" spans="1:8" s="3" customFormat="1" ht="17.5">
      <c r="A283" s="15">
        <v>12021105</v>
      </c>
      <c r="B283" s="16" t="s">
        <v>649</v>
      </c>
      <c r="C283" s="391">
        <v>31911700</v>
      </c>
      <c r="D283" s="80" t="s">
        <v>418</v>
      </c>
      <c r="E283" s="761">
        <v>1071428.5714285716</v>
      </c>
      <c r="F283" s="1065">
        <v>3500000</v>
      </c>
      <c r="G283" s="761">
        <f t="shared" si="7"/>
        <v>1750000</v>
      </c>
      <c r="H283" s="1065">
        <v>3500000</v>
      </c>
    </row>
    <row r="284" spans="1:8" s="3" customFormat="1" ht="17.5">
      <c r="A284" s="15">
        <v>12021106</v>
      </c>
      <c r="B284" s="16" t="s">
        <v>649</v>
      </c>
      <c r="C284" s="391">
        <v>31911700</v>
      </c>
      <c r="D284" s="80" t="s">
        <v>634</v>
      </c>
      <c r="E284" s="761">
        <v>535714.2857142858</v>
      </c>
      <c r="F284" s="1065">
        <v>1500000</v>
      </c>
      <c r="G284" s="761">
        <f t="shared" si="7"/>
        <v>750000</v>
      </c>
      <c r="H284" s="1065">
        <v>1500000</v>
      </c>
    </row>
    <row r="285" spans="1:8" s="3" customFormat="1" ht="17.5">
      <c r="A285" s="15">
        <v>12021107</v>
      </c>
      <c r="B285" s="36"/>
      <c r="C285" s="391">
        <v>31911700</v>
      </c>
      <c r="D285" s="527" t="s">
        <v>635</v>
      </c>
      <c r="E285" s="761">
        <v>0</v>
      </c>
      <c r="F285" s="1065"/>
      <c r="G285" s="761">
        <f t="shared" si="7"/>
        <v>0</v>
      </c>
      <c r="H285" s="1065"/>
    </row>
    <row r="286" spans="1:8" s="3" customFormat="1" ht="18" thickBot="1">
      <c r="A286" s="31">
        <v>12021108</v>
      </c>
      <c r="B286" s="37"/>
      <c r="C286" s="523">
        <v>31911700</v>
      </c>
      <c r="D286" s="340" t="s">
        <v>419</v>
      </c>
      <c r="E286" s="763">
        <v>909090.90909090906</v>
      </c>
      <c r="F286" s="1065">
        <v>2000000</v>
      </c>
      <c r="G286" s="761">
        <f t="shared" si="7"/>
        <v>1000000</v>
      </c>
      <c r="H286" s="1065">
        <v>2000000</v>
      </c>
    </row>
    <row r="287" spans="1:8" s="3" customFormat="1" ht="18" thickBot="1">
      <c r="A287" s="32"/>
      <c r="B287" s="32"/>
      <c r="C287" s="525"/>
      <c r="D287" s="164" t="s">
        <v>795</v>
      </c>
      <c r="E287" s="765">
        <f>SUM(E279:E286)</f>
        <v>3385798.9836250711</v>
      </c>
      <c r="F287" s="765">
        <f>SUM(F279:F286)</f>
        <v>9000000</v>
      </c>
      <c r="G287" s="765">
        <f>SUM(G279:G286)</f>
        <v>4500000</v>
      </c>
      <c r="H287" s="765">
        <f>SUM(H279:H286)</f>
        <v>9000000</v>
      </c>
    </row>
    <row r="288" spans="1:8" s="3" customFormat="1" ht="17.5">
      <c r="A288" s="48">
        <v>12021200</v>
      </c>
      <c r="B288" s="49"/>
      <c r="C288" s="526">
        <v>31911700</v>
      </c>
      <c r="D288" s="353" t="s">
        <v>148</v>
      </c>
      <c r="E288" s="770"/>
      <c r="F288" s="771"/>
      <c r="G288" s="770"/>
      <c r="H288" s="771"/>
    </row>
    <row r="289" spans="1:8" s="3" customFormat="1" ht="17.5">
      <c r="A289" s="15">
        <v>12021201</v>
      </c>
      <c r="B289" s="36"/>
      <c r="C289" s="391">
        <v>31911700</v>
      </c>
      <c r="D289" s="64" t="s">
        <v>140</v>
      </c>
      <c r="E289" s="761"/>
      <c r="F289" s="762"/>
      <c r="G289" s="761"/>
      <c r="H289" s="762"/>
    </row>
    <row r="290" spans="1:8" s="3" customFormat="1" ht="17.5">
      <c r="A290" s="15">
        <v>12021202</v>
      </c>
      <c r="B290" s="36"/>
      <c r="C290" s="391">
        <v>31911700</v>
      </c>
      <c r="D290" s="64" t="s">
        <v>149</v>
      </c>
      <c r="E290" s="761"/>
      <c r="F290" s="389"/>
      <c r="G290" s="761"/>
      <c r="H290" s="389"/>
    </row>
    <row r="291" spans="1:8" s="3" customFormat="1" ht="17.5">
      <c r="A291" s="15">
        <v>12021203</v>
      </c>
      <c r="B291" s="36"/>
      <c r="C291" s="391">
        <v>31911700</v>
      </c>
      <c r="D291" s="64" t="s">
        <v>150</v>
      </c>
      <c r="E291" s="761"/>
      <c r="F291" s="762"/>
      <c r="G291" s="761"/>
      <c r="H291" s="762"/>
    </row>
    <row r="292" spans="1:8" s="3" customFormat="1" ht="17.5">
      <c r="A292" s="15">
        <v>12021204</v>
      </c>
      <c r="B292" s="36"/>
      <c r="C292" s="391">
        <v>31911700</v>
      </c>
      <c r="D292" s="64" t="s">
        <v>151</v>
      </c>
      <c r="E292" s="761"/>
      <c r="F292" s="762"/>
      <c r="G292" s="761"/>
      <c r="H292" s="762"/>
    </row>
    <row r="293" spans="1:8" s="3" customFormat="1" ht="17.5">
      <c r="A293" s="15">
        <v>12021205</v>
      </c>
      <c r="B293" s="36"/>
      <c r="C293" s="391">
        <v>31911700</v>
      </c>
      <c r="D293" s="64" t="s">
        <v>152</v>
      </c>
      <c r="E293" s="761"/>
      <c r="F293" s="389"/>
      <c r="G293" s="761"/>
      <c r="H293" s="389"/>
    </row>
    <row r="294" spans="1:8" s="3" customFormat="1" ht="18" thickBot="1">
      <c r="A294" s="31">
        <v>12021210</v>
      </c>
      <c r="B294" s="37"/>
      <c r="C294" s="523">
        <v>31911700</v>
      </c>
      <c r="D294" s="119" t="s">
        <v>153</v>
      </c>
      <c r="E294" s="763"/>
      <c r="F294" s="772"/>
      <c r="G294" s="763"/>
      <c r="H294" s="772"/>
    </row>
    <row r="295" spans="1:8" s="3" customFormat="1" ht="18" thickBot="1">
      <c r="A295" s="32"/>
      <c r="B295" s="32"/>
      <c r="C295" s="525"/>
      <c r="D295" s="464" t="s">
        <v>796</v>
      </c>
      <c r="E295" s="765">
        <f>SUM(E289:E294)</f>
        <v>0</v>
      </c>
      <c r="F295" s="765">
        <f>SUM(F289:F294)</f>
        <v>0</v>
      </c>
      <c r="G295" s="765">
        <f>SUM(G289:G294)</f>
        <v>0</v>
      </c>
      <c r="H295" s="765">
        <f>SUM(H289:H294)</f>
        <v>0</v>
      </c>
    </row>
    <row r="296" spans="1:8" s="3" customFormat="1" ht="17.5">
      <c r="A296" s="51">
        <v>13000000</v>
      </c>
      <c r="B296" s="52"/>
      <c r="C296" s="526">
        <v>31911700</v>
      </c>
      <c r="D296" s="58" t="s">
        <v>154</v>
      </c>
      <c r="E296" s="770"/>
      <c r="F296" s="771"/>
      <c r="G296" s="770"/>
      <c r="H296" s="771"/>
    </row>
    <row r="297" spans="1:8" s="3" customFormat="1" ht="17.5">
      <c r="A297" s="53">
        <v>13010000</v>
      </c>
      <c r="B297" s="54"/>
      <c r="C297" s="391">
        <v>31911700</v>
      </c>
      <c r="D297" s="59" t="s">
        <v>154</v>
      </c>
      <c r="E297" s="761"/>
      <c r="F297" s="762"/>
      <c r="G297" s="761"/>
      <c r="H297" s="762"/>
    </row>
    <row r="298" spans="1:8" s="3" customFormat="1" ht="17.5">
      <c r="A298" s="53">
        <v>13010100</v>
      </c>
      <c r="B298" s="54"/>
      <c r="C298" s="391">
        <v>31911700</v>
      </c>
      <c r="D298" s="59" t="s">
        <v>155</v>
      </c>
      <c r="E298" s="761"/>
      <c r="F298" s="762"/>
      <c r="G298" s="761"/>
      <c r="H298" s="762"/>
    </row>
    <row r="299" spans="1:8" s="3" customFormat="1" ht="17.5">
      <c r="A299" s="262">
        <v>13010101</v>
      </c>
      <c r="B299" s="782" t="s">
        <v>649</v>
      </c>
      <c r="C299" s="391">
        <v>31911700</v>
      </c>
      <c r="D299" s="393" t="s">
        <v>156</v>
      </c>
      <c r="E299" s="761"/>
      <c r="F299" s="389">
        <v>0</v>
      </c>
      <c r="G299" s="761"/>
      <c r="H299" s="389">
        <v>0</v>
      </c>
    </row>
    <row r="300" spans="1:8" s="3" customFormat="1" ht="18" thickBot="1">
      <c r="A300" s="265">
        <v>13010102</v>
      </c>
      <c r="B300" s="782" t="s">
        <v>649</v>
      </c>
      <c r="C300" s="523">
        <v>31911700</v>
      </c>
      <c r="D300" s="582" t="s">
        <v>157</v>
      </c>
      <c r="E300" s="763"/>
      <c r="F300" s="764"/>
      <c r="G300" s="763"/>
      <c r="H300" s="764"/>
    </row>
    <row r="301" spans="1:8" s="3" customFormat="1" ht="18" thickBot="1">
      <c r="A301" s="783"/>
      <c r="B301" s="783"/>
      <c r="C301" s="525"/>
      <c r="D301" s="784" t="s">
        <v>797</v>
      </c>
      <c r="E301" s="765">
        <f>SUM(E299:E300)</f>
        <v>0</v>
      </c>
      <c r="F301" s="765">
        <f>SUM(F299:F300)</f>
        <v>0</v>
      </c>
      <c r="G301" s="765">
        <f>SUM(G299:G300)</f>
        <v>0</v>
      </c>
      <c r="H301" s="765">
        <f>SUM(H299:H300)</f>
        <v>0</v>
      </c>
    </row>
    <row r="302" spans="1:8" s="3" customFormat="1" ht="35">
      <c r="A302" s="51">
        <v>14030100</v>
      </c>
      <c r="B302" s="52"/>
      <c r="C302" s="524">
        <v>31911700</v>
      </c>
      <c r="D302" s="58" t="s">
        <v>158</v>
      </c>
      <c r="E302" s="770"/>
      <c r="F302" s="771"/>
      <c r="G302" s="770"/>
      <c r="H302" s="771"/>
    </row>
    <row r="303" spans="1:8" s="3" customFormat="1" ht="35">
      <c r="A303" s="56">
        <v>14030301</v>
      </c>
      <c r="B303" s="17"/>
      <c r="C303" s="391">
        <v>31911700</v>
      </c>
      <c r="D303" s="64" t="s">
        <v>159</v>
      </c>
      <c r="E303" s="761"/>
      <c r="F303" s="762"/>
      <c r="G303" s="761"/>
      <c r="H303" s="762"/>
    </row>
    <row r="304" spans="1:8" s="3" customFormat="1" ht="35.5" thickBot="1">
      <c r="A304" s="57">
        <v>14030302</v>
      </c>
      <c r="B304" s="55"/>
      <c r="C304" s="523">
        <v>31911700</v>
      </c>
      <c r="D304" s="119" t="s">
        <v>160</v>
      </c>
      <c r="E304" s="763"/>
      <c r="F304" s="772"/>
      <c r="G304" s="763"/>
      <c r="H304" s="772"/>
    </row>
    <row r="305" spans="1:8" s="3" customFormat="1" ht="18" thickBot="1">
      <c r="A305" s="32"/>
      <c r="B305" s="32"/>
      <c r="C305" s="525"/>
      <c r="D305" s="164" t="s">
        <v>545</v>
      </c>
      <c r="E305" s="765">
        <f>SUM(E303:E304)</f>
        <v>0</v>
      </c>
      <c r="F305" s="765">
        <f>SUM(F303:F304)</f>
        <v>0</v>
      </c>
      <c r="G305" s="765">
        <f>SUM(G303:G304)</f>
        <v>0</v>
      </c>
      <c r="H305" s="765">
        <f>SUM(H303:H304)</f>
        <v>0</v>
      </c>
    </row>
    <row r="306" spans="1:8" s="3" customFormat="1" ht="17.5">
      <c r="A306" s="51">
        <v>14070000</v>
      </c>
      <c r="B306" s="52"/>
      <c r="C306" s="524">
        <v>31911700</v>
      </c>
      <c r="D306" s="58" t="s">
        <v>161</v>
      </c>
      <c r="E306" s="770"/>
      <c r="F306" s="771"/>
      <c r="G306" s="770"/>
      <c r="H306" s="771"/>
    </row>
    <row r="307" spans="1:8" s="3" customFormat="1" ht="17.5">
      <c r="A307" s="53">
        <v>14070100</v>
      </c>
      <c r="B307" s="54"/>
      <c r="C307" s="522">
        <v>31911700</v>
      </c>
      <c r="D307" s="59" t="s">
        <v>161</v>
      </c>
      <c r="E307" s="761"/>
      <c r="F307" s="762"/>
      <c r="G307" s="761"/>
      <c r="H307" s="762"/>
    </row>
    <row r="308" spans="1:8" s="3" customFormat="1" ht="17.5">
      <c r="A308" s="56">
        <v>14070101</v>
      </c>
      <c r="B308" s="16" t="s">
        <v>649</v>
      </c>
      <c r="C308" s="391">
        <v>31911700</v>
      </c>
      <c r="D308" s="64" t="s">
        <v>162</v>
      </c>
      <c r="E308" s="761"/>
      <c r="F308" s="762"/>
      <c r="G308" s="761"/>
      <c r="H308" s="762"/>
    </row>
    <row r="309" spans="1:8" s="3" customFormat="1" ht="21.75" customHeight="1" thickBot="1">
      <c r="A309" s="57">
        <v>14070102</v>
      </c>
      <c r="B309" s="16" t="s">
        <v>649</v>
      </c>
      <c r="C309" s="523">
        <v>31911700</v>
      </c>
      <c r="D309" s="536" t="s">
        <v>636</v>
      </c>
      <c r="E309" s="763"/>
      <c r="F309" s="764"/>
      <c r="G309" s="763"/>
      <c r="H309" s="764"/>
    </row>
    <row r="310" spans="1:8" s="3" customFormat="1" ht="18" thickBot="1">
      <c r="A310" s="32"/>
      <c r="B310" s="32"/>
      <c r="C310" s="525"/>
      <c r="D310" s="464" t="s">
        <v>798</v>
      </c>
      <c r="E310" s="765">
        <f>SUM(E308:E309)</f>
        <v>0</v>
      </c>
      <c r="F310" s="765">
        <f>SUM(F308:F309)</f>
        <v>0</v>
      </c>
      <c r="G310" s="765">
        <f>SUM(G308:G309)</f>
        <v>0</v>
      </c>
      <c r="H310" s="765">
        <f>SUM(H308:H309)</f>
        <v>0</v>
      </c>
    </row>
    <row r="311" spans="1:8" s="3" customFormat="1" ht="17.5">
      <c r="A311" s="51">
        <v>3108</v>
      </c>
      <c r="B311" s="52"/>
      <c r="C311" s="524">
        <v>31911700</v>
      </c>
      <c r="D311" s="520" t="s">
        <v>637</v>
      </c>
      <c r="E311" s="770"/>
      <c r="F311" s="771"/>
      <c r="G311" s="770"/>
      <c r="H311" s="771"/>
    </row>
    <row r="312" spans="1:8" s="3" customFormat="1" ht="17.5">
      <c r="A312" s="53">
        <v>310801</v>
      </c>
      <c r="B312" s="54"/>
      <c r="C312" s="522">
        <v>31911700</v>
      </c>
      <c r="D312" s="521" t="s">
        <v>638</v>
      </c>
      <c r="E312" s="761"/>
      <c r="F312" s="762"/>
      <c r="G312" s="761"/>
      <c r="H312" s="762"/>
    </row>
    <row r="313" spans="1:8" s="3" customFormat="1" ht="17.5">
      <c r="A313" s="262">
        <v>31080101</v>
      </c>
      <c r="B313" s="399"/>
      <c r="C313" s="391">
        <v>31911700</v>
      </c>
      <c r="D313" s="393" t="s">
        <v>139</v>
      </c>
      <c r="E313" s="761"/>
      <c r="F313" s="762"/>
      <c r="G313" s="761"/>
      <c r="H313" s="762"/>
    </row>
    <row r="314" spans="1:8" s="3" customFormat="1" ht="18" thickBot="1">
      <c r="A314" s="265">
        <v>31080102</v>
      </c>
      <c r="B314" s="782" t="s">
        <v>649</v>
      </c>
      <c r="C314" s="391">
        <v>31911700</v>
      </c>
      <c r="D314" s="582" t="s">
        <v>294</v>
      </c>
      <c r="E314" s="763"/>
      <c r="F314" s="764"/>
      <c r="G314" s="763"/>
      <c r="H314" s="764"/>
    </row>
    <row r="315" spans="1:8" s="3" customFormat="1" ht="18" thickBot="1">
      <c r="A315" s="783"/>
      <c r="B315" s="783"/>
      <c r="C315" s="783"/>
      <c r="D315" s="784" t="s">
        <v>545</v>
      </c>
      <c r="E315" s="765">
        <f>SUM(E313:E314)</f>
        <v>0</v>
      </c>
      <c r="F315" s="765">
        <f>SUM(F313:F314)</f>
        <v>0</v>
      </c>
      <c r="G315" s="765">
        <f>SUM(G313:G314)</f>
        <v>0</v>
      </c>
      <c r="H315" s="765">
        <f>SUM(H313:H314)</f>
        <v>0</v>
      </c>
    </row>
    <row r="316" spans="1:8" s="61" customFormat="1" ht="18" thickBot="1">
      <c r="A316" s="785"/>
      <c r="B316" s="785"/>
      <c r="C316" s="785"/>
      <c r="D316" s="786" t="s">
        <v>464</v>
      </c>
      <c r="E316" s="859">
        <f>SUM(E18+E24+E30+E119+E187+E196+E220+E263+E269+E277+E287+E295+E301+E305+E310+E315)</f>
        <v>5635802703.5711765</v>
      </c>
      <c r="F316" s="859">
        <f>SUM(F18+F24+F30+F119+F187+F196+F220+F263+F269+F277+F287+F295+F301+F305+F310+F315)</f>
        <v>8910238550</v>
      </c>
      <c r="G316" s="859">
        <f>SUM(G18+G24+G30+G119+G187+G196+G220+G263+G269+G277+G287+G295+G301+G305+G310+G315)</f>
        <v>4931999678.3706255</v>
      </c>
      <c r="H316" s="859">
        <f>SUM(H18+H24+H30+H119+H187+H196+H220+H263+H269+H277+H287+H295+H301+H305+H310+H315)</f>
        <v>11898331555</v>
      </c>
    </row>
  </sheetData>
  <mergeCells count="4">
    <mergeCell ref="A1:H1"/>
    <mergeCell ref="A2:H2"/>
    <mergeCell ref="A3:H3"/>
    <mergeCell ref="A4:H4"/>
  </mergeCells>
  <printOptions horizontalCentered="1"/>
  <pageMargins left="0.39370078740157499" right="0.23622047244094499" top="0.39370078740157499" bottom="0.511811023622047" header="0.31496062992126" footer="0.31496062992126"/>
  <pageSetup paperSize="9" scale="67" orientation="landscape" r:id="rId1"/>
  <headerFooter>
    <oddHeader>&amp;C]</oddHeader>
    <oddFooter>&amp;CPage &amp;P of &amp;N</oddFooter>
  </headerFooter>
  <rowBreaks count="4" manualBreakCount="4">
    <brk id="119" max="16383" man="1"/>
    <brk id="220" max="16383" man="1"/>
    <brk id="263" max="16383" man="1"/>
    <brk id="3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11"/>
  <sheetViews>
    <sheetView tabSelected="1" view="pageBreakPreview" topLeftCell="A1959" zoomScale="56" zoomScaleNormal="81" zoomScaleSheetLayoutView="56" zoomScalePageLayoutView="32" workbookViewId="0">
      <selection activeCell="E2020" sqref="E2020"/>
    </sheetView>
  </sheetViews>
  <sheetFormatPr defaultColWidth="9.1796875" defaultRowHeight="20.149999999999999" customHeight="1"/>
  <cols>
    <col min="1" max="1" width="19.453125" style="276" customWidth="1"/>
    <col min="2" max="2" width="10.54296875" style="162" customWidth="1"/>
    <col min="3" max="3" width="14.26953125" style="224" customWidth="1"/>
    <col min="4" max="4" width="14.54296875" style="163" customWidth="1"/>
    <col min="5" max="5" width="60.81640625" style="33" customWidth="1"/>
    <col min="6" max="6" width="27.26953125" style="33" customWidth="1"/>
    <col min="7" max="7" width="25.7265625" style="365" customWidth="1"/>
    <col min="8" max="8" width="25.1796875" style="33" customWidth="1"/>
    <col min="9" max="9" width="26" style="378" customWidth="1"/>
    <col min="10" max="16384" width="9.1796875" style="3"/>
  </cols>
  <sheetData>
    <row r="1" spans="1:9" ht="22">
      <c r="A1" s="1620" t="s">
        <v>916</v>
      </c>
      <c r="B1" s="1621"/>
      <c r="C1" s="1621"/>
      <c r="D1" s="1621"/>
      <c r="E1" s="1621"/>
      <c r="F1" s="1621"/>
      <c r="G1" s="1621"/>
      <c r="H1" s="1621"/>
      <c r="I1" s="1622"/>
    </row>
    <row r="2" spans="1:9" ht="20">
      <c r="A2" s="1623" t="s">
        <v>484</v>
      </c>
      <c r="B2" s="1624"/>
      <c r="C2" s="1624"/>
      <c r="D2" s="1624"/>
      <c r="E2" s="1624"/>
      <c r="F2" s="1624"/>
      <c r="G2" s="1624"/>
      <c r="H2" s="1624"/>
      <c r="I2" s="1625"/>
    </row>
    <row r="3" spans="1:9" ht="22">
      <c r="A3" s="1626" t="s">
        <v>1677</v>
      </c>
      <c r="B3" s="1627"/>
      <c r="C3" s="1627"/>
      <c r="D3" s="1627"/>
      <c r="E3" s="1627"/>
      <c r="F3" s="1627"/>
      <c r="G3" s="1627"/>
      <c r="H3" s="1627"/>
      <c r="I3" s="1628"/>
    </row>
    <row r="4" spans="1:9" ht="23.25" customHeight="1" thickBot="1">
      <c r="A4" s="1629" t="s">
        <v>277</v>
      </c>
      <c r="B4" s="1630"/>
      <c r="C4" s="1630"/>
      <c r="D4" s="1630"/>
      <c r="E4" s="1630"/>
      <c r="F4" s="1630"/>
      <c r="G4" s="1630"/>
      <c r="H4" s="1630"/>
      <c r="I4" s="1631"/>
    </row>
    <row r="5" spans="1:9" ht="30" customHeight="1" thickBot="1">
      <c r="A5" s="1638" t="s">
        <v>923</v>
      </c>
      <c r="B5" s="1639"/>
      <c r="C5" s="1639"/>
      <c r="D5" s="1639"/>
      <c r="E5" s="1639"/>
      <c r="F5" s="1639"/>
      <c r="G5" s="1639"/>
      <c r="H5" s="1639"/>
      <c r="I5" s="1640"/>
    </row>
    <row r="6" spans="1:9" ht="54" customHeight="1" thickBot="1">
      <c r="A6" s="167" t="s">
        <v>465</v>
      </c>
      <c r="B6" s="2" t="s">
        <v>459</v>
      </c>
      <c r="C6" s="175" t="s">
        <v>455</v>
      </c>
      <c r="D6" s="2" t="s">
        <v>458</v>
      </c>
      <c r="E6" s="8" t="s">
        <v>1</v>
      </c>
      <c r="F6" s="2" t="s">
        <v>835</v>
      </c>
      <c r="G6" s="2" t="s">
        <v>836</v>
      </c>
      <c r="H6" s="2" t="s">
        <v>837</v>
      </c>
      <c r="I6" s="2" t="s">
        <v>838</v>
      </c>
    </row>
    <row r="7" spans="1:9" ht="27" customHeight="1">
      <c r="A7" s="225">
        <v>11100100100</v>
      </c>
      <c r="B7" s="496" t="s">
        <v>647</v>
      </c>
      <c r="C7" s="176"/>
      <c r="D7" s="391">
        <v>31911700</v>
      </c>
      <c r="E7" s="795" t="s">
        <v>349</v>
      </c>
      <c r="F7" s="497">
        <f>F36</f>
        <v>106002068.3</v>
      </c>
      <c r="G7" s="497">
        <f>G36</f>
        <v>141011806</v>
      </c>
      <c r="H7" s="497">
        <f>H36</f>
        <v>107693885.5</v>
      </c>
      <c r="I7" s="857">
        <f>I36</f>
        <v>270300093.222</v>
      </c>
    </row>
    <row r="8" spans="1:9" ht="27" customHeight="1">
      <c r="A8" s="226">
        <v>11101300100</v>
      </c>
      <c r="B8" s="391" t="s">
        <v>647</v>
      </c>
      <c r="C8" s="177"/>
      <c r="D8" s="391">
        <v>31911700</v>
      </c>
      <c r="E8" s="401" t="s">
        <v>350</v>
      </c>
      <c r="F8" s="498">
        <f>F201</f>
        <v>4490067.5</v>
      </c>
      <c r="G8" s="498">
        <f>G201</f>
        <v>9332550</v>
      </c>
      <c r="H8" s="498">
        <f>H201</f>
        <v>3273737.5</v>
      </c>
      <c r="I8" s="858">
        <f>I201</f>
        <v>12826475</v>
      </c>
    </row>
    <row r="9" spans="1:9" ht="27" customHeight="1">
      <c r="A9" s="227">
        <v>11200100100</v>
      </c>
      <c r="B9" s="391" t="s">
        <v>647</v>
      </c>
      <c r="C9" s="178"/>
      <c r="D9" s="391">
        <v>31911700</v>
      </c>
      <c r="E9" s="401" t="s">
        <v>351</v>
      </c>
      <c r="F9" s="498">
        <f>F288</f>
        <v>78379315.5</v>
      </c>
      <c r="G9" s="498">
        <f>G288</f>
        <v>106504091</v>
      </c>
      <c r="H9" s="498">
        <f>H288</f>
        <v>63010430.25</v>
      </c>
      <c r="I9" s="858">
        <f>I288</f>
        <v>122604609.59999999</v>
      </c>
    </row>
    <row r="10" spans="1:9" ht="27" customHeight="1">
      <c r="A10" s="226">
        <v>12500100100</v>
      </c>
      <c r="B10" s="391" t="s">
        <v>647</v>
      </c>
      <c r="C10" s="177"/>
      <c r="D10" s="391">
        <v>31911700</v>
      </c>
      <c r="E10" s="401" t="s">
        <v>352</v>
      </c>
      <c r="F10" s="498">
        <f>F349</f>
        <v>86802281.25</v>
      </c>
      <c r="G10" s="498">
        <f>G349</f>
        <v>176530656</v>
      </c>
      <c r="H10" s="498">
        <f>H349</f>
        <v>91349406.25</v>
      </c>
      <c r="I10" s="858">
        <f>I349</f>
        <v>216623350.34099999</v>
      </c>
    </row>
    <row r="11" spans="1:9" ht="27" customHeight="1">
      <c r="A11" s="226">
        <v>22000100100</v>
      </c>
      <c r="B11" s="391" t="s">
        <v>647</v>
      </c>
      <c r="C11" s="177"/>
      <c r="D11" s="391">
        <v>31911700</v>
      </c>
      <c r="E11" s="401" t="s">
        <v>353</v>
      </c>
      <c r="F11" s="498">
        <f>F435</f>
        <v>231334846.33333334</v>
      </c>
      <c r="G11" s="498">
        <f>G435</f>
        <v>262562565</v>
      </c>
      <c r="H11" s="498">
        <f>H435</f>
        <v>128131708.25</v>
      </c>
      <c r="I11" s="858">
        <f>I435</f>
        <v>283287728.92400002</v>
      </c>
    </row>
    <row r="12" spans="1:9" ht="27" customHeight="1">
      <c r="A12" s="226">
        <v>55100300100</v>
      </c>
      <c r="B12" s="391" t="s">
        <v>647</v>
      </c>
      <c r="C12" s="177"/>
      <c r="D12" s="391">
        <v>31911700</v>
      </c>
      <c r="E12" s="401" t="s">
        <v>354</v>
      </c>
      <c r="F12" s="498">
        <f>F619</f>
        <v>1926191458.1666665</v>
      </c>
      <c r="G12" s="498">
        <f>G619</f>
        <v>2285310261</v>
      </c>
      <c r="H12" s="498">
        <f>H619</f>
        <v>1573916203.25</v>
      </c>
      <c r="I12" s="858">
        <f>I619</f>
        <v>3276361717.9310002</v>
      </c>
    </row>
    <row r="13" spans="1:9" ht="27" customHeight="1">
      <c r="A13" s="226">
        <v>52100100100</v>
      </c>
      <c r="B13" s="391" t="s">
        <v>647</v>
      </c>
      <c r="C13" s="177"/>
      <c r="D13" s="391">
        <v>31911700</v>
      </c>
      <c r="E13" s="401" t="s">
        <v>355</v>
      </c>
      <c r="F13" s="498">
        <f>F1106</f>
        <v>253815953.15000001</v>
      </c>
      <c r="G13" s="498">
        <f>G1106</f>
        <v>458845216</v>
      </c>
      <c r="H13" s="498">
        <f>H1106</f>
        <v>227804733.75</v>
      </c>
      <c r="I13" s="858">
        <f>I1106</f>
        <v>834800023.95999956</v>
      </c>
    </row>
    <row r="14" spans="1:9" ht="27" customHeight="1">
      <c r="A14" s="226">
        <v>21500100100</v>
      </c>
      <c r="B14" s="391" t="s">
        <v>647</v>
      </c>
      <c r="C14" s="177"/>
      <c r="D14" s="391">
        <v>31911700</v>
      </c>
      <c r="E14" s="401" t="s">
        <v>356</v>
      </c>
      <c r="F14" s="498">
        <f>F1186</f>
        <v>146804754.13666669</v>
      </c>
      <c r="G14" s="498">
        <f>G1186</f>
        <v>240051042</v>
      </c>
      <c r="H14" s="498">
        <f>H1186</f>
        <v>152231826.5</v>
      </c>
      <c r="I14" s="858">
        <f>I1186</f>
        <v>280578740.03200001</v>
      </c>
    </row>
    <row r="15" spans="1:9" ht="27" customHeight="1">
      <c r="A15" s="226">
        <v>22400100100</v>
      </c>
      <c r="B15" s="391" t="s">
        <v>647</v>
      </c>
      <c r="C15" s="177"/>
      <c r="D15" s="391">
        <v>31911700</v>
      </c>
      <c r="E15" s="401" t="s">
        <v>420</v>
      </c>
      <c r="F15" s="498">
        <f>F1414</f>
        <v>88375516.622857139</v>
      </c>
      <c r="G15" s="498">
        <f>G1414</f>
        <v>169909237</v>
      </c>
      <c r="H15" s="498">
        <f>H1414</f>
        <v>85434820.75</v>
      </c>
      <c r="I15" s="858">
        <f>I1414</f>
        <v>175143315.16799998</v>
      </c>
    </row>
    <row r="16" spans="1:9" ht="27" customHeight="1">
      <c r="A16" s="226">
        <v>55100200100</v>
      </c>
      <c r="B16" s="391" t="s">
        <v>647</v>
      </c>
      <c r="C16" s="177"/>
      <c r="D16" s="391">
        <v>31911700</v>
      </c>
      <c r="E16" s="401" t="s">
        <v>357</v>
      </c>
      <c r="F16" s="498">
        <f>F1776</f>
        <v>43813813.279999994</v>
      </c>
      <c r="G16" s="498">
        <f>G1776</f>
        <v>178333756</v>
      </c>
      <c r="H16" s="498">
        <f>H1776</f>
        <v>35531769</v>
      </c>
      <c r="I16" s="858">
        <f>I1776</f>
        <v>492321726.71999997</v>
      </c>
    </row>
    <row r="17" spans="1:9" ht="27" customHeight="1">
      <c r="A17" s="226">
        <v>22000300100</v>
      </c>
      <c r="B17" s="391" t="s">
        <v>647</v>
      </c>
      <c r="C17" s="177"/>
      <c r="D17" s="391">
        <v>31911700</v>
      </c>
      <c r="E17" s="401" t="s">
        <v>358</v>
      </c>
      <c r="F17" s="498">
        <f>F1849</f>
        <v>86659900.686666667</v>
      </c>
      <c r="G17" s="498">
        <f>G1849</f>
        <v>85256629</v>
      </c>
      <c r="H17" s="498">
        <f>H1849</f>
        <v>57823079.75</v>
      </c>
      <c r="I17" s="858">
        <f>I1849</f>
        <v>114825548.098</v>
      </c>
    </row>
    <row r="18" spans="1:9" ht="27" customHeight="1" thickBot="1">
      <c r="A18" s="228">
        <v>53500100100</v>
      </c>
      <c r="B18" s="391" t="s">
        <v>647</v>
      </c>
      <c r="C18" s="177"/>
      <c r="D18" s="391">
        <v>31911700</v>
      </c>
      <c r="E18" s="401" t="s">
        <v>489</v>
      </c>
      <c r="F18" s="498">
        <f>F1850</f>
        <v>0</v>
      </c>
      <c r="G18" s="498">
        <f>G2031</f>
        <v>258430336</v>
      </c>
      <c r="H18" s="498">
        <f>H2031</f>
        <v>161616900.32999998</v>
      </c>
      <c r="I18" s="858">
        <f>I2031</f>
        <v>103851759.75</v>
      </c>
    </row>
    <row r="19" spans="1:9" ht="27" customHeight="1" thickBot="1">
      <c r="A19" s="168"/>
      <c r="B19" s="475"/>
      <c r="C19" s="179"/>
      <c r="D19" s="475"/>
      <c r="E19" s="614" t="s">
        <v>296</v>
      </c>
      <c r="F19" s="788">
        <f>SUM(F7:F18)</f>
        <v>3052669974.9261904</v>
      </c>
      <c r="G19" s="788">
        <f>SUM(G7:G18)</f>
        <v>4372078145</v>
      </c>
      <c r="H19" s="869">
        <f>SUM(H7:H18)</f>
        <v>2687818501.0799999</v>
      </c>
      <c r="I19" s="905">
        <f>SUM(I7:I18)</f>
        <v>6183525088.7459993</v>
      </c>
    </row>
    <row r="20" spans="1:9" ht="27" customHeight="1" thickBot="1">
      <c r="A20" s="1659" t="s">
        <v>505</v>
      </c>
      <c r="B20" s="1660"/>
      <c r="C20" s="1660"/>
      <c r="D20" s="1660"/>
      <c r="E20" s="1660"/>
      <c r="F20" s="1660"/>
      <c r="G20" s="1660"/>
      <c r="H20" s="1660"/>
      <c r="I20" s="1661"/>
    </row>
    <row r="21" spans="1:9" ht="27" customHeight="1">
      <c r="A21" s="229"/>
      <c r="B21" s="499"/>
      <c r="C21" s="180"/>
      <c r="D21" s="391">
        <v>31911700</v>
      </c>
      <c r="E21" s="571" t="s">
        <v>164</v>
      </c>
      <c r="F21" s="787">
        <f t="shared" ref="F21:H22" si="0">SUM(F38+F199+F290+F351+F437+F621+F1108+F1188+F1416+F1778+F1851+F2033)</f>
        <v>2682663170.6989179</v>
      </c>
      <c r="G21" s="787">
        <f t="shared" si="0"/>
        <v>3346801181</v>
      </c>
      <c r="H21" s="787">
        <f t="shared" si="0"/>
        <v>2182941914.0799999</v>
      </c>
      <c r="I21" s="906">
        <f>SUM(I38+I199+I290+I351+I437+I621+I1108+I1188+I1416+I1778+I1851+I2034)</f>
        <v>4948402727.9959993</v>
      </c>
    </row>
    <row r="22" spans="1:9" ht="27" customHeight="1" thickBot="1">
      <c r="A22" s="230"/>
      <c r="B22" s="402"/>
      <c r="C22" s="181"/>
      <c r="D22" s="391">
        <v>31911700</v>
      </c>
      <c r="E22" s="688" t="s">
        <v>502</v>
      </c>
      <c r="F22" s="787">
        <f t="shared" si="0"/>
        <v>439581542.72727275</v>
      </c>
      <c r="G22" s="787">
        <f t="shared" si="0"/>
        <v>1025276964</v>
      </c>
      <c r="H22" s="787">
        <f t="shared" si="0"/>
        <v>504876587</v>
      </c>
      <c r="I22" s="906">
        <f>SUM(I39+I200+I291+I352+I438+I622+I1109+I1189+I1417+I1779+I1852+I2034)</f>
        <v>1265870601</v>
      </c>
    </row>
    <row r="23" spans="1:9" ht="27" customHeight="1" thickBot="1">
      <c r="A23" s="168"/>
      <c r="B23" s="475"/>
      <c r="C23" s="179"/>
      <c r="D23" s="475"/>
      <c r="E23" s="614" t="s">
        <v>296</v>
      </c>
      <c r="F23" s="788">
        <f>SUM(F21:F22)</f>
        <v>3122244713.4261904</v>
      </c>
      <c r="G23" s="788">
        <f>SUM(G21:G22)</f>
        <v>4372078145</v>
      </c>
      <c r="H23" s="788">
        <f>SUM(H21:H22)</f>
        <v>2687818501.0799999</v>
      </c>
      <c r="I23" s="788">
        <f>SUM(I21:I22)</f>
        <v>6214273328.9959993</v>
      </c>
    </row>
    <row r="24" spans="1:9" ht="22">
      <c r="A24" s="1620" t="s">
        <v>916</v>
      </c>
      <c r="B24" s="1621"/>
      <c r="C24" s="1621"/>
      <c r="D24" s="1621"/>
      <c r="E24" s="1621"/>
      <c r="F24" s="1621"/>
      <c r="G24" s="1621"/>
      <c r="H24" s="1621"/>
      <c r="I24" s="1622"/>
    </row>
    <row r="25" spans="1:9" ht="20">
      <c r="A25" s="1623" t="s">
        <v>484</v>
      </c>
      <c r="B25" s="1624"/>
      <c r="C25" s="1624"/>
      <c r="D25" s="1624"/>
      <c r="E25" s="1624"/>
      <c r="F25" s="1624"/>
      <c r="G25" s="1624"/>
      <c r="H25" s="1624"/>
      <c r="I25" s="1625"/>
    </row>
    <row r="26" spans="1:9" ht="22">
      <c r="A26" s="1626" t="s">
        <v>1677</v>
      </c>
      <c r="B26" s="1627"/>
      <c r="C26" s="1627"/>
      <c r="D26" s="1627"/>
      <c r="E26" s="1627"/>
      <c r="F26" s="1627"/>
      <c r="G26" s="1627"/>
      <c r="H26" s="1627"/>
      <c r="I26" s="1628"/>
    </row>
    <row r="27" spans="1:9" ht="23.25" customHeight="1" thickBot="1">
      <c r="A27" s="1629" t="s">
        <v>277</v>
      </c>
      <c r="B27" s="1630"/>
      <c r="C27" s="1630"/>
      <c r="D27" s="1630"/>
      <c r="E27" s="1630"/>
      <c r="F27" s="1630"/>
      <c r="G27" s="1630"/>
      <c r="H27" s="1630"/>
      <c r="I27" s="1631"/>
    </row>
    <row r="28" spans="1:9" s="61" customFormat="1" ht="18.75" customHeight="1" thickBot="1">
      <c r="A28" s="1632" t="s">
        <v>421</v>
      </c>
      <c r="B28" s="1633"/>
      <c r="C28" s="1633"/>
      <c r="D28" s="1633"/>
      <c r="E28" s="1633"/>
      <c r="F28" s="1633"/>
      <c r="G28" s="1633"/>
      <c r="H28" s="1633"/>
      <c r="I28" s="1634"/>
    </row>
    <row r="29" spans="1:9" s="121" customFormat="1" ht="53" thickBot="1">
      <c r="A29" s="167" t="s">
        <v>465</v>
      </c>
      <c r="B29" s="2" t="s">
        <v>459</v>
      </c>
      <c r="C29" s="175" t="s">
        <v>455</v>
      </c>
      <c r="D29" s="2" t="s">
        <v>458</v>
      </c>
      <c r="E29" s="8" t="s">
        <v>1</v>
      </c>
      <c r="F29" s="2" t="s">
        <v>835</v>
      </c>
      <c r="G29" s="2" t="s">
        <v>836</v>
      </c>
      <c r="H29" s="2" t="s">
        <v>837</v>
      </c>
      <c r="I29" s="2" t="s">
        <v>838</v>
      </c>
    </row>
    <row r="30" spans="1:9" s="61" customFormat="1" ht="22" customHeight="1">
      <c r="A30" s="225">
        <v>11100100100</v>
      </c>
      <c r="B30" s="4" t="s">
        <v>647</v>
      </c>
      <c r="C30" s="182"/>
      <c r="D30" s="391">
        <v>31911700</v>
      </c>
      <c r="E30" s="62" t="s">
        <v>359</v>
      </c>
      <c r="F30" s="63">
        <f>F93</f>
        <v>86703450</v>
      </c>
      <c r="G30" s="355">
        <f>G93</f>
        <v>89296259</v>
      </c>
      <c r="H30" s="63">
        <f>H93</f>
        <v>67648250</v>
      </c>
      <c r="I30" s="369">
        <f>I93</f>
        <v>142381229.5</v>
      </c>
    </row>
    <row r="31" spans="1:9" s="61" customFormat="1" ht="22" customHeight="1">
      <c r="A31" s="226">
        <v>11118300100</v>
      </c>
      <c r="B31" s="4" t="s">
        <v>647</v>
      </c>
      <c r="C31" s="177"/>
      <c r="D31" s="391">
        <v>31911700</v>
      </c>
      <c r="E31" s="64" t="s">
        <v>360</v>
      </c>
      <c r="F31" s="65">
        <f>F130</f>
        <v>2938288.35</v>
      </c>
      <c r="G31" s="356">
        <f>G130</f>
        <v>4115726</v>
      </c>
      <c r="H31" s="65">
        <f>H130</f>
        <v>2642069.75</v>
      </c>
      <c r="I31" s="370">
        <f>I130</f>
        <v>6322786.682000001</v>
      </c>
    </row>
    <row r="32" spans="1:9" s="61" customFormat="1" ht="22" customHeight="1">
      <c r="A32" s="226">
        <v>11101800100</v>
      </c>
      <c r="B32" s="4" t="s">
        <v>647</v>
      </c>
      <c r="C32" s="178"/>
      <c r="D32" s="391">
        <v>31911700</v>
      </c>
      <c r="E32" s="64" t="s">
        <v>361</v>
      </c>
      <c r="F32" s="65">
        <f>F186</f>
        <v>16360329.949999999</v>
      </c>
      <c r="G32" s="356">
        <f>G186</f>
        <v>47599821</v>
      </c>
      <c r="H32" s="65">
        <f>H186</f>
        <v>37403565.75</v>
      </c>
      <c r="I32" s="370">
        <f>I186</f>
        <v>121596077.03999999</v>
      </c>
    </row>
    <row r="33" spans="1:9" s="61" customFormat="1" ht="22" customHeight="1">
      <c r="A33" s="226"/>
      <c r="B33" s="4"/>
      <c r="C33" s="177"/>
      <c r="D33" s="4"/>
      <c r="E33" s="64"/>
      <c r="F33" s="65"/>
      <c r="G33" s="30"/>
      <c r="H33" s="75"/>
      <c r="I33" s="19"/>
    </row>
    <row r="34" spans="1:9" s="61" customFormat="1" ht="22" customHeight="1">
      <c r="A34" s="226"/>
      <c r="B34" s="4"/>
      <c r="C34" s="177"/>
      <c r="D34" s="4"/>
      <c r="E34" s="64"/>
      <c r="F34" s="65"/>
      <c r="G34" s="30"/>
      <c r="H34" s="75"/>
      <c r="I34" s="19"/>
    </row>
    <row r="35" spans="1:9" s="61" customFormat="1" ht="22" customHeight="1" thickBot="1">
      <c r="A35" s="226"/>
      <c r="B35" s="4"/>
      <c r="C35" s="177"/>
      <c r="D35" s="4"/>
      <c r="E35" s="64"/>
      <c r="F35" s="65"/>
      <c r="G35" s="30"/>
      <c r="H35" s="75"/>
      <c r="I35" s="19"/>
    </row>
    <row r="36" spans="1:9" s="61" customFormat="1" ht="22" customHeight="1" thickBot="1">
      <c r="A36" s="168"/>
      <c r="B36" s="506"/>
      <c r="C36" s="183"/>
      <c r="D36" s="506"/>
      <c r="E36" s="476" t="s">
        <v>506</v>
      </c>
      <c r="F36" s="487">
        <f>SUM(F30:F35)</f>
        <v>106002068.3</v>
      </c>
      <c r="G36" s="482">
        <f>SUM(G30:G35)</f>
        <v>141011806</v>
      </c>
      <c r="H36" s="487">
        <f>SUM(H30:H35)</f>
        <v>107693885.5</v>
      </c>
      <c r="I36" s="487">
        <f>SUM(I30:I35)</f>
        <v>270300093.222</v>
      </c>
    </row>
    <row r="37" spans="1:9" s="61" customFormat="1" ht="22" customHeight="1" thickBot="1">
      <c r="A37" s="1635" t="s">
        <v>505</v>
      </c>
      <c r="B37" s="1636"/>
      <c r="C37" s="1636"/>
      <c r="D37" s="1636"/>
      <c r="E37" s="1636"/>
      <c r="F37" s="1636"/>
      <c r="G37" s="1636"/>
      <c r="H37" s="1636"/>
      <c r="I37" s="1637"/>
    </row>
    <row r="38" spans="1:9" s="61" customFormat="1" ht="22" customHeight="1">
      <c r="A38" s="229"/>
      <c r="B38" s="499"/>
      <c r="C38" s="180"/>
      <c r="D38" s="499"/>
      <c r="E38" s="484" t="s">
        <v>164</v>
      </c>
      <c r="F38" s="485">
        <f t="shared" ref="F38:I39" si="1">SUM(F91+F128+F184)</f>
        <v>77761068.299999997</v>
      </c>
      <c r="G38" s="485">
        <f t="shared" si="1"/>
        <v>88161806</v>
      </c>
      <c r="H38" s="485">
        <f t="shared" si="1"/>
        <v>72482685.5</v>
      </c>
      <c r="I38" s="485">
        <f t="shared" si="1"/>
        <v>77600093.222000003</v>
      </c>
    </row>
    <row r="39" spans="1:9" s="61" customFormat="1" ht="22" customHeight="1" thickBot="1">
      <c r="A39" s="230"/>
      <c r="B39" s="402"/>
      <c r="C39" s="181"/>
      <c r="D39" s="402"/>
      <c r="E39" s="403" t="s">
        <v>502</v>
      </c>
      <c r="F39" s="486">
        <f t="shared" si="1"/>
        <v>28241000</v>
      </c>
      <c r="G39" s="486">
        <f t="shared" si="1"/>
        <v>52850000</v>
      </c>
      <c r="H39" s="486">
        <f t="shared" si="1"/>
        <v>35211200</v>
      </c>
      <c r="I39" s="486">
        <f t="shared" si="1"/>
        <v>192700000</v>
      </c>
    </row>
    <row r="40" spans="1:9" s="61" customFormat="1" ht="22" customHeight="1" thickBot="1">
      <c r="A40" s="168"/>
      <c r="B40" s="506"/>
      <c r="C40" s="183"/>
      <c r="D40" s="506"/>
      <c r="E40" s="476" t="s">
        <v>296</v>
      </c>
      <c r="F40" s="487">
        <f>SUM(F38:F39)</f>
        <v>106002068.3</v>
      </c>
      <c r="G40" s="487">
        <f>SUM(G38:G39)</f>
        <v>141011806</v>
      </c>
      <c r="H40" s="487">
        <f>SUM(H38:H39)</f>
        <v>107693885.5</v>
      </c>
      <c r="I40" s="487">
        <f>SUM(I38:I39)</f>
        <v>270300093.222</v>
      </c>
    </row>
    <row r="41" spans="1:9" ht="22">
      <c r="A41" s="1620" t="s">
        <v>916</v>
      </c>
      <c r="B41" s="1621"/>
      <c r="C41" s="1621"/>
      <c r="D41" s="1621"/>
      <c r="E41" s="1621"/>
      <c r="F41" s="1621"/>
      <c r="G41" s="1621"/>
      <c r="H41" s="1621"/>
      <c r="I41" s="1622"/>
    </row>
    <row r="42" spans="1:9" ht="20">
      <c r="A42" s="1623" t="s">
        <v>484</v>
      </c>
      <c r="B42" s="1624"/>
      <c r="C42" s="1624"/>
      <c r="D42" s="1624"/>
      <c r="E42" s="1624"/>
      <c r="F42" s="1624"/>
      <c r="G42" s="1624"/>
      <c r="H42" s="1624"/>
      <c r="I42" s="1625"/>
    </row>
    <row r="43" spans="1:9" ht="22">
      <c r="A43" s="1626" t="s">
        <v>1676</v>
      </c>
      <c r="B43" s="1627"/>
      <c r="C43" s="1627"/>
      <c r="D43" s="1627"/>
      <c r="E43" s="1627"/>
      <c r="F43" s="1627"/>
      <c r="G43" s="1627"/>
      <c r="H43" s="1627"/>
      <c r="I43" s="1628"/>
    </row>
    <row r="44" spans="1:9" ht="28.5" customHeight="1" thickBot="1">
      <c r="A44" s="1629" t="s">
        <v>277</v>
      </c>
      <c r="B44" s="1630"/>
      <c r="C44" s="1630"/>
      <c r="D44" s="1630"/>
      <c r="E44" s="1630"/>
      <c r="F44" s="1630"/>
      <c r="G44" s="1630"/>
      <c r="H44" s="1630"/>
      <c r="I44" s="1631"/>
    </row>
    <row r="45" spans="1:9" s="61" customFormat="1" ht="18.75" customHeight="1" thickBot="1">
      <c r="A45" s="1632" t="s">
        <v>808</v>
      </c>
      <c r="B45" s="1633"/>
      <c r="C45" s="1633"/>
      <c r="D45" s="1633"/>
      <c r="E45" s="1633"/>
      <c r="F45" s="1633"/>
      <c r="G45" s="1633"/>
      <c r="H45" s="1633"/>
      <c r="I45" s="1634"/>
    </row>
    <row r="46" spans="1:9" s="121" customFormat="1" ht="54.75" customHeight="1" thickBot="1">
      <c r="A46" s="167" t="s">
        <v>465</v>
      </c>
      <c r="B46" s="2" t="s">
        <v>459</v>
      </c>
      <c r="C46" s="175" t="s">
        <v>455</v>
      </c>
      <c r="D46" s="2" t="s">
        <v>458</v>
      </c>
      <c r="E46" s="8" t="s">
        <v>1</v>
      </c>
      <c r="F46" s="2" t="s">
        <v>835</v>
      </c>
      <c r="G46" s="2" t="s">
        <v>836</v>
      </c>
      <c r="H46" s="2" t="s">
        <v>837</v>
      </c>
      <c r="I46" s="2" t="s">
        <v>838</v>
      </c>
    </row>
    <row r="47" spans="1:9" s="61" customFormat="1" ht="22" customHeight="1">
      <c r="A47" s="231">
        <v>20000000</v>
      </c>
      <c r="B47" s="76"/>
      <c r="C47" s="184"/>
      <c r="D47" s="395">
        <v>31911700</v>
      </c>
      <c r="E47" s="77" t="s">
        <v>163</v>
      </c>
      <c r="F47" s="50"/>
      <c r="G47" s="50"/>
      <c r="H47" s="78"/>
      <c r="I47" s="50"/>
    </row>
    <row r="48" spans="1:9" s="61" customFormat="1" ht="22" customHeight="1">
      <c r="A48" s="232">
        <v>21000000</v>
      </c>
      <c r="B48" s="79"/>
      <c r="C48" s="185"/>
      <c r="D48" s="395">
        <v>31911700</v>
      </c>
      <c r="E48" s="11" t="s">
        <v>164</v>
      </c>
      <c r="F48" s="19"/>
      <c r="G48" s="19"/>
      <c r="H48" s="75"/>
      <c r="I48" s="19"/>
    </row>
    <row r="49" spans="1:9" s="61" customFormat="1" ht="22" customHeight="1">
      <c r="A49" s="232">
        <v>21010000</v>
      </c>
      <c r="B49" s="79"/>
      <c r="C49" s="185"/>
      <c r="D49" s="395">
        <v>31911700</v>
      </c>
      <c r="E49" s="11" t="s">
        <v>165</v>
      </c>
      <c r="F49" s="19"/>
      <c r="G49" s="19"/>
      <c r="H49" s="75"/>
      <c r="I49" s="19"/>
    </row>
    <row r="50" spans="1:9" s="61" customFormat="1" ht="22" customHeight="1">
      <c r="A50" s="233">
        <v>21010101</v>
      </c>
      <c r="B50" s="165" t="s">
        <v>647</v>
      </c>
      <c r="C50" s="186"/>
      <c r="D50" s="391">
        <v>31911700</v>
      </c>
      <c r="E50" s="80" t="s">
        <v>166</v>
      </c>
      <c r="F50" s="18"/>
      <c r="G50" s="18"/>
      <c r="H50" s="30"/>
      <c r="I50" s="18"/>
    </row>
    <row r="51" spans="1:9" s="61" customFormat="1" ht="30" customHeight="1">
      <c r="A51" s="234">
        <v>21010102</v>
      </c>
      <c r="B51" s="165" t="s">
        <v>647</v>
      </c>
      <c r="C51" s="187"/>
      <c r="D51" s="391">
        <v>31911700</v>
      </c>
      <c r="E51" s="354" t="s">
        <v>672</v>
      </c>
      <c r="F51" s="18">
        <f>G51-(G51*5%)</f>
        <v>42526392.799999997</v>
      </c>
      <c r="G51" s="19">
        <v>44764624</v>
      </c>
      <c r="H51" s="30">
        <f>G51/12*9</f>
        <v>33573468</v>
      </c>
      <c r="I51" s="19">
        <f>'NORMINAL ROLL'!D25</f>
        <v>15836528</v>
      </c>
    </row>
    <row r="52" spans="1:9" s="61" customFormat="1" ht="22" customHeight="1">
      <c r="A52" s="232">
        <v>21020000</v>
      </c>
      <c r="B52" s="79"/>
      <c r="C52" s="185"/>
      <c r="D52" s="395">
        <v>31911700</v>
      </c>
      <c r="E52" s="11" t="s">
        <v>176</v>
      </c>
      <c r="F52" s="19"/>
      <c r="G52" s="19"/>
      <c r="H52" s="30"/>
      <c r="I52" s="19"/>
    </row>
    <row r="53" spans="1:9" s="61" customFormat="1" ht="35.25" customHeight="1">
      <c r="A53" s="232">
        <v>21020200</v>
      </c>
      <c r="B53" s="79"/>
      <c r="C53" s="185"/>
      <c r="D53" s="395">
        <v>31911700</v>
      </c>
      <c r="E53" s="11" t="s">
        <v>191</v>
      </c>
      <c r="F53" s="19"/>
      <c r="G53" s="19"/>
      <c r="H53" s="30"/>
      <c r="I53" s="19"/>
    </row>
    <row r="54" spans="1:9" s="61" customFormat="1" ht="22" customHeight="1">
      <c r="A54" s="234">
        <v>21200201</v>
      </c>
      <c r="B54" s="165" t="s">
        <v>647</v>
      </c>
      <c r="C54" s="187"/>
      <c r="D54" s="391">
        <v>31911700</v>
      </c>
      <c r="E54" s="80" t="s">
        <v>423</v>
      </c>
      <c r="F54" s="19"/>
      <c r="G54" s="19"/>
      <c r="H54" s="30"/>
      <c r="I54" s="19"/>
    </row>
    <row r="55" spans="1:9" s="61" customFormat="1" ht="22" customHeight="1">
      <c r="A55" s="234">
        <v>21200204</v>
      </c>
      <c r="B55" s="165" t="s">
        <v>647</v>
      </c>
      <c r="C55" s="187"/>
      <c r="D55" s="391">
        <v>31911700</v>
      </c>
      <c r="E55" s="64" t="s">
        <v>180</v>
      </c>
      <c r="F55" s="18">
        <f>G55-(G55*5%)</f>
        <v>2968996.05</v>
      </c>
      <c r="G55" s="18">
        <v>3125259</v>
      </c>
      <c r="H55" s="75">
        <f>G55/12*9</f>
        <v>2343944.25</v>
      </c>
      <c r="I55" s="18">
        <f>'NORMINAL ROLL'!F25</f>
        <v>4750958.3999999994</v>
      </c>
    </row>
    <row r="56" spans="1:9" s="61" customFormat="1" ht="22" customHeight="1">
      <c r="A56" s="234">
        <v>21200206</v>
      </c>
      <c r="B56" s="165" t="s">
        <v>647</v>
      </c>
      <c r="C56" s="187"/>
      <c r="D56" s="391">
        <v>31911700</v>
      </c>
      <c r="E56" s="64" t="s">
        <v>182</v>
      </c>
      <c r="F56" s="18">
        <f>G56-(G56*5%)</f>
        <v>2474167.65</v>
      </c>
      <c r="G56" s="18">
        <v>2604387</v>
      </c>
      <c r="H56" s="75">
        <f>G56/12*9</f>
        <v>1953290.25</v>
      </c>
      <c r="I56" s="18">
        <f>'NORMINAL ROLL'!G25</f>
        <v>4750958.3999999994</v>
      </c>
    </row>
    <row r="57" spans="1:9" s="61" customFormat="1" ht="22" customHeight="1">
      <c r="A57" s="234">
        <v>21200209</v>
      </c>
      <c r="B57" s="165" t="s">
        <v>647</v>
      </c>
      <c r="C57" s="187"/>
      <c r="D57" s="391">
        <v>31911700</v>
      </c>
      <c r="E57" s="64" t="s">
        <v>424</v>
      </c>
      <c r="F57" s="18"/>
      <c r="G57" s="18">
        <v>2625259</v>
      </c>
      <c r="H57" s="30"/>
      <c r="I57" s="18">
        <f>'NORMINAL ROLL'!N25</f>
        <v>1583652.7000000002</v>
      </c>
    </row>
    <row r="58" spans="1:9" s="61" customFormat="1" ht="22" customHeight="1">
      <c r="A58" s="234">
        <v>21200210</v>
      </c>
      <c r="B58" s="165" t="s">
        <v>647</v>
      </c>
      <c r="C58" s="187"/>
      <c r="D58" s="391">
        <v>31911700</v>
      </c>
      <c r="E58" s="64" t="s">
        <v>422</v>
      </c>
      <c r="F58" s="18">
        <f>G58-(G58*5%)</f>
        <v>747532.2</v>
      </c>
      <c r="G58" s="18">
        <v>786876</v>
      </c>
      <c r="H58" s="75">
        <f>G58/12*9</f>
        <v>590157</v>
      </c>
      <c r="I58" s="18">
        <v>8500000</v>
      </c>
    </row>
    <row r="59" spans="1:9" s="61" customFormat="1" ht="22" customHeight="1">
      <c r="A59" s="234">
        <v>21200212</v>
      </c>
      <c r="B59" s="165" t="s">
        <v>647</v>
      </c>
      <c r="C59" s="187"/>
      <c r="D59" s="391">
        <v>31911700</v>
      </c>
      <c r="E59" s="64" t="s">
        <v>445</v>
      </c>
      <c r="F59" s="18"/>
      <c r="G59" s="18"/>
      <c r="H59" s="30"/>
      <c r="I59" s="18"/>
    </row>
    <row r="60" spans="1:9" s="61" customFormat="1" ht="22" customHeight="1">
      <c r="A60" s="234">
        <v>21200214</v>
      </c>
      <c r="B60" s="165" t="s">
        <v>647</v>
      </c>
      <c r="C60" s="187"/>
      <c r="D60" s="391">
        <v>31911700</v>
      </c>
      <c r="E60" s="64" t="s">
        <v>185</v>
      </c>
      <c r="F60" s="18">
        <f>G60-(G60*5%)</f>
        <v>4546193.6500000004</v>
      </c>
      <c r="G60" s="18">
        <v>4785467</v>
      </c>
      <c r="H60" s="75">
        <f>G60/12*9</f>
        <v>3589100.25</v>
      </c>
      <c r="I60" s="18">
        <f>'NORMINAL ROLL'!H25</f>
        <v>6000000</v>
      </c>
    </row>
    <row r="61" spans="1:9" s="61" customFormat="1" ht="22" customHeight="1">
      <c r="A61" s="234">
        <v>21200217</v>
      </c>
      <c r="B61" s="165" t="s">
        <v>647</v>
      </c>
      <c r="C61" s="187"/>
      <c r="D61" s="391">
        <v>31911700</v>
      </c>
      <c r="E61" s="64" t="s">
        <v>187</v>
      </c>
      <c r="F61" s="18"/>
      <c r="G61" s="18"/>
      <c r="H61" s="81"/>
      <c r="I61" s="18"/>
    </row>
    <row r="62" spans="1:9" s="61" customFormat="1" ht="22" customHeight="1">
      <c r="A62" s="234">
        <v>21200228</v>
      </c>
      <c r="B62" s="165" t="s">
        <v>647</v>
      </c>
      <c r="C62" s="187"/>
      <c r="D62" s="391">
        <v>31911700</v>
      </c>
      <c r="E62" s="64" t="s">
        <v>295</v>
      </c>
      <c r="F62" s="18">
        <f>G62-(G62*5%)</f>
        <v>2474167.65</v>
      </c>
      <c r="G62" s="18">
        <v>2604387</v>
      </c>
      <c r="H62" s="75">
        <f>G62/12*9</f>
        <v>1953290.25</v>
      </c>
      <c r="I62" s="18">
        <f>'NORMINAL ROLL'!E25</f>
        <v>3959132</v>
      </c>
    </row>
    <row r="63" spans="1:9" s="61" customFormat="1" ht="22" customHeight="1">
      <c r="A63" s="234">
        <v>21020305</v>
      </c>
      <c r="B63" s="165" t="s">
        <v>647</v>
      </c>
      <c r="C63" s="187"/>
      <c r="D63" s="391">
        <v>31911700</v>
      </c>
      <c r="E63" s="64" t="s">
        <v>512</v>
      </c>
      <c r="F63" s="18"/>
      <c r="G63" s="18"/>
      <c r="H63" s="75"/>
      <c r="I63" s="18"/>
    </row>
    <row r="64" spans="1:9" s="61" customFormat="1" ht="22" customHeight="1">
      <c r="A64" s="234"/>
      <c r="B64" s="165"/>
      <c r="C64" s="187"/>
      <c r="D64" s="391"/>
      <c r="E64" s="64" t="s">
        <v>1616</v>
      </c>
      <c r="F64" s="18"/>
      <c r="G64" s="18"/>
      <c r="H64" s="75"/>
      <c r="I64" s="18"/>
    </row>
    <row r="65" spans="1:9" s="61" customFormat="1" ht="22" customHeight="1">
      <c r="A65" s="235">
        <v>21020600</v>
      </c>
      <c r="B65" s="84"/>
      <c r="C65" s="188"/>
      <c r="D65" s="395">
        <v>31911700</v>
      </c>
      <c r="E65" s="11" t="s">
        <v>195</v>
      </c>
      <c r="F65" s="18"/>
      <c r="G65" s="18"/>
      <c r="H65" s="81"/>
      <c r="I65" s="18"/>
    </row>
    <row r="66" spans="1:9" s="61" customFormat="1" ht="22" customHeight="1" thickBot="1">
      <c r="A66" s="236">
        <v>21020604</v>
      </c>
      <c r="B66" s="165" t="s">
        <v>647</v>
      </c>
      <c r="C66" s="189"/>
      <c r="D66" s="391">
        <v>31911700</v>
      </c>
      <c r="E66" s="80" t="s">
        <v>675</v>
      </c>
      <c r="F66" s="18">
        <v>13050000</v>
      </c>
      <c r="G66" s="18">
        <v>2500000</v>
      </c>
      <c r="H66" s="75">
        <v>10800000</v>
      </c>
      <c r="I66" s="18">
        <v>2500000</v>
      </c>
    </row>
    <row r="67" spans="1:9" s="61" customFormat="1" ht="22" customHeight="1">
      <c r="A67" s="237">
        <v>22000000</v>
      </c>
      <c r="B67" s="82"/>
      <c r="C67" s="190"/>
      <c r="D67" s="402">
        <v>31911700</v>
      </c>
      <c r="E67" s="59" t="s">
        <v>201</v>
      </c>
      <c r="F67" s="18"/>
      <c r="G67" s="18"/>
      <c r="H67" s="81"/>
      <c r="I67" s="18"/>
    </row>
    <row r="68" spans="1:9" s="61" customFormat="1" ht="22" customHeight="1">
      <c r="A68" s="237">
        <v>22010000</v>
      </c>
      <c r="B68" s="82"/>
      <c r="C68" s="190"/>
      <c r="D68" s="402">
        <v>31911700</v>
      </c>
      <c r="E68" s="59" t="s">
        <v>202</v>
      </c>
      <c r="F68" s="18"/>
      <c r="G68" s="18"/>
      <c r="H68" s="81"/>
      <c r="I68" s="18"/>
    </row>
    <row r="69" spans="1:9" s="61" customFormat="1" ht="22" customHeight="1">
      <c r="A69" s="237">
        <v>22010100</v>
      </c>
      <c r="B69" s="165"/>
      <c r="C69" s="190"/>
      <c r="D69" s="395">
        <v>31911700</v>
      </c>
      <c r="E69" s="59" t="s">
        <v>202</v>
      </c>
      <c r="F69" s="18"/>
      <c r="G69" s="18"/>
      <c r="H69" s="81"/>
      <c r="I69" s="18"/>
    </row>
    <row r="70" spans="1:9" s="61" customFormat="1" ht="22" customHeight="1">
      <c r="A70" s="226">
        <v>22010103</v>
      </c>
      <c r="B70" s="300" t="s">
        <v>647</v>
      </c>
      <c r="C70" s="192"/>
      <c r="D70" s="872">
        <v>31911700</v>
      </c>
      <c r="E70" s="873" t="s">
        <v>814</v>
      </c>
      <c r="G70" s="18"/>
      <c r="H70" s="18"/>
      <c r="I70" s="18"/>
    </row>
    <row r="71" spans="1:9" s="61" customFormat="1" ht="22" customHeight="1">
      <c r="A71" s="871">
        <v>22020000</v>
      </c>
      <c r="B71" s="870"/>
      <c r="C71" s="188"/>
      <c r="D71" s="395">
        <v>31911700</v>
      </c>
      <c r="E71" s="11" t="s">
        <v>203</v>
      </c>
      <c r="F71" s="18"/>
      <c r="G71" s="18"/>
      <c r="H71" s="81"/>
      <c r="I71" s="18"/>
    </row>
    <row r="72" spans="1:9" s="61" customFormat="1" ht="22" customHeight="1">
      <c r="A72" s="235">
        <v>22020100</v>
      </c>
      <c r="B72" s="84"/>
      <c r="C72" s="188"/>
      <c r="D72" s="395">
        <v>31911700</v>
      </c>
      <c r="E72" s="11" t="s">
        <v>303</v>
      </c>
      <c r="F72" s="18"/>
      <c r="G72" s="18"/>
      <c r="H72" s="81"/>
      <c r="I72" s="18"/>
    </row>
    <row r="73" spans="1:9" s="61" customFormat="1" ht="22" customHeight="1">
      <c r="A73" s="226">
        <v>22020102</v>
      </c>
      <c r="B73" s="165" t="s">
        <v>647</v>
      </c>
      <c r="C73" s="177"/>
      <c r="D73" s="391">
        <v>31911700</v>
      </c>
      <c r="E73" s="85" t="s">
        <v>206</v>
      </c>
      <c r="F73" s="81">
        <v>1500000</v>
      </c>
      <c r="G73" s="18">
        <v>2000000</v>
      </c>
      <c r="H73" s="81">
        <v>350000</v>
      </c>
      <c r="I73" s="18">
        <v>5000000</v>
      </c>
    </row>
    <row r="74" spans="1:9" s="61" customFormat="1" ht="22" customHeight="1">
      <c r="A74" s="226">
        <v>22020104</v>
      </c>
      <c r="B74" s="165" t="s">
        <v>647</v>
      </c>
      <c r="C74" s="177"/>
      <c r="D74" s="391">
        <v>31911700</v>
      </c>
      <c r="E74" s="85" t="s">
        <v>208</v>
      </c>
      <c r="F74" s="81">
        <v>3000000</v>
      </c>
      <c r="G74" s="18">
        <v>9000000</v>
      </c>
      <c r="H74" s="81"/>
      <c r="I74" s="18">
        <v>9000000</v>
      </c>
    </row>
    <row r="75" spans="1:9" s="61" customFormat="1" ht="22" customHeight="1">
      <c r="A75" s="237">
        <v>22020400</v>
      </c>
      <c r="B75" s="86"/>
      <c r="C75" s="190"/>
      <c r="D75" s="395">
        <v>31911700</v>
      </c>
      <c r="E75" s="87" t="s">
        <v>509</v>
      </c>
      <c r="F75" s="358"/>
      <c r="G75" s="358"/>
      <c r="H75" s="83"/>
      <c r="I75" s="358"/>
    </row>
    <row r="76" spans="1:9" s="61" customFormat="1" ht="22" customHeight="1">
      <c r="A76" s="226">
        <v>22020303</v>
      </c>
      <c r="B76" s="165" t="s">
        <v>647</v>
      </c>
      <c r="C76" s="177"/>
      <c r="D76" s="391">
        <v>31911700</v>
      </c>
      <c r="E76" s="85" t="s">
        <v>510</v>
      </c>
      <c r="F76" s="18"/>
      <c r="G76" s="18">
        <v>140000</v>
      </c>
      <c r="H76" s="81"/>
      <c r="I76" s="18">
        <v>500000</v>
      </c>
    </row>
    <row r="77" spans="1:9" s="61" customFormat="1" ht="24.75" customHeight="1">
      <c r="A77" s="237">
        <v>22020400</v>
      </c>
      <c r="B77" s="86"/>
      <c r="C77" s="190"/>
      <c r="D77" s="395">
        <v>31911700</v>
      </c>
      <c r="E77" s="87" t="s">
        <v>315</v>
      </c>
      <c r="F77" s="18"/>
      <c r="G77" s="18"/>
      <c r="H77" s="81"/>
      <c r="I77" s="18"/>
    </row>
    <row r="78" spans="1:9" s="61" customFormat="1" ht="24.75" customHeight="1">
      <c r="A78" s="237">
        <v>22020500</v>
      </c>
      <c r="B78" s="86"/>
      <c r="C78" s="190"/>
      <c r="D78" s="395">
        <v>31911700</v>
      </c>
      <c r="E78" s="59" t="s">
        <v>228</v>
      </c>
      <c r="F78" s="18"/>
      <c r="G78" s="18"/>
      <c r="H78" s="81"/>
      <c r="I78" s="18"/>
    </row>
    <row r="79" spans="1:9" s="61" customFormat="1" ht="24.75" customHeight="1">
      <c r="A79" s="226">
        <v>22020501</v>
      </c>
      <c r="B79" s="165" t="s">
        <v>647</v>
      </c>
      <c r="C79" s="177"/>
      <c r="D79" s="391">
        <v>31911700</v>
      </c>
      <c r="E79" s="85" t="s">
        <v>229</v>
      </c>
      <c r="F79" s="18">
        <v>1976000</v>
      </c>
      <c r="G79" s="18">
        <v>2660000</v>
      </c>
      <c r="H79" s="81">
        <v>1340000</v>
      </c>
      <c r="I79" s="18">
        <v>10000000</v>
      </c>
    </row>
    <row r="80" spans="1:9" s="61" customFormat="1" ht="22" customHeight="1">
      <c r="A80" s="237">
        <v>22020600</v>
      </c>
      <c r="B80" s="86"/>
      <c r="C80" s="190"/>
      <c r="D80" s="395">
        <v>31911700</v>
      </c>
      <c r="E80" s="59" t="s">
        <v>230</v>
      </c>
      <c r="F80" s="18"/>
      <c r="G80" s="18"/>
      <c r="H80" s="81"/>
      <c r="I80" s="18"/>
    </row>
    <row r="81" spans="1:9" s="61" customFormat="1" ht="22" customHeight="1">
      <c r="A81" s="226">
        <v>22020601</v>
      </c>
      <c r="B81" s="165" t="s">
        <v>647</v>
      </c>
      <c r="C81" s="177"/>
      <c r="D81" s="391">
        <v>31911700</v>
      </c>
      <c r="E81" s="85" t="s">
        <v>811</v>
      </c>
      <c r="F81" s="18"/>
      <c r="G81" s="18"/>
      <c r="H81" s="81"/>
      <c r="I81" s="18">
        <v>10000000</v>
      </c>
    </row>
    <row r="82" spans="1:9" s="61" customFormat="1" ht="22" customHeight="1">
      <c r="A82" s="226">
        <v>22020604</v>
      </c>
      <c r="B82" s="165" t="s">
        <v>647</v>
      </c>
      <c r="C82" s="177"/>
      <c r="D82" s="391">
        <v>31911700</v>
      </c>
      <c r="E82" s="85" t="s">
        <v>233</v>
      </c>
      <c r="F82" s="18">
        <v>6750000</v>
      </c>
      <c r="G82" s="18">
        <v>7200000</v>
      </c>
      <c r="H82" s="81">
        <v>5500000</v>
      </c>
      <c r="I82" s="18">
        <v>20000000</v>
      </c>
    </row>
    <row r="83" spans="1:9" s="61" customFormat="1" ht="22" customHeight="1">
      <c r="A83" s="237">
        <v>22020700</v>
      </c>
      <c r="B83" s="86"/>
      <c r="C83" s="190"/>
      <c r="D83" s="395">
        <v>31911700</v>
      </c>
      <c r="E83" s="87" t="s">
        <v>511</v>
      </c>
      <c r="F83" s="366"/>
      <c r="G83" s="366"/>
      <c r="H83" s="83"/>
      <c r="I83" s="366"/>
    </row>
    <row r="84" spans="1:9" s="61" customFormat="1" ht="22" customHeight="1">
      <c r="A84" s="226">
        <v>22020711</v>
      </c>
      <c r="B84" s="165" t="s">
        <v>647</v>
      </c>
      <c r="C84" s="177"/>
      <c r="D84" s="391">
        <v>31911700</v>
      </c>
      <c r="E84" s="85" t="s">
        <v>673</v>
      </c>
      <c r="F84" s="19"/>
      <c r="G84" s="19"/>
      <c r="H84" s="81"/>
      <c r="I84" s="19"/>
    </row>
    <row r="85" spans="1:9" s="61" customFormat="1" ht="22" customHeight="1">
      <c r="A85" s="237">
        <v>22022000</v>
      </c>
      <c r="B85" s="86"/>
      <c r="C85" s="190"/>
      <c r="D85" s="395">
        <v>31911700</v>
      </c>
      <c r="E85" s="59" t="s">
        <v>246</v>
      </c>
      <c r="F85" s="19"/>
      <c r="G85" s="19"/>
      <c r="H85" s="81"/>
      <c r="I85" s="19"/>
    </row>
    <row r="86" spans="1:9" s="61" customFormat="1" ht="22" customHeight="1">
      <c r="A86" s="226">
        <v>22022001</v>
      </c>
      <c r="B86" s="165" t="s">
        <v>647</v>
      </c>
      <c r="C86" s="177"/>
      <c r="D86" s="391">
        <v>31911700</v>
      </c>
      <c r="E86" s="64" t="s">
        <v>247</v>
      </c>
      <c r="F86" s="18">
        <v>3456000</v>
      </c>
      <c r="G86" s="18">
        <v>1500000</v>
      </c>
      <c r="H86" s="81">
        <v>1430000</v>
      </c>
      <c r="I86" s="18">
        <v>10000000</v>
      </c>
    </row>
    <row r="87" spans="1:9" s="61" customFormat="1" ht="22" customHeight="1">
      <c r="A87" s="226">
        <v>22022002</v>
      </c>
      <c r="B87" s="165" t="s">
        <v>647</v>
      </c>
      <c r="C87" s="177"/>
      <c r="D87" s="391">
        <v>31911700</v>
      </c>
      <c r="E87" s="64" t="s">
        <v>248</v>
      </c>
      <c r="F87" s="18"/>
      <c r="G87" s="18"/>
      <c r="H87" s="81"/>
      <c r="I87" s="18">
        <v>3000000</v>
      </c>
    </row>
    <row r="88" spans="1:9" s="61" customFormat="1" ht="22" customHeight="1">
      <c r="A88" s="226">
        <v>22022003</v>
      </c>
      <c r="B88" s="165" t="s">
        <v>647</v>
      </c>
      <c r="C88" s="177"/>
      <c r="D88" s="391">
        <v>31911700</v>
      </c>
      <c r="E88" s="64" t="s">
        <v>249</v>
      </c>
      <c r="F88" s="81">
        <v>1234000</v>
      </c>
      <c r="G88" s="18">
        <v>2000000</v>
      </c>
      <c r="H88" s="81">
        <v>1475000</v>
      </c>
      <c r="I88" s="18">
        <v>7000000</v>
      </c>
    </row>
    <row r="89" spans="1:9" s="61" customFormat="1" ht="22" customHeight="1">
      <c r="A89" s="237">
        <v>22040100</v>
      </c>
      <c r="B89" s="86"/>
      <c r="C89" s="190"/>
      <c r="D89" s="395">
        <v>31911700</v>
      </c>
      <c r="E89" s="59" t="s">
        <v>262</v>
      </c>
      <c r="F89" s="19"/>
      <c r="G89" s="19"/>
      <c r="H89" s="81"/>
      <c r="I89" s="19"/>
    </row>
    <row r="90" spans="1:9" s="61" customFormat="1" ht="22" customHeight="1" thickBot="1">
      <c r="A90" s="537">
        <v>22040109</v>
      </c>
      <c r="B90" s="538" t="s">
        <v>647</v>
      </c>
      <c r="C90" s="210"/>
      <c r="D90" s="391">
        <v>31911700</v>
      </c>
      <c r="E90" s="119" t="s">
        <v>263</v>
      </c>
      <c r="F90" s="28"/>
      <c r="G90" s="28">
        <v>1000000</v>
      </c>
      <c r="H90" s="462">
        <v>2750000</v>
      </c>
      <c r="I90" s="28">
        <v>20000000</v>
      </c>
    </row>
    <row r="91" spans="1:9" s="61" customFormat="1" ht="22" customHeight="1" thickBot="1">
      <c r="A91" s="544"/>
      <c r="B91" s="545"/>
      <c r="C91" s="546"/>
      <c r="D91" s="545"/>
      <c r="E91" s="547" t="s">
        <v>164</v>
      </c>
      <c r="F91" s="548">
        <f>SUM(F48:F70)</f>
        <v>68787450</v>
      </c>
      <c r="G91" s="548">
        <f>SUM(G48:G70)</f>
        <v>63796259</v>
      </c>
      <c r="H91" s="548">
        <f>SUM(H48:H70)</f>
        <v>54803250</v>
      </c>
      <c r="I91" s="548">
        <f>SUM(I48:I70)</f>
        <v>47881229.5</v>
      </c>
    </row>
    <row r="92" spans="1:9" s="61" customFormat="1" ht="22" customHeight="1" thickBot="1">
      <c r="A92" s="539"/>
      <c r="B92" s="540"/>
      <c r="C92" s="541"/>
      <c r="D92" s="540"/>
      <c r="E92" s="542" t="s">
        <v>203</v>
      </c>
      <c r="F92" s="543">
        <f>SUM(F72:F90)</f>
        <v>17916000</v>
      </c>
      <c r="G92" s="543">
        <f>SUM(G72:G90)</f>
        <v>25500000</v>
      </c>
      <c r="H92" s="543">
        <f>SUM(H72:H90)</f>
        <v>12845000</v>
      </c>
      <c r="I92" s="543">
        <f>SUM(I72:I90)</f>
        <v>94500000</v>
      </c>
    </row>
    <row r="93" spans="1:9" s="61" customFormat="1" ht="22" customHeight="1" thickBot="1">
      <c r="A93" s="247"/>
      <c r="B93" s="443"/>
      <c r="C93" s="442"/>
      <c r="D93" s="263"/>
      <c r="E93" s="445" t="s">
        <v>296</v>
      </c>
      <c r="F93" s="406">
        <f>SUM(F91:F92)</f>
        <v>86703450</v>
      </c>
      <c r="G93" s="406">
        <f>SUM(G91:G92)</f>
        <v>89296259</v>
      </c>
      <c r="H93" s="406">
        <f>SUM(H91:H92)</f>
        <v>67648250</v>
      </c>
      <c r="I93" s="406">
        <f>SUM(I91:I92)</f>
        <v>142381229.5</v>
      </c>
    </row>
    <row r="94" spans="1:9" ht="22">
      <c r="A94" s="1620" t="s">
        <v>916</v>
      </c>
      <c r="B94" s="1621"/>
      <c r="C94" s="1621"/>
      <c r="D94" s="1621"/>
      <c r="E94" s="1621"/>
      <c r="F94" s="1621"/>
      <c r="G94" s="1621"/>
      <c r="H94" s="1621"/>
      <c r="I94" s="1622"/>
    </row>
    <row r="95" spans="1:9" ht="20">
      <c r="A95" s="1623" t="s">
        <v>484</v>
      </c>
      <c r="B95" s="1624"/>
      <c r="C95" s="1624"/>
      <c r="D95" s="1624"/>
      <c r="E95" s="1624"/>
      <c r="F95" s="1624"/>
      <c r="G95" s="1624"/>
      <c r="H95" s="1624"/>
      <c r="I95" s="1625"/>
    </row>
    <row r="96" spans="1:9" ht="22">
      <c r="A96" s="1626" t="s">
        <v>1676</v>
      </c>
      <c r="B96" s="1627"/>
      <c r="C96" s="1627"/>
      <c r="D96" s="1627"/>
      <c r="E96" s="1627"/>
      <c r="F96" s="1627"/>
      <c r="G96" s="1627"/>
      <c r="H96" s="1627"/>
      <c r="I96" s="1628"/>
    </row>
    <row r="97" spans="1:9" ht="24.75" customHeight="1" thickBot="1">
      <c r="A97" s="1629" t="s">
        <v>277</v>
      </c>
      <c r="B97" s="1630"/>
      <c r="C97" s="1630"/>
      <c r="D97" s="1630"/>
      <c r="E97" s="1630"/>
      <c r="F97" s="1630"/>
      <c r="G97" s="1630"/>
      <c r="H97" s="1630"/>
      <c r="I97" s="1631"/>
    </row>
    <row r="98" spans="1:9" s="61" customFormat="1" ht="29.25" customHeight="1" thickBot="1">
      <c r="A98" s="1641" t="s">
        <v>314</v>
      </c>
      <c r="B98" s="1642"/>
      <c r="C98" s="1642"/>
      <c r="D98" s="1642"/>
      <c r="E98" s="1642"/>
      <c r="F98" s="1642"/>
      <c r="G98" s="1642"/>
      <c r="H98" s="1642"/>
      <c r="I98" s="1643"/>
    </row>
    <row r="99" spans="1:9" s="121" customFormat="1" ht="60" customHeight="1" thickBot="1">
      <c r="A99" s="167" t="s">
        <v>465</v>
      </c>
      <c r="B99" s="2" t="s">
        <v>459</v>
      </c>
      <c r="C99" s="175" t="s">
        <v>455</v>
      </c>
      <c r="D99" s="2" t="s">
        <v>458</v>
      </c>
      <c r="E99" s="8" t="s">
        <v>1</v>
      </c>
      <c r="F99" s="2" t="s">
        <v>835</v>
      </c>
      <c r="G99" s="2" t="s">
        <v>836</v>
      </c>
      <c r="H99" s="2" t="s">
        <v>837</v>
      </c>
      <c r="I99" s="2" t="s">
        <v>838</v>
      </c>
    </row>
    <row r="100" spans="1:9" s="61" customFormat="1" ht="22" customHeight="1">
      <c r="A100" s="238">
        <v>20000000</v>
      </c>
      <c r="B100" s="90"/>
      <c r="C100" s="191"/>
      <c r="D100" s="395">
        <v>31911700</v>
      </c>
      <c r="E100" s="91" t="s">
        <v>163</v>
      </c>
      <c r="F100" s="92"/>
      <c r="G100" s="372"/>
      <c r="H100" s="92"/>
      <c r="I100" s="372"/>
    </row>
    <row r="101" spans="1:9" s="61" customFormat="1" ht="22" customHeight="1">
      <c r="A101" s="232">
        <v>21000000</v>
      </c>
      <c r="B101" s="79"/>
      <c r="C101" s="185"/>
      <c r="D101" s="395">
        <v>31911700</v>
      </c>
      <c r="E101" s="11" t="s">
        <v>164</v>
      </c>
      <c r="F101" s="75"/>
      <c r="G101" s="19"/>
      <c r="H101" s="75"/>
      <c r="I101" s="19"/>
    </row>
    <row r="102" spans="1:9" s="61" customFormat="1" ht="22" customHeight="1">
      <c r="A102" s="232">
        <v>21010000</v>
      </c>
      <c r="B102" s="79"/>
      <c r="C102" s="185"/>
      <c r="D102" s="395">
        <v>31911700</v>
      </c>
      <c r="E102" s="11" t="s">
        <v>165</v>
      </c>
      <c r="F102" s="75"/>
      <c r="G102" s="19"/>
      <c r="H102" s="75"/>
      <c r="I102" s="19"/>
    </row>
    <row r="103" spans="1:9" s="61" customFormat="1" ht="22" customHeight="1">
      <c r="A103" s="234">
        <v>21010103</v>
      </c>
      <c r="B103" s="165" t="s">
        <v>647</v>
      </c>
      <c r="C103" s="187"/>
      <c r="D103" s="391">
        <v>31911700</v>
      </c>
      <c r="E103" s="80" t="s">
        <v>168</v>
      </c>
      <c r="F103" s="18">
        <f>G103-(G103*5%)</f>
        <v>952428.2</v>
      </c>
      <c r="G103" s="18">
        <v>1002556</v>
      </c>
      <c r="H103" s="30">
        <f>G103/12*9</f>
        <v>751917</v>
      </c>
      <c r="I103" s="18">
        <f>'NORMINAL ROLL'!D36</f>
        <v>2481427.08</v>
      </c>
    </row>
    <row r="104" spans="1:9" s="61" customFormat="1" ht="22" customHeight="1">
      <c r="A104" s="234">
        <v>21010104</v>
      </c>
      <c r="B104" s="165" t="s">
        <v>647</v>
      </c>
      <c r="C104" s="187"/>
      <c r="D104" s="391">
        <v>31911700</v>
      </c>
      <c r="E104" s="80" t="s">
        <v>169</v>
      </c>
      <c r="F104" s="18"/>
      <c r="G104" s="18"/>
      <c r="H104" s="30"/>
      <c r="I104" s="18"/>
    </row>
    <row r="105" spans="1:9" s="61" customFormat="1" ht="22" customHeight="1">
      <c r="A105" s="234">
        <v>21010105</v>
      </c>
      <c r="B105" s="165" t="s">
        <v>647</v>
      </c>
      <c r="C105" s="187"/>
      <c r="D105" s="391">
        <v>31911700</v>
      </c>
      <c r="E105" s="80" t="s">
        <v>170</v>
      </c>
      <c r="F105" s="18"/>
      <c r="G105" s="18"/>
      <c r="H105" s="30"/>
      <c r="I105" s="18"/>
    </row>
    <row r="106" spans="1:9" s="61" customFormat="1" ht="22" customHeight="1">
      <c r="A106" s="234">
        <v>21010106</v>
      </c>
      <c r="B106" s="165" t="s">
        <v>647</v>
      </c>
      <c r="C106" s="187"/>
      <c r="D106" s="391">
        <v>31911700</v>
      </c>
      <c r="E106" s="80" t="s">
        <v>674</v>
      </c>
      <c r="F106" s="18"/>
      <c r="G106" s="18"/>
      <c r="H106" s="30"/>
      <c r="I106" s="18"/>
    </row>
    <row r="107" spans="1:9" s="61" customFormat="1" ht="22" customHeight="1">
      <c r="A107" s="248"/>
      <c r="B107" s="165" t="s">
        <v>647</v>
      </c>
      <c r="C107" s="187"/>
      <c r="D107" s="391">
        <v>31911700</v>
      </c>
      <c r="E107" s="80" t="s">
        <v>677</v>
      </c>
      <c r="F107" s="18"/>
      <c r="G107" s="18"/>
      <c r="H107" s="75"/>
      <c r="I107" s="18">
        <v>480000</v>
      </c>
    </row>
    <row r="108" spans="1:9" s="61" customFormat="1" ht="22" customHeight="1">
      <c r="A108" s="232">
        <v>21020300</v>
      </c>
      <c r="B108" s="165"/>
      <c r="C108" s="185"/>
      <c r="D108" s="395">
        <v>31911700</v>
      </c>
      <c r="E108" s="11" t="s">
        <v>192</v>
      </c>
      <c r="F108" s="18"/>
      <c r="G108" s="18"/>
      <c r="H108" s="30"/>
      <c r="I108" s="18"/>
    </row>
    <row r="109" spans="1:9" s="61" customFormat="1" ht="22" customHeight="1">
      <c r="A109" s="234">
        <v>21020301</v>
      </c>
      <c r="B109" s="165" t="s">
        <v>647</v>
      </c>
      <c r="C109" s="187"/>
      <c r="D109" s="391">
        <v>31911700</v>
      </c>
      <c r="E109" s="64" t="s">
        <v>177</v>
      </c>
      <c r="F109" s="18">
        <f>G109-(G109*5%)</f>
        <v>341607.65</v>
      </c>
      <c r="G109" s="18">
        <v>359587</v>
      </c>
      <c r="H109" s="75">
        <f>G109/12*9</f>
        <v>269690.25</v>
      </c>
      <c r="I109" s="18">
        <f>'NORMINAL ROLL'!E36</f>
        <v>868499.47799999989</v>
      </c>
    </row>
    <row r="110" spans="1:9" s="61" customFormat="1" ht="22" customHeight="1">
      <c r="A110" s="234">
        <v>21020302</v>
      </c>
      <c r="B110" s="165" t="s">
        <v>647</v>
      </c>
      <c r="C110" s="187"/>
      <c r="D110" s="391">
        <v>31911700</v>
      </c>
      <c r="E110" s="64" t="s">
        <v>178</v>
      </c>
      <c r="F110" s="18">
        <f>G110-(G110*5%)</f>
        <v>491205.1</v>
      </c>
      <c r="G110" s="18">
        <v>517058</v>
      </c>
      <c r="H110" s="75">
        <f>G110/12*9</f>
        <v>387793.5</v>
      </c>
      <c r="I110" s="18">
        <f>'NORMINAL ROLL'!F36</f>
        <v>496285.41600000008</v>
      </c>
    </row>
    <row r="111" spans="1:9" s="61" customFormat="1" ht="22" customHeight="1">
      <c r="A111" s="234">
        <v>21020303</v>
      </c>
      <c r="B111" s="165" t="s">
        <v>647</v>
      </c>
      <c r="C111" s="187"/>
      <c r="D111" s="391">
        <v>31911700</v>
      </c>
      <c r="E111" s="64" t="s">
        <v>179</v>
      </c>
      <c r="F111" s="18">
        <f>G111-(G111*5%)</f>
        <v>10619.1</v>
      </c>
      <c r="G111" s="18">
        <v>11178</v>
      </c>
      <c r="H111" s="75">
        <f>G111/12*9</f>
        <v>8383.5</v>
      </c>
      <c r="I111" s="18">
        <f>'NORMINAL ROLL'!G36</f>
        <v>25920</v>
      </c>
    </row>
    <row r="112" spans="1:9" s="61" customFormat="1" ht="22" customHeight="1">
      <c r="A112" s="234">
        <v>21020304</v>
      </c>
      <c r="B112" s="165" t="s">
        <v>647</v>
      </c>
      <c r="C112" s="187"/>
      <c r="D112" s="391">
        <v>31911700</v>
      </c>
      <c r="E112" s="64" t="s">
        <v>180</v>
      </c>
      <c r="F112" s="18">
        <f>G112-(G112*5%)</f>
        <v>47615.9</v>
      </c>
      <c r="G112" s="18">
        <v>50122</v>
      </c>
      <c r="H112" s="75">
        <f>G112/12*9</f>
        <v>37591.5</v>
      </c>
      <c r="I112" s="18">
        <f>'NORMINAL ROLL'!H36</f>
        <v>124071.35400000002</v>
      </c>
    </row>
    <row r="113" spans="1:9" s="61" customFormat="1" ht="22" customHeight="1">
      <c r="A113" s="234">
        <v>21020312</v>
      </c>
      <c r="B113" s="165" t="s">
        <v>647</v>
      </c>
      <c r="C113" s="187"/>
      <c r="D113" s="391">
        <v>31911700</v>
      </c>
      <c r="E113" s="64" t="s">
        <v>183</v>
      </c>
      <c r="F113" s="18"/>
      <c r="G113" s="18"/>
      <c r="H113" s="30"/>
      <c r="I113" s="18"/>
    </row>
    <row r="114" spans="1:9" s="61" customFormat="1" ht="22" customHeight="1">
      <c r="A114" s="234">
        <v>21020315</v>
      </c>
      <c r="B114" s="165" t="s">
        <v>647</v>
      </c>
      <c r="C114" s="187"/>
      <c r="D114" s="391">
        <v>31911700</v>
      </c>
      <c r="E114" s="64" t="s">
        <v>186</v>
      </c>
      <c r="F114" s="18">
        <f>G114-(G114*5%)</f>
        <v>489812.4</v>
      </c>
      <c r="G114" s="18">
        <v>515592</v>
      </c>
      <c r="H114" s="75">
        <f>G114/12*9</f>
        <v>386694</v>
      </c>
      <c r="I114" s="18">
        <f>'NORMINAL ROLL'!I36</f>
        <v>196071.35400000002</v>
      </c>
    </row>
    <row r="115" spans="1:9" s="61" customFormat="1" ht="22" customHeight="1">
      <c r="A115" s="234">
        <v>21020314</v>
      </c>
      <c r="B115" s="165" t="s">
        <v>647</v>
      </c>
      <c r="C115" s="187"/>
      <c r="D115" s="391">
        <v>31911700</v>
      </c>
      <c r="E115" s="64" t="s">
        <v>185</v>
      </c>
      <c r="F115" s="75"/>
      <c r="G115" s="18">
        <v>859633</v>
      </c>
      <c r="H115" s="75"/>
      <c r="I115" s="18">
        <f>'NORMINAL ROLL'!K36</f>
        <v>275256</v>
      </c>
    </row>
    <row r="116" spans="1:9" s="61" customFormat="1" ht="22" customHeight="1">
      <c r="A116" s="234">
        <v>21020305</v>
      </c>
      <c r="B116" s="165" t="s">
        <v>647</v>
      </c>
      <c r="C116" s="187"/>
      <c r="D116" s="391">
        <v>31911700</v>
      </c>
      <c r="E116" s="64" t="s">
        <v>512</v>
      </c>
      <c r="F116" s="75"/>
      <c r="G116" s="19"/>
      <c r="H116" s="75"/>
      <c r="I116" s="19"/>
    </row>
    <row r="117" spans="1:9" s="61" customFormat="1" ht="22" customHeight="1">
      <c r="A117" s="234">
        <v>21020306</v>
      </c>
      <c r="B117" s="165" t="s">
        <v>647</v>
      </c>
      <c r="C117" s="187"/>
      <c r="D117" s="391">
        <v>31911700</v>
      </c>
      <c r="E117" s="64" t="s">
        <v>182</v>
      </c>
      <c r="F117" s="75"/>
      <c r="G117" s="19"/>
      <c r="H117" s="75"/>
      <c r="I117" s="19">
        <f>'NORMINAL ROLL'!K36</f>
        <v>275256</v>
      </c>
    </row>
    <row r="118" spans="1:9" s="61" customFormat="1" ht="22" customHeight="1">
      <c r="A118" s="234">
        <v>21020307</v>
      </c>
      <c r="B118" s="165" t="s">
        <v>647</v>
      </c>
      <c r="C118" s="187"/>
      <c r="D118" s="391">
        <v>31911700</v>
      </c>
      <c r="E118" s="64" t="s">
        <v>676</v>
      </c>
      <c r="F118" s="75"/>
      <c r="G118" s="19"/>
      <c r="H118" s="75"/>
      <c r="I118" s="19"/>
    </row>
    <row r="119" spans="1:9" s="61" customFormat="1" ht="22" customHeight="1">
      <c r="A119" s="1059">
        <v>22000000</v>
      </c>
      <c r="B119" s="165" t="s">
        <v>648</v>
      </c>
      <c r="C119" s="218"/>
      <c r="D119" s="4"/>
      <c r="E119" s="1060" t="s">
        <v>201</v>
      </c>
      <c r="F119" s="75"/>
      <c r="G119" s="19"/>
      <c r="H119" s="75"/>
      <c r="I119" s="19"/>
    </row>
    <row r="120" spans="1:9" s="61" customFormat="1" ht="22" customHeight="1">
      <c r="A120" s="1059">
        <v>22010100</v>
      </c>
      <c r="B120" s="165" t="s">
        <v>828</v>
      </c>
      <c r="C120" s="218"/>
      <c r="D120" s="4"/>
      <c r="E120" s="971" t="s">
        <v>834</v>
      </c>
      <c r="F120" s="75"/>
      <c r="G120" s="18"/>
      <c r="H120" s="75"/>
      <c r="I120" s="19"/>
    </row>
    <row r="121" spans="1:9" s="61" customFormat="1" ht="22" customHeight="1">
      <c r="A121" s="232">
        <v>22020000</v>
      </c>
      <c r="B121" s="79"/>
      <c r="C121" s="185"/>
      <c r="D121" s="395">
        <v>31911700</v>
      </c>
      <c r="E121" s="88" t="s">
        <v>203</v>
      </c>
      <c r="F121" s="75"/>
      <c r="G121" s="19"/>
      <c r="H121" s="75"/>
      <c r="I121" s="19"/>
    </row>
    <row r="122" spans="1:9" s="61" customFormat="1" ht="22" customHeight="1">
      <c r="A122" s="232">
        <v>22020100</v>
      </c>
      <c r="B122" s="79"/>
      <c r="C122" s="185"/>
      <c r="D122" s="395">
        <v>31911700</v>
      </c>
      <c r="E122" s="88" t="s">
        <v>300</v>
      </c>
      <c r="F122" s="75"/>
      <c r="G122" s="19"/>
      <c r="H122" s="75"/>
      <c r="I122" s="19"/>
    </row>
    <row r="123" spans="1:9" s="61" customFormat="1" ht="22" customHeight="1">
      <c r="A123" s="234">
        <v>22020101</v>
      </c>
      <c r="B123" s="165" t="s">
        <v>649</v>
      </c>
      <c r="C123" s="187"/>
      <c r="D123" s="391">
        <v>31911700</v>
      </c>
      <c r="E123" s="64" t="s">
        <v>312</v>
      </c>
      <c r="F123" s="75">
        <v>250000</v>
      </c>
      <c r="G123" s="19">
        <v>100000</v>
      </c>
      <c r="H123" s="75">
        <v>450000</v>
      </c>
      <c r="I123" s="19">
        <v>100000</v>
      </c>
    </row>
    <row r="124" spans="1:9" s="61" customFormat="1" ht="22" customHeight="1">
      <c r="A124" s="232">
        <v>22020300</v>
      </c>
      <c r="B124" s="79"/>
      <c r="C124" s="185"/>
      <c r="D124" s="395">
        <v>31911700</v>
      </c>
      <c r="E124" s="88" t="s">
        <v>313</v>
      </c>
      <c r="F124" s="75"/>
      <c r="G124" s="19"/>
      <c r="H124" s="75"/>
      <c r="I124" s="19"/>
    </row>
    <row r="125" spans="1:9" s="61" customFormat="1" ht="22" customHeight="1">
      <c r="A125" s="234">
        <v>22020313</v>
      </c>
      <c r="B125" s="43"/>
      <c r="C125" s="187"/>
      <c r="D125" s="391">
        <v>31911700</v>
      </c>
      <c r="E125" s="64" t="s">
        <v>221</v>
      </c>
      <c r="F125" s="75">
        <v>235000</v>
      </c>
      <c r="G125" s="19">
        <v>300000</v>
      </c>
      <c r="H125" s="75">
        <v>250000</v>
      </c>
      <c r="I125" s="19">
        <v>500000</v>
      </c>
    </row>
    <row r="126" spans="1:9" s="61" customFormat="1" ht="22" customHeight="1">
      <c r="A126" s="277">
        <v>2202020700</v>
      </c>
      <c r="B126" s="86"/>
      <c r="C126" s="190"/>
      <c r="D126" s="395">
        <v>31911700</v>
      </c>
      <c r="E126" s="59" t="s">
        <v>511</v>
      </c>
      <c r="F126" s="75"/>
      <c r="G126" s="19"/>
      <c r="H126" s="75"/>
      <c r="I126" s="19"/>
    </row>
    <row r="127" spans="1:9" s="61" customFormat="1" ht="22" customHeight="1" thickBot="1">
      <c r="A127" s="537">
        <v>22020710</v>
      </c>
      <c r="B127" s="538" t="s">
        <v>647</v>
      </c>
      <c r="C127" s="210"/>
      <c r="D127" s="523">
        <v>31911700</v>
      </c>
      <c r="E127" s="119" t="s">
        <v>513</v>
      </c>
      <c r="F127" s="124">
        <v>120000</v>
      </c>
      <c r="G127" s="28">
        <v>400000</v>
      </c>
      <c r="H127" s="124">
        <v>100000</v>
      </c>
      <c r="I127" s="28">
        <v>500000</v>
      </c>
    </row>
    <row r="128" spans="1:9" s="61" customFormat="1" ht="22" customHeight="1" thickBot="1">
      <c r="A128" s="544"/>
      <c r="B128" s="545"/>
      <c r="C128" s="546"/>
      <c r="D128" s="545"/>
      <c r="E128" s="554" t="s">
        <v>316</v>
      </c>
      <c r="F128" s="548">
        <f>SUM(F103:F120)</f>
        <v>2333288.35</v>
      </c>
      <c r="G128" s="548">
        <f>SUM(G103:G120)</f>
        <v>3315726</v>
      </c>
      <c r="H128" s="548">
        <f>SUM(H103:H120)</f>
        <v>1842069.75</v>
      </c>
      <c r="I128" s="548">
        <f>SUM(I103:I120)</f>
        <v>5222786.682000001</v>
      </c>
    </row>
    <row r="129" spans="1:9" s="61" customFormat="1" ht="22" customHeight="1" thickBot="1">
      <c r="A129" s="539"/>
      <c r="B129" s="540"/>
      <c r="C129" s="541"/>
      <c r="D129" s="540"/>
      <c r="E129" s="552" t="s">
        <v>203</v>
      </c>
      <c r="F129" s="543">
        <f>SUM(F123:F127)</f>
        <v>605000</v>
      </c>
      <c r="G129" s="543">
        <f>SUM(G123:G127)</f>
        <v>800000</v>
      </c>
      <c r="H129" s="543">
        <f>SUM(H123:H127)</f>
        <v>800000</v>
      </c>
      <c r="I129" s="543">
        <f>SUM(I123:I127)</f>
        <v>1100000</v>
      </c>
    </row>
    <row r="130" spans="1:9" s="61" customFormat="1" ht="22" customHeight="1" thickBot="1">
      <c r="A130" s="240"/>
      <c r="B130" s="465"/>
      <c r="C130" s="466"/>
      <c r="D130" s="467"/>
      <c r="E130" s="468" t="s">
        <v>296</v>
      </c>
      <c r="F130" s="406">
        <f>SUM(F128:F129)</f>
        <v>2938288.35</v>
      </c>
      <c r="G130" s="406">
        <f>SUM(G128:G129)</f>
        <v>4115726</v>
      </c>
      <c r="H130" s="406">
        <f>SUM(H128:H129)</f>
        <v>2642069.75</v>
      </c>
      <c r="I130" s="406">
        <f>SUM(I128:I129)</f>
        <v>6322786.682000001</v>
      </c>
    </row>
    <row r="131" spans="1:9" s="61" customFormat="1" ht="22">
      <c r="A131" s="1620" t="s">
        <v>916</v>
      </c>
      <c r="B131" s="1621"/>
      <c r="C131" s="1621"/>
      <c r="D131" s="1621"/>
      <c r="E131" s="1621"/>
      <c r="F131" s="1621"/>
      <c r="G131" s="1621"/>
      <c r="H131" s="1621"/>
      <c r="I131" s="1622"/>
    </row>
    <row r="132" spans="1:9" s="61" customFormat="1" ht="20">
      <c r="A132" s="1623" t="s">
        <v>484</v>
      </c>
      <c r="B132" s="1624"/>
      <c r="C132" s="1624"/>
      <c r="D132" s="1624"/>
      <c r="E132" s="1624"/>
      <c r="F132" s="1624"/>
      <c r="G132" s="1624"/>
      <c r="H132" s="1624"/>
      <c r="I132" s="1625"/>
    </row>
    <row r="133" spans="1:9" s="61" customFormat="1" ht="22">
      <c r="A133" s="1626" t="s">
        <v>1676</v>
      </c>
      <c r="B133" s="1627"/>
      <c r="C133" s="1627"/>
      <c r="D133" s="1627"/>
      <c r="E133" s="1627"/>
      <c r="F133" s="1627"/>
      <c r="G133" s="1627"/>
      <c r="H133" s="1627"/>
      <c r="I133" s="1628"/>
    </row>
    <row r="134" spans="1:9" s="61" customFormat="1" ht="27" customHeight="1" thickBot="1">
      <c r="A134" s="1629" t="s">
        <v>277</v>
      </c>
      <c r="B134" s="1630"/>
      <c r="C134" s="1630"/>
      <c r="D134" s="1630"/>
      <c r="E134" s="1630"/>
      <c r="F134" s="1630"/>
      <c r="G134" s="1630"/>
      <c r="H134" s="1630"/>
      <c r="I134" s="1631"/>
    </row>
    <row r="135" spans="1:9" s="61" customFormat="1" ht="29.25" customHeight="1" thickBot="1">
      <c r="A135" s="1641" t="s">
        <v>309</v>
      </c>
      <c r="B135" s="1642"/>
      <c r="C135" s="1642"/>
      <c r="D135" s="1642"/>
      <c r="E135" s="1642"/>
      <c r="F135" s="1642"/>
      <c r="G135" s="1642"/>
      <c r="H135" s="1642"/>
      <c r="I135" s="1643"/>
    </row>
    <row r="136" spans="1:9" s="121" customFormat="1" ht="52.5" customHeight="1" thickBot="1">
      <c r="A136" s="167" t="s">
        <v>465</v>
      </c>
      <c r="B136" s="2" t="s">
        <v>459</v>
      </c>
      <c r="C136" s="175" t="s">
        <v>455</v>
      </c>
      <c r="D136" s="2" t="s">
        <v>458</v>
      </c>
      <c r="E136" s="8" t="s">
        <v>1</v>
      </c>
      <c r="F136" s="2" t="s">
        <v>835</v>
      </c>
      <c r="G136" s="2" t="s">
        <v>836</v>
      </c>
      <c r="H136" s="2" t="s">
        <v>837</v>
      </c>
      <c r="I136" s="2" t="s">
        <v>838</v>
      </c>
    </row>
    <row r="137" spans="1:9" s="61" customFormat="1" ht="20.25" customHeight="1">
      <c r="A137" s="238">
        <v>20000000</v>
      </c>
      <c r="B137" s="90"/>
      <c r="C137" s="191"/>
      <c r="D137" s="395">
        <v>31911700</v>
      </c>
      <c r="E137" s="91" t="s">
        <v>163</v>
      </c>
      <c r="F137" s="92"/>
      <c r="G137" s="372"/>
      <c r="H137" s="92"/>
      <c r="I137" s="372"/>
    </row>
    <row r="138" spans="1:9" s="61" customFormat="1" ht="17.5">
      <c r="A138" s="232">
        <v>21000000</v>
      </c>
      <c r="B138" s="79"/>
      <c r="C138" s="185"/>
      <c r="D138" s="395">
        <v>31911700</v>
      </c>
      <c r="E138" s="11" t="s">
        <v>164</v>
      </c>
      <c r="F138" s="75"/>
      <c r="G138" s="19"/>
      <c r="H138" s="75"/>
      <c r="I138" s="19"/>
    </row>
    <row r="139" spans="1:9" s="61" customFormat="1" ht="16.5" customHeight="1">
      <c r="A139" s="232">
        <v>21010000</v>
      </c>
      <c r="B139" s="79"/>
      <c r="C139" s="185"/>
      <c r="D139" s="395">
        <v>31911700</v>
      </c>
      <c r="E139" s="11" t="s">
        <v>165</v>
      </c>
      <c r="F139" s="75"/>
      <c r="G139" s="19"/>
      <c r="H139" s="75"/>
      <c r="I139" s="19"/>
    </row>
    <row r="140" spans="1:9" s="61" customFormat="1" ht="17.5">
      <c r="A140" s="234">
        <v>21010103</v>
      </c>
      <c r="B140" s="165" t="s">
        <v>647</v>
      </c>
      <c r="C140" s="187"/>
      <c r="D140" s="391">
        <v>31911700</v>
      </c>
      <c r="E140" s="80" t="s">
        <v>168</v>
      </c>
      <c r="F140" s="19"/>
      <c r="G140" s="19"/>
      <c r="H140" s="75"/>
      <c r="I140" s="19"/>
    </row>
    <row r="141" spans="1:9" s="61" customFormat="1" ht="17.5">
      <c r="A141" s="234">
        <v>21010104</v>
      </c>
      <c r="B141" s="165" t="s">
        <v>647</v>
      </c>
      <c r="C141" s="187"/>
      <c r="D141" s="391">
        <v>31911700</v>
      </c>
      <c r="E141" s="80" t="s">
        <v>169</v>
      </c>
      <c r="F141" s="18">
        <f>G141-(G141*5%)</f>
        <v>622086.6</v>
      </c>
      <c r="G141" s="19">
        <v>654828</v>
      </c>
      <c r="H141" s="75">
        <f>G141/12*9</f>
        <v>491121</v>
      </c>
      <c r="I141" s="18">
        <f>'NORMINAL ROLL'!D45</f>
        <v>3020084.04</v>
      </c>
    </row>
    <row r="142" spans="1:9" s="61" customFormat="1" ht="17.5">
      <c r="A142" s="234">
        <v>21010105</v>
      </c>
      <c r="B142" s="165" t="s">
        <v>647</v>
      </c>
      <c r="C142" s="187"/>
      <c r="D142" s="391">
        <v>31911700</v>
      </c>
      <c r="E142" s="80" t="s">
        <v>170</v>
      </c>
      <c r="F142" s="19"/>
      <c r="G142" s="19"/>
      <c r="H142" s="30"/>
      <c r="I142" s="19"/>
    </row>
    <row r="143" spans="1:9" s="61" customFormat="1" ht="17.5">
      <c r="A143" s="234">
        <v>21010106</v>
      </c>
      <c r="B143" s="165" t="s">
        <v>647</v>
      </c>
      <c r="C143" s="187"/>
      <c r="D143" s="391">
        <v>31911700</v>
      </c>
      <c r="E143" s="80" t="s">
        <v>171</v>
      </c>
      <c r="F143" s="19"/>
      <c r="G143" s="19"/>
      <c r="H143" s="30"/>
      <c r="I143" s="18"/>
    </row>
    <row r="144" spans="1:9" s="61" customFormat="1" ht="17.5">
      <c r="A144" s="248"/>
      <c r="B144" s="165" t="s">
        <v>647</v>
      </c>
      <c r="C144" s="187"/>
      <c r="D144" s="391">
        <v>31911700</v>
      </c>
      <c r="E144" s="80" t="s">
        <v>677</v>
      </c>
      <c r="F144" s="19"/>
      <c r="G144" s="19"/>
      <c r="H144" s="30"/>
      <c r="I144" s="18">
        <v>480000</v>
      </c>
    </row>
    <row r="145" spans="1:9" s="61" customFormat="1" ht="17.5">
      <c r="A145" s="232">
        <v>21020300</v>
      </c>
      <c r="B145" s="79"/>
      <c r="C145" s="185"/>
      <c r="D145" s="395">
        <v>31911700</v>
      </c>
      <c r="E145" s="11" t="s">
        <v>192</v>
      </c>
      <c r="F145" s="19"/>
      <c r="G145" s="19"/>
      <c r="H145" s="30"/>
      <c r="I145" s="19"/>
    </row>
    <row r="146" spans="1:9" s="61" customFormat="1" ht="17.5">
      <c r="A146" s="234">
        <v>21020301</v>
      </c>
      <c r="B146" s="165" t="s">
        <v>647</v>
      </c>
      <c r="C146" s="187"/>
      <c r="D146" s="391">
        <v>31911700</v>
      </c>
      <c r="E146" s="64" t="s">
        <v>177</v>
      </c>
      <c r="F146" s="19"/>
      <c r="G146" s="19"/>
      <c r="H146" s="75"/>
      <c r="I146" s="19"/>
    </row>
    <row r="147" spans="1:9" s="61" customFormat="1" ht="17.5">
      <c r="A147" s="234">
        <v>21020302</v>
      </c>
      <c r="B147" s="165" t="s">
        <v>647</v>
      </c>
      <c r="C147" s="187"/>
      <c r="D147" s="391">
        <v>31911700</v>
      </c>
      <c r="E147" s="64" t="s">
        <v>178</v>
      </c>
      <c r="F147" s="19"/>
      <c r="G147" s="19"/>
      <c r="H147" s="75"/>
      <c r="I147" s="19"/>
    </row>
    <row r="148" spans="1:9" s="61" customFormat="1" ht="17.5">
      <c r="A148" s="234">
        <v>21020303</v>
      </c>
      <c r="B148" s="165" t="s">
        <v>647</v>
      </c>
      <c r="C148" s="187"/>
      <c r="D148" s="391">
        <v>31911700</v>
      </c>
      <c r="E148" s="64" t="s">
        <v>179</v>
      </c>
      <c r="F148" s="19"/>
      <c r="G148" s="19"/>
      <c r="H148" s="75"/>
      <c r="I148" s="19"/>
    </row>
    <row r="149" spans="1:9" s="61" customFormat="1" ht="17.5">
      <c r="A149" s="234">
        <v>21020304</v>
      </c>
      <c r="B149" s="165" t="s">
        <v>647</v>
      </c>
      <c r="C149" s="187"/>
      <c r="D149" s="391">
        <v>31911700</v>
      </c>
      <c r="E149" s="64" t="s">
        <v>180</v>
      </c>
      <c r="F149" s="19"/>
      <c r="G149" s="19"/>
      <c r="H149" s="75"/>
      <c r="I149" s="19"/>
    </row>
    <row r="150" spans="1:9" s="61" customFormat="1" ht="17.5">
      <c r="A150" s="234">
        <v>21020305</v>
      </c>
      <c r="B150" s="165"/>
      <c r="C150" s="187"/>
      <c r="D150" s="391">
        <v>31911700</v>
      </c>
      <c r="E150" s="64" t="s">
        <v>512</v>
      </c>
      <c r="F150" s="75"/>
      <c r="G150" s="19"/>
      <c r="H150" s="30"/>
      <c r="I150" s="19"/>
    </row>
    <row r="151" spans="1:9" s="61" customFormat="1" ht="17.5">
      <c r="A151" s="234">
        <v>21020306</v>
      </c>
      <c r="B151" s="165"/>
      <c r="C151" s="187"/>
      <c r="D151" s="391">
        <v>31911700</v>
      </c>
      <c r="E151" s="64" t="s">
        <v>182</v>
      </c>
      <c r="F151" s="75"/>
      <c r="G151" s="19"/>
      <c r="H151" s="30"/>
      <c r="I151" s="19"/>
    </row>
    <row r="152" spans="1:9" s="61" customFormat="1" ht="17.5">
      <c r="A152" s="234">
        <v>21020312</v>
      </c>
      <c r="B152" s="165" t="s">
        <v>647</v>
      </c>
      <c r="C152" s="187"/>
      <c r="D152" s="391">
        <v>31911700</v>
      </c>
      <c r="E152" s="64" t="s">
        <v>183</v>
      </c>
      <c r="F152" s="75"/>
      <c r="G152" s="19"/>
      <c r="H152" s="30"/>
      <c r="I152" s="19"/>
    </row>
    <row r="153" spans="1:9" s="61" customFormat="1" ht="17.5">
      <c r="A153" s="234">
        <v>21020314</v>
      </c>
      <c r="B153" s="165"/>
      <c r="C153" s="187"/>
      <c r="D153" s="391">
        <v>31911700</v>
      </c>
      <c r="E153" s="64" t="s">
        <v>185</v>
      </c>
      <c r="F153" s="75"/>
      <c r="G153" s="19"/>
      <c r="H153" s="30"/>
      <c r="I153" s="19"/>
    </row>
    <row r="154" spans="1:9" s="61" customFormat="1" ht="17.5">
      <c r="A154" s="234">
        <v>21020315</v>
      </c>
      <c r="B154" s="165" t="s">
        <v>647</v>
      </c>
      <c r="C154" s="187"/>
      <c r="D154" s="391">
        <v>31911700</v>
      </c>
      <c r="E154" s="64" t="s">
        <v>186</v>
      </c>
      <c r="F154" s="75"/>
      <c r="G154" s="19"/>
      <c r="H154" s="75"/>
      <c r="I154" s="19"/>
    </row>
    <row r="155" spans="1:9" s="61" customFormat="1" ht="17.5">
      <c r="A155" s="232">
        <v>21020400</v>
      </c>
      <c r="B155" s="79"/>
      <c r="C155" s="185"/>
      <c r="D155" s="395">
        <v>31911700</v>
      </c>
      <c r="E155" s="11" t="s">
        <v>193</v>
      </c>
      <c r="F155" s="75"/>
      <c r="G155" s="19"/>
      <c r="H155" s="75"/>
      <c r="I155" s="19"/>
    </row>
    <row r="156" spans="1:9" s="61" customFormat="1" ht="17.5">
      <c r="A156" s="234">
        <v>21020401</v>
      </c>
      <c r="B156" s="165" t="s">
        <v>647</v>
      </c>
      <c r="C156" s="187"/>
      <c r="D156" s="391">
        <v>31911700</v>
      </c>
      <c r="E156" s="64" t="s">
        <v>177</v>
      </c>
      <c r="F156" s="18">
        <f>G156-(G156*5%)</f>
        <v>234008.75</v>
      </c>
      <c r="G156" s="19">
        <v>246325</v>
      </c>
      <c r="H156" s="75">
        <f>G156/12*9</f>
        <v>184743.75</v>
      </c>
      <c r="I156" s="18">
        <v>346325</v>
      </c>
    </row>
    <row r="157" spans="1:9" s="61" customFormat="1" ht="17.5">
      <c r="A157" s="234">
        <v>21020402</v>
      </c>
      <c r="B157" s="165" t="s">
        <v>647</v>
      </c>
      <c r="C157" s="187"/>
      <c r="D157" s="391">
        <v>31911700</v>
      </c>
      <c r="E157" s="64" t="s">
        <v>178</v>
      </c>
      <c r="F157" s="18">
        <f>G157-(G157*5%)</f>
        <v>38718.199999999997</v>
      </c>
      <c r="G157" s="19">
        <v>40756</v>
      </c>
      <c r="H157" s="75">
        <f>G157/12*9</f>
        <v>30567</v>
      </c>
      <c r="I157" s="18">
        <v>540756</v>
      </c>
    </row>
    <row r="158" spans="1:9" s="61" customFormat="1" ht="17.5">
      <c r="A158" s="234">
        <v>21020403</v>
      </c>
      <c r="B158" s="165" t="s">
        <v>647</v>
      </c>
      <c r="C158" s="187"/>
      <c r="D158" s="391">
        <v>31911700</v>
      </c>
      <c r="E158" s="64" t="s">
        <v>179</v>
      </c>
      <c r="F158" s="18">
        <f>G158-(G158*5%)</f>
        <v>9439.2000000000007</v>
      </c>
      <c r="G158" s="19">
        <v>9936</v>
      </c>
      <c r="H158" s="75">
        <f>G158/12*9</f>
        <v>7452</v>
      </c>
      <c r="I158" s="18">
        <v>10936</v>
      </c>
    </row>
    <row r="159" spans="1:9" s="61" customFormat="1" ht="17.5">
      <c r="A159" s="234">
        <v>21020404</v>
      </c>
      <c r="B159" s="165" t="s">
        <v>647</v>
      </c>
      <c r="C159" s="187"/>
      <c r="D159" s="391">
        <v>31911700</v>
      </c>
      <c r="E159" s="64" t="s">
        <v>180</v>
      </c>
      <c r="F159" s="18">
        <f>G159-(G159*5%)</f>
        <v>33428.6</v>
      </c>
      <c r="G159" s="19">
        <v>35188</v>
      </c>
      <c r="H159" s="75">
        <f>G159/12*9</f>
        <v>26391</v>
      </c>
      <c r="I159" s="18">
        <v>45188</v>
      </c>
    </row>
    <row r="160" spans="1:9" s="61" customFormat="1" ht="17.5">
      <c r="A160" s="234">
        <v>21020412</v>
      </c>
      <c r="B160" s="165" t="s">
        <v>647</v>
      </c>
      <c r="C160" s="187"/>
      <c r="D160" s="391">
        <v>31911700</v>
      </c>
      <c r="E160" s="64" t="s">
        <v>183</v>
      </c>
      <c r="F160" s="75"/>
      <c r="G160" s="19"/>
      <c r="H160" s="75"/>
      <c r="I160" s="19"/>
    </row>
    <row r="161" spans="1:9" s="61" customFormat="1" ht="17.5">
      <c r="A161" s="234">
        <v>21020415</v>
      </c>
      <c r="B161" s="165" t="s">
        <v>647</v>
      </c>
      <c r="C161" s="187"/>
      <c r="D161" s="391">
        <v>31911700</v>
      </c>
      <c r="E161" s="64" t="s">
        <v>186</v>
      </c>
      <c r="F161" s="18">
        <f>G161-(G161*5%)</f>
        <v>59648.6</v>
      </c>
      <c r="G161" s="19">
        <v>62788</v>
      </c>
      <c r="H161" s="75">
        <f>G161/12*9</f>
        <v>47091</v>
      </c>
      <c r="I161" s="18">
        <v>52788</v>
      </c>
    </row>
    <row r="162" spans="1:9" s="61" customFormat="1" ht="17.5">
      <c r="A162" s="232">
        <v>21020500</v>
      </c>
      <c r="B162" s="79"/>
      <c r="C162" s="185"/>
      <c r="D162" s="395">
        <v>31911700</v>
      </c>
      <c r="E162" s="11" t="s">
        <v>194</v>
      </c>
      <c r="F162" s="75"/>
      <c r="G162" s="19"/>
      <c r="H162" s="75"/>
      <c r="I162" s="19"/>
    </row>
    <row r="163" spans="1:9" s="61" customFormat="1" ht="17.5">
      <c r="A163" s="234">
        <v>21020501</v>
      </c>
      <c r="B163" s="165" t="s">
        <v>647</v>
      </c>
      <c r="C163" s="187"/>
      <c r="D163" s="391">
        <v>31911700</v>
      </c>
      <c r="E163" s="64" t="s">
        <v>177</v>
      </c>
      <c r="F163" s="75"/>
      <c r="G163" s="19"/>
      <c r="H163" s="75"/>
      <c r="I163" s="19"/>
    </row>
    <row r="164" spans="1:9" s="61" customFormat="1" ht="17.5">
      <c r="A164" s="234">
        <v>21020502</v>
      </c>
      <c r="B164" s="165" t="s">
        <v>647</v>
      </c>
      <c r="C164" s="187"/>
      <c r="D164" s="391">
        <v>31911700</v>
      </c>
      <c r="E164" s="64" t="s">
        <v>178</v>
      </c>
      <c r="F164" s="75"/>
      <c r="G164" s="19"/>
      <c r="H164" s="75"/>
      <c r="I164" s="19"/>
    </row>
    <row r="165" spans="1:9" s="61" customFormat="1" ht="17.5">
      <c r="A165" s="234">
        <v>21020503</v>
      </c>
      <c r="B165" s="165" t="s">
        <v>647</v>
      </c>
      <c r="C165" s="187"/>
      <c r="D165" s="391">
        <v>31911700</v>
      </c>
      <c r="E165" s="64" t="s">
        <v>179</v>
      </c>
      <c r="F165" s="75"/>
      <c r="G165" s="19"/>
      <c r="H165" s="75"/>
      <c r="I165" s="19"/>
    </row>
    <row r="166" spans="1:9" s="61" customFormat="1" ht="17.5">
      <c r="A166" s="234">
        <v>21020504</v>
      </c>
      <c r="B166" s="165" t="s">
        <v>647</v>
      </c>
      <c r="C166" s="187"/>
      <c r="D166" s="391">
        <v>31911700</v>
      </c>
      <c r="E166" s="64" t="s">
        <v>180</v>
      </c>
      <c r="F166" s="75"/>
      <c r="G166" s="19"/>
      <c r="H166" s="75"/>
      <c r="I166" s="19"/>
    </row>
    <row r="167" spans="1:9" s="61" customFormat="1" ht="17.5">
      <c r="A167" s="234">
        <v>21020512</v>
      </c>
      <c r="B167" s="165" t="s">
        <v>647</v>
      </c>
      <c r="C167" s="187"/>
      <c r="D167" s="391">
        <v>31911700</v>
      </c>
      <c r="E167" s="64" t="s">
        <v>183</v>
      </c>
      <c r="F167" s="75"/>
      <c r="G167" s="19"/>
      <c r="H167" s="75"/>
      <c r="I167" s="19"/>
    </row>
    <row r="168" spans="1:9" s="61" customFormat="1" ht="17.5">
      <c r="A168" s="234">
        <v>21020515</v>
      </c>
      <c r="B168" s="165" t="s">
        <v>647</v>
      </c>
      <c r="C168" s="187"/>
      <c r="D168" s="391">
        <v>31911700</v>
      </c>
      <c r="E168" s="64" t="s">
        <v>186</v>
      </c>
      <c r="F168" s="75"/>
      <c r="G168" s="19"/>
      <c r="H168" s="75"/>
      <c r="I168" s="19"/>
    </row>
    <row r="169" spans="1:9" s="61" customFormat="1" ht="17.5">
      <c r="A169" s="235">
        <v>21020600</v>
      </c>
      <c r="B169" s="84"/>
      <c r="C169" s="188"/>
      <c r="D169" s="395">
        <v>31911700</v>
      </c>
      <c r="E169" s="11" t="s">
        <v>195</v>
      </c>
      <c r="F169" s="75"/>
      <c r="G169" s="19"/>
      <c r="H169" s="75"/>
      <c r="I169" s="19"/>
    </row>
    <row r="170" spans="1:9" s="61" customFormat="1" ht="17.5">
      <c r="A170" s="234">
        <v>210220604</v>
      </c>
      <c r="B170" s="165" t="s">
        <v>647</v>
      </c>
      <c r="C170" s="187"/>
      <c r="D170" s="391">
        <v>31911700</v>
      </c>
      <c r="E170" s="64" t="s">
        <v>302</v>
      </c>
      <c r="F170" s="75">
        <v>5643000</v>
      </c>
      <c r="G170" s="19">
        <v>20000000</v>
      </c>
      <c r="H170" s="75">
        <v>15050000</v>
      </c>
      <c r="I170" s="19">
        <v>20000000</v>
      </c>
    </row>
    <row r="171" spans="1:9" s="61" customFormat="1" ht="17.5">
      <c r="A171" s="1059">
        <v>22000000</v>
      </c>
      <c r="B171" s="165" t="s">
        <v>648</v>
      </c>
      <c r="C171" s="218"/>
      <c r="D171" s="4"/>
      <c r="E171" s="1060" t="s">
        <v>201</v>
      </c>
      <c r="F171" s="75"/>
      <c r="G171" s="19"/>
      <c r="H171" s="75"/>
      <c r="I171" s="19"/>
    </row>
    <row r="172" spans="1:9" s="61" customFormat="1" ht="17.5">
      <c r="A172" s="1059">
        <v>22010100</v>
      </c>
      <c r="B172" s="165" t="s">
        <v>828</v>
      </c>
      <c r="C172" s="218"/>
      <c r="D172" s="4"/>
      <c r="E172" s="971" t="s">
        <v>834</v>
      </c>
      <c r="F172" s="75"/>
      <c r="G172" s="19"/>
      <c r="H172" s="75"/>
      <c r="I172" s="19"/>
    </row>
    <row r="173" spans="1:9" s="61" customFormat="1" ht="17.5">
      <c r="A173" s="232">
        <v>22020000</v>
      </c>
      <c r="B173" s="79"/>
      <c r="C173" s="185"/>
      <c r="D173" s="395">
        <v>31911700</v>
      </c>
      <c r="E173" s="88" t="s">
        <v>203</v>
      </c>
      <c r="F173" s="75"/>
      <c r="G173" s="19"/>
      <c r="H173" s="75"/>
      <c r="I173" s="19"/>
    </row>
    <row r="174" spans="1:9" s="61" customFormat="1" ht="17.5">
      <c r="A174" s="232">
        <v>22020100</v>
      </c>
      <c r="B174" s="79"/>
      <c r="C174" s="185"/>
      <c r="D174" s="395">
        <v>31911700</v>
      </c>
      <c r="E174" s="88" t="s">
        <v>303</v>
      </c>
      <c r="F174" s="75"/>
      <c r="G174" s="19"/>
      <c r="H174" s="75"/>
      <c r="I174" s="19"/>
    </row>
    <row r="175" spans="1:9" s="61" customFormat="1" ht="17.5">
      <c r="A175" s="234">
        <v>22020102</v>
      </c>
      <c r="B175" s="165" t="s">
        <v>649</v>
      </c>
      <c r="C175" s="187"/>
      <c r="D175" s="391">
        <v>31911700</v>
      </c>
      <c r="E175" s="64" t="s">
        <v>304</v>
      </c>
      <c r="F175" s="75">
        <v>30000</v>
      </c>
      <c r="G175" s="19">
        <v>50000</v>
      </c>
      <c r="H175" s="75">
        <v>36200</v>
      </c>
      <c r="I175" s="19">
        <v>100000</v>
      </c>
    </row>
    <row r="176" spans="1:9" s="61" customFormat="1" ht="17.5">
      <c r="A176" s="237">
        <v>22020300</v>
      </c>
      <c r="B176" s="86"/>
      <c r="C176" s="190"/>
      <c r="D176" s="395">
        <v>31911700</v>
      </c>
      <c r="E176" s="59" t="s">
        <v>212</v>
      </c>
      <c r="F176" s="75"/>
      <c r="G176" s="19"/>
      <c r="H176" s="75"/>
      <c r="I176" s="19"/>
    </row>
    <row r="177" spans="1:9" s="61" customFormat="1" ht="17.5">
      <c r="A177" s="226">
        <v>22020306</v>
      </c>
      <c r="B177" s="165" t="s">
        <v>647</v>
      </c>
      <c r="C177" s="177"/>
      <c r="D177" s="391">
        <v>31911700</v>
      </c>
      <c r="E177" s="85" t="s">
        <v>216</v>
      </c>
      <c r="F177" s="75">
        <v>45000</v>
      </c>
      <c r="G177" s="19">
        <v>500000</v>
      </c>
      <c r="H177" s="75">
        <v>780000</v>
      </c>
      <c r="I177" s="19">
        <v>1000000</v>
      </c>
    </row>
    <row r="178" spans="1:9" s="61" customFormat="1" ht="17.5">
      <c r="A178" s="237">
        <v>22020600</v>
      </c>
      <c r="B178" s="165" t="s">
        <v>647</v>
      </c>
      <c r="C178" s="190"/>
      <c r="D178" s="395">
        <v>31911700</v>
      </c>
      <c r="E178" s="59" t="s">
        <v>230</v>
      </c>
      <c r="F178" s="75"/>
      <c r="G178" s="19"/>
      <c r="H178" s="75"/>
      <c r="I178" s="19"/>
    </row>
    <row r="179" spans="1:9" ht="17.5">
      <c r="A179" s="226">
        <v>22020601</v>
      </c>
      <c r="B179" s="165" t="s">
        <v>647</v>
      </c>
      <c r="C179" s="177"/>
      <c r="D179" s="391">
        <v>31911700</v>
      </c>
      <c r="E179" s="93" t="s">
        <v>819</v>
      </c>
      <c r="F179" s="75">
        <v>6500000</v>
      </c>
      <c r="G179" s="19">
        <v>10000000</v>
      </c>
      <c r="H179" s="75">
        <v>9500000</v>
      </c>
      <c r="I179" s="19">
        <v>30000000</v>
      </c>
    </row>
    <row r="180" spans="1:9" ht="17.5">
      <c r="A180" s="226">
        <v>22020601</v>
      </c>
      <c r="B180" s="165" t="s">
        <v>647</v>
      </c>
      <c r="C180" s="177"/>
      <c r="D180" s="391">
        <v>31911700</v>
      </c>
      <c r="E180" s="93" t="s">
        <v>820</v>
      </c>
      <c r="F180" s="75">
        <v>800000</v>
      </c>
      <c r="G180" s="19">
        <v>10000000</v>
      </c>
      <c r="H180" s="75">
        <v>10000000</v>
      </c>
      <c r="I180" s="19">
        <v>50000000</v>
      </c>
    </row>
    <row r="181" spans="1:9" s="61" customFormat="1" ht="35">
      <c r="A181" s="226">
        <v>21020604</v>
      </c>
      <c r="B181" s="165" t="s">
        <v>647</v>
      </c>
      <c r="C181" s="177"/>
      <c r="D181" s="391">
        <v>31911700</v>
      </c>
      <c r="E181" s="85" t="s">
        <v>514</v>
      </c>
      <c r="F181" s="75"/>
      <c r="G181" s="19"/>
      <c r="H181" s="30"/>
      <c r="I181" s="19">
        <v>10000000</v>
      </c>
    </row>
    <row r="182" spans="1:9" s="61" customFormat="1" ht="17.5">
      <c r="A182" s="237">
        <v>22022000</v>
      </c>
      <c r="B182" s="86"/>
      <c r="C182" s="190"/>
      <c r="D182" s="395">
        <v>31911700</v>
      </c>
      <c r="E182" s="59" t="s">
        <v>246</v>
      </c>
      <c r="F182" s="75"/>
      <c r="G182" s="19"/>
      <c r="H182" s="75"/>
      <c r="I182" s="19"/>
    </row>
    <row r="183" spans="1:9" s="61" customFormat="1" ht="18" thickBot="1">
      <c r="A183" s="537">
        <v>22022003</v>
      </c>
      <c r="B183" s="538" t="s">
        <v>647</v>
      </c>
      <c r="C183" s="210"/>
      <c r="D183" s="523">
        <v>31911700</v>
      </c>
      <c r="E183" s="119" t="s">
        <v>249</v>
      </c>
      <c r="F183" s="124">
        <v>2345000</v>
      </c>
      <c r="G183" s="28">
        <v>6000000</v>
      </c>
      <c r="H183" s="124">
        <v>1250000</v>
      </c>
      <c r="I183" s="28">
        <v>6000000</v>
      </c>
    </row>
    <row r="184" spans="1:9" s="61" customFormat="1" ht="18" thickBot="1">
      <c r="A184" s="544"/>
      <c r="B184" s="545"/>
      <c r="C184" s="546"/>
      <c r="D184" s="545"/>
      <c r="E184" s="547" t="s">
        <v>164</v>
      </c>
      <c r="F184" s="555">
        <f>SUM(F140:F170)</f>
        <v>6640329.9500000002</v>
      </c>
      <c r="G184" s="555">
        <f>SUM(G140:G172)</f>
        <v>21049821</v>
      </c>
      <c r="H184" s="555">
        <f>SUM(H140:H172)</f>
        <v>15837365.75</v>
      </c>
      <c r="I184" s="555">
        <f>SUM(I140:I172)</f>
        <v>24496077.039999999</v>
      </c>
    </row>
    <row r="185" spans="1:9" s="61" customFormat="1" ht="18" thickBot="1">
      <c r="A185" s="539"/>
      <c r="B185" s="540"/>
      <c r="C185" s="541"/>
      <c r="D185" s="540"/>
      <c r="E185" s="542" t="s">
        <v>203</v>
      </c>
      <c r="F185" s="553">
        <f>SUM(F175:F183)</f>
        <v>9720000</v>
      </c>
      <c r="G185" s="553">
        <f>SUM(G175:G183)</f>
        <v>26550000</v>
      </c>
      <c r="H185" s="553">
        <f>SUM(H175:H183)</f>
        <v>21566200</v>
      </c>
      <c r="I185" s="553">
        <f>SUM(I175:I183)</f>
        <v>97100000</v>
      </c>
    </row>
    <row r="186" spans="1:9" s="61" customFormat="1" ht="17.25" customHeight="1" thickBot="1">
      <c r="A186" s="241"/>
      <c r="B186" s="469"/>
      <c r="C186" s="470"/>
      <c r="D186" s="174"/>
      <c r="E186" s="445" t="s">
        <v>296</v>
      </c>
      <c r="F186" s="418">
        <f>SUM(F184:F185)</f>
        <v>16360329.949999999</v>
      </c>
      <c r="G186" s="418">
        <f>SUM(G184:G185)</f>
        <v>47599821</v>
      </c>
      <c r="H186" s="418">
        <f>SUM(H184:H185)</f>
        <v>37403565.75</v>
      </c>
      <c r="I186" s="418">
        <f>SUM(I184:I185)</f>
        <v>121596077.03999999</v>
      </c>
    </row>
    <row r="187" spans="1:9" s="61" customFormat="1" ht="22">
      <c r="A187" s="1620" t="s">
        <v>916</v>
      </c>
      <c r="B187" s="1621"/>
      <c r="C187" s="1621"/>
      <c r="D187" s="1621"/>
      <c r="E187" s="1621"/>
      <c r="F187" s="1621"/>
      <c r="G187" s="1621"/>
      <c r="H187" s="1621"/>
      <c r="I187" s="1622"/>
    </row>
    <row r="188" spans="1:9" s="61" customFormat="1" ht="21" customHeight="1">
      <c r="A188" s="1623" t="s">
        <v>484</v>
      </c>
      <c r="B188" s="1624"/>
      <c r="C188" s="1624"/>
      <c r="D188" s="1624"/>
      <c r="E188" s="1624"/>
      <c r="F188" s="1624"/>
      <c r="G188" s="1624"/>
      <c r="H188" s="1624"/>
      <c r="I188" s="1625"/>
    </row>
    <row r="189" spans="1:9" s="61" customFormat="1" ht="25" customHeight="1">
      <c r="A189" s="1626" t="s">
        <v>1676</v>
      </c>
      <c r="B189" s="1627"/>
      <c r="C189" s="1627"/>
      <c r="D189" s="1627"/>
      <c r="E189" s="1627"/>
      <c r="F189" s="1627"/>
      <c r="G189" s="1627"/>
      <c r="H189" s="1627"/>
      <c r="I189" s="1628"/>
    </row>
    <row r="190" spans="1:9" s="61" customFormat="1" ht="31.5" customHeight="1" thickBot="1">
      <c r="A190" s="1629" t="s">
        <v>277</v>
      </c>
      <c r="B190" s="1630"/>
      <c r="C190" s="1630"/>
      <c r="D190" s="1630"/>
      <c r="E190" s="1630"/>
      <c r="F190" s="1630"/>
      <c r="G190" s="1630"/>
      <c r="H190" s="1630"/>
      <c r="I190" s="1631"/>
    </row>
    <row r="191" spans="1:9" s="61" customFormat="1" ht="25" customHeight="1" thickBot="1">
      <c r="A191" s="1632" t="s">
        <v>384</v>
      </c>
      <c r="B191" s="1633"/>
      <c r="C191" s="1633"/>
      <c r="D191" s="1633"/>
      <c r="E191" s="1633"/>
      <c r="F191" s="1633"/>
      <c r="G191" s="1633"/>
      <c r="H191" s="1633"/>
      <c r="I191" s="1634"/>
    </row>
    <row r="192" spans="1:9" s="121" customFormat="1" ht="54.75" customHeight="1" thickBot="1">
      <c r="A192" s="167" t="s">
        <v>465</v>
      </c>
      <c r="B192" s="2" t="s">
        <v>459</v>
      </c>
      <c r="C192" s="175" t="s">
        <v>455</v>
      </c>
      <c r="D192" s="2" t="s">
        <v>458</v>
      </c>
      <c r="E192" s="8" t="s">
        <v>1</v>
      </c>
      <c r="F192" s="2" t="s">
        <v>835</v>
      </c>
      <c r="G192" s="2" t="s">
        <v>836</v>
      </c>
      <c r="H192" s="2" t="s">
        <v>837</v>
      </c>
      <c r="I192" s="2" t="s">
        <v>838</v>
      </c>
    </row>
    <row r="193" spans="1:9" s="61" customFormat="1" ht="21" customHeight="1">
      <c r="A193" s="242">
        <v>11101300100</v>
      </c>
      <c r="B193" s="165" t="s">
        <v>647</v>
      </c>
      <c r="C193" s="192"/>
      <c r="D193" s="391">
        <v>31911700</v>
      </c>
      <c r="E193" s="96" t="s">
        <v>362</v>
      </c>
      <c r="F193" s="97">
        <f>F242</f>
        <v>3990067.5</v>
      </c>
      <c r="G193" s="361">
        <f>G242</f>
        <v>8732550</v>
      </c>
      <c r="H193" s="97">
        <f>H242</f>
        <v>2673737.5</v>
      </c>
      <c r="I193" s="373">
        <f>I242</f>
        <v>8826475</v>
      </c>
    </row>
    <row r="194" spans="1:9" s="61" customFormat="1" ht="20.25" customHeight="1">
      <c r="A194" s="226">
        <v>11101300101</v>
      </c>
      <c r="B194" s="165" t="s">
        <v>647</v>
      </c>
      <c r="C194" s="177"/>
      <c r="D194" s="391">
        <v>31911700</v>
      </c>
      <c r="E194" s="98" t="s">
        <v>504</v>
      </c>
      <c r="F194" s="65">
        <f>F275</f>
        <v>250000</v>
      </c>
      <c r="G194" s="356">
        <f>G275</f>
        <v>300000</v>
      </c>
      <c r="H194" s="65">
        <f>H275</f>
        <v>300000</v>
      </c>
      <c r="I194" s="370">
        <f>I275</f>
        <v>2000000</v>
      </c>
    </row>
    <row r="195" spans="1:9" s="61" customFormat="1" ht="22" customHeight="1">
      <c r="A195" s="237"/>
      <c r="B195" s="86"/>
      <c r="C195" s="190"/>
      <c r="D195" s="86"/>
      <c r="E195" s="98"/>
      <c r="F195" s="65"/>
      <c r="G195" s="30"/>
      <c r="H195" s="75"/>
      <c r="I195" s="19"/>
    </row>
    <row r="196" spans="1:9" s="61" customFormat="1" ht="28" customHeight="1" thickBot="1">
      <c r="A196" s="237"/>
      <c r="B196" s="86"/>
      <c r="C196" s="190"/>
      <c r="D196" s="86"/>
      <c r="E196" s="98"/>
      <c r="F196" s="65"/>
      <c r="G196" s="30"/>
      <c r="H196" s="75"/>
      <c r="I196" s="19"/>
    </row>
    <row r="197" spans="1:9" s="61" customFormat="1" ht="28" customHeight="1" thickBot="1">
      <c r="A197" s="168"/>
      <c r="B197" s="99"/>
      <c r="C197" s="193"/>
      <c r="D197" s="99"/>
      <c r="E197" s="100" t="s">
        <v>296</v>
      </c>
      <c r="F197" s="67">
        <f>SUM(F193:F196)</f>
        <v>4240067.5</v>
      </c>
      <c r="G197" s="67">
        <f>SUM(G193:G196)</f>
        <v>9032550</v>
      </c>
      <c r="H197" s="67">
        <f>SUM(H193:H196)</f>
        <v>2973737.5</v>
      </c>
      <c r="I197" s="67">
        <f>SUM(I193:I196)</f>
        <v>10826475</v>
      </c>
    </row>
    <row r="198" spans="1:9" s="61" customFormat="1" ht="28" customHeight="1" thickBot="1">
      <c r="A198" s="1644" t="s">
        <v>505</v>
      </c>
      <c r="B198" s="1645"/>
      <c r="C198" s="1645"/>
      <c r="D198" s="1645"/>
      <c r="E198" s="1645"/>
      <c r="F198" s="1645"/>
      <c r="G198" s="1645"/>
      <c r="H198" s="1645"/>
      <c r="I198" s="1646"/>
    </row>
    <row r="199" spans="1:9" s="61" customFormat="1" ht="21" customHeight="1" thickBot="1">
      <c r="A199" s="588"/>
      <c r="B199" s="601"/>
      <c r="C199" s="590"/>
      <c r="D199" s="601"/>
      <c r="E199" s="823" t="s">
        <v>164</v>
      </c>
      <c r="F199" s="824">
        <f>SUM(F240+F274)</f>
        <v>2940067.5</v>
      </c>
      <c r="G199" s="824">
        <f>SUM(G240+G274)</f>
        <v>5632550</v>
      </c>
      <c r="H199" s="824">
        <f>SUM(H240+H274)</f>
        <v>2423737.5</v>
      </c>
      <c r="I199" s="825">
        <f>SUM(I240+I274)</f>
        <v>7426475</v>
      </c>
    </row>
    <row r="200" spans="1:9" s="61" customFormat="1" ht="21" customHeight="1" thickBot="1">
      <c r="A200" s="584"/>
      <c r="B200" s="598"/>
      <c r="C200" s="586"/>
      <c r="D200" s="598"/>
      <c r="E200" s="821" t="s">
        <v>507</v>
      </c>
      <c r="F200" s="822">
        <f>SUM(F241+F274)</f>
        <v>1550000</v>
      </c>
      <c r="G200" s="822">
        <f>SUM(G241+G274)</f>
        <v>3700000</v>
      </c>
      <c r="H200" s="822">
        <f>SUM(H241+H274)</f>
        <v>850000</v>
      </c>
      <c r="I200" s="822">
        <f>SUM(I241+I274)</f>
        <v>5400000</v>
      </c>
    </row>
    <row r="201" spans="1:9" s="61" customFormat="1" ht="28" customHeight="1" thickBot="1">
      <c r="A201" s="168"/>
      <c r="B201" s="99"/>
      <c r="C201" s="193"/>
      <c r="D201" s="99"/>
      <c r="E201" s="100" t="s">
        <v>296</v>
      </c>
      <c r="F201" s="357">
        <f>SUM(F199:F200)</f>
        <v>4490067.5</v>
      </c>
      <c r="G201" s="357">
        <f>SUM(G199:G200)</f>
        <v>9332550</v>
      </c>
      <c r="H201" s="357">
        <f>SUM(H199:H200)</f>
        <v>3273737.5</v>
      </c>
      <c r="I201" s="371">
        <f>SUM(I199:I200)</f>
        <v>12826475</v>
      </c>
    </row>
    <row r="202" spans="1:9" s="61" customFormat="1" ht="22">
      <c r="A202" s="1620" t="s">
        <v>916</v>
      </c>
      <c r="B202" s="1621"/>
      <c r="C202" s="1621"/>
      <c r="D202" s="1621"/>
      <c r="E202" s="1621"/>
      <c r="F202" s="1621"/>
      <c r="G202" s="1621"/>
      <c r="H202" s="1621"/>
      <c r="I202" s="1622"/>
    </row>
    <row r="203" spans="1:9" s="61" customFormat="1" ht="20">
      <c r="A203" s="1623" t="s">
        <v>484</v>
      </c>
      <c r="B203" s="1624"/>
      <c r="C203" s="1624"/>
      <c r="D203" s="1624"/>
      <c r="E203" s="1624"/>
      <c r="F203" s="1624"/>
      <c r="G203" s="1624"/>
      <c r="H203" s="1624"/>
      <c r="I203" s="1625"/>
    </row>
    <row r="204" spans="1:9" s="61" customFormat="1" ht="22">
      <c r="A204" s="1626" t="s">
        <v>1676</v>
      </c>
      <c r="B204" s="1627"/>
      <c r="C204" s="1627"/>
      <c r="D204" s="1627"/>
      <c r="E204" s="1627"/>
      <c r="F204" s="1627"/>
      <c r="G204" s="1627"/>
      <c r="H204" s="1627"/>
      <c r="I204" s="1628"/>
    </row>
    <row r="205" spans="1:9" s="61" customFormat="1" ht="27.75" customHeight="1" thickBot="1">
      <c r="A205" s="1629" t="s">
        <v>277</v>
      </c>
      <c r="B205" s="1630"/>
      <c r="C205" s="1630"/>
      <c r="D205" s="1630"/>
      <c r="E205" s="1630"/>
      <c r="F205" s="1630"/>
      <c r="G205" s="1630"/>
      <c r="H205" s="1630"/>
      <c r="I205" s="1631"/>
    </row>
    <row r="206" spans="1:9" s="61" customFormat="1" ht="18.75" customHeight="1" thickBot="1">
      <c r="A206" s="1641" t="s">
        <v>415</v>
      </c>
      <c r="B206" s="1642"/>
      <c r="C206" s="1642"/>
      <c r="D206" s="1642"/>
      <c r="E206" s="1642"/>
      <c r="F206" s="1642"/>
      <c r="G206" s="1642"/>
      <c r="H206" s="1642"/>
      <c r="I206" s="1643"/>
    </row>
    <row r="207" spans="1:9" s="121" customFormat="1" ht="53" thickBot="1">
      <c r="A207" s="167" t="s">
        <v>465</v>
      </c>
      <c r="B207" s="2" t="s">
        <v>459</v>
      </c>
      <c r="C207" s="175" t="s">
        <v>455</v>
      </c>
      <c r="D207" s="2" t="s">
        <v>458</v>
      </c>
      <c r="E207" s="8" t="s">
        <v>1</v>
      </c>
      <c r="F207" s="2" t="s">
        <v>835</v>
      </c>
      <c r="G207" s="2" t="s">
        <v>836</v>
      </c>
      <c r="H207" s="2" t="s">
        <v>837</v>
      </c>
      <c r="I207" s="2" t="s">
        <v>838</v>
      </c>
    </row>
    <row r="208" spans="1:9" s="61" customFormat="1" ht="28" customHeight="1">
      <c r="A208" s="231">
        <v>20000000</v>
      </c>
      <c r="B208" s="76"/>
      <c r="C208" s="184"/>
      <c r="D208" s="395">
        <v>31911700</v>
      </c>
      <c r="E208" s="77" t="s">
        <v>163</v>
      </c>
      <c r="F208" s="78"/>
      <c r="G208" s="50"/>
      <c r="H208" s="78"/>
      <c r="I208" s="50"/>
    </row>
    <row r="209" spans="1:9" s="61" customFormat="1" ht="17.5">
      <c r="A209" s="232">
        <v>21000000</v>
      </c>
      <c r="B209" s="79"/>
      <c r="C209" s="185"/>
      <c r="D209" s="395">
        <v>31911700</v>
      </c>
      <c r="E209" s="11" t="s">
        <v>164</v>
      </c>
      <c r="F209" s="75"/>
      <c r="G209" s="19"/>
      <c r="H209" s="75"/>
      <c r="I209" s="19"/>
    </row>
    <row r="210" spans="1:9" s="61" customFormat="1" ht="17.5">
      <c r="A210" s="232">
        <v>21010000</v>
      </c>
      <c r="B210" s="79"/>
      <c r="C210" s="185"/>
      <c r="D210" s="395">
        <v>31911700</v>
      </c>
      <c r="E210" s="11" t="s">
        <v>165</v>
      </c>
      <c r="F210" s="75"/>
      <c r="G210" s="19"/>
      <c r="H210" s="75">
        <f>G210/12*9</f>
        <v>0</v>
      </c>
      <c r="I210" s="19"/>
    </row>
    <row r="211" spans="1:9" s="61" customFormat="1" ht="17.5">
      <c r="A211" s="234">
        <v>21010102</v>
      </c>
      <c r="B211" s="165" t="s">
        <v>647</v>
      </c>
      <c r="C211" s="187"/>
      <c r="D211" s="391">
        <v>31911700</v>
      </c>
      <c r="E211" s="80" t="s">
        <v>167</v>
      </c>
      <c r="F211" s="18">
        <f>G211-(G211*5%)</f>
        <v>768835</v>
      </c>
      <c r="G211" s="18">
        <v>809300</v>
      </c>
      <c r="H211" s="75">
        <f>G211/12*9</f>
        <v>606975</v>
      </c>
      <c r="I211" s="18">
        <f>'NORMINAL ROLL'!D51</f>
        <v>809300</v>
      </c>
    </row>
    <row r="212" spans="1:9" s="61" customFormat="1" ht="42" customHeight="1">
      <c r="A212" s="232">
        <v>21020200</v>
      </c>
      <c r="B212" s="79"/>
      <c r="C212" s="185"/>
      <c r="D212" s="395">
        <v>31911700</v>
      </c>
      <c r="E212" s="11" t="s">
        <v>191</v>
      </c>
      <c r="F212" s="18"/>
      <c r="G212" s="18"/>
      <c r="H212" s="30"/>
      <c r="I212" s="18"/>
    </row>
    <row r="213" spans="1:9" s="61" customFormat="1" ht="17.5">
      <c r="A213" s="234">
        <v>21200201</v>
      </c>
      <c r="B213" s="165" t="s">
        <v>647</v>
      </c>
      <c r="C213" s="187"/>
      <c r="D213" s="391">
        <v>31911700</v>
      </c>
      <c r="E213" s="80" t="s">
        <v>427</v>
      </c>
      <c r="F213" s="18">
        <f>G213-(G213*5%)</f>
        <v>230650.5</v>
      </c>
      <c r="G213" s="18">
        <v>242790</v>
      </c>
      <c r="H213" s="75">
        <f t="shared" ref="H213:H219" si="2">G213/12*9</f>
        <v>182092.5</v>
      </c>
      <c r="I213" s="18">
        <f>'NORMINAL ROLL'!E51</f>
        <v>242790</v>
      </c>
    </row>
    <row r="214" spans="1:9" s="61" customFormat="1" ht="17.5">
      <c r="A214" s="234">
        <v>21200204</v>
      </c>
      <c r="B214" s="165" t="s">
        <v>647</v>
      </c>
      <c r="C214" s="187"/>
      <c r="D214" s="391">
        <v>31911700</v>
      </c>
      <c r="E214" s="64" t="s">
        <v>180</v>
      </c>
      <c r="F214" s="18">
        <f>G214-(G214*5%)</f>
        <v>230650.5</v>
      </c>
      <c r="G214" s="18">
        <v>242790</v>
      </c>
      <c r="H214" s="75">
        <f t="shared" si="2"/>
        <v>182092.5</v>
      </c>
      <c r="I214" s="18">
        <f>'NORMINAL ROLL'!F51</f>
        <v>242790</v>
      </c>
    </row>
    <row r="215" spans="1:9" s="61" customFormat="1" ht="17.5">
      <c r="A215" s="234">
        <v>21200206</v>
      </c>
      <c r="B215" s="165" t="s">
        <v>647</v>
      </c>
      <c r="C215" s="187"/>
      <c r="D215" s="391">
        <v>31911700</v>
      </c>
      <c r="E215" s="64" t="s">
        <v>182</v>
      </c>
      <c r="F215" s="18">
        <f>G215-(G215*5%)</f>
        <v>575676.25</v>
      </c>
      <c r="G215" s="18">
        <v>605975</v>
      </c>
      <c r="H215" s="75">
        <f t="shared" si="2"/>
        <v>454481.25</v>
      </c>
      <c r="I215" s="18">
        <v>700000</v>
      </c>
    </row>
    <row r="216" spans="1:9" s="61" customFormat="1" ht="17.5">
      <c r="A216" s="234">
        <v>21200210</v>
      </c>
      <c r="B216" s="165" t="s">
        <v>647</v>
      </c>
      <c r="C216" s="187"/>
      <c r="D216" s="391">
        <v>31911700</v>
      </c>
      <c r="E216" s="64" t="s">
        <v>422</v>
      </c>
      <c r="F216" s="18"/>
      <c r="G216" s="18"/>
      <c r="H216" s="75"/>
      <c r="I216" s="18"/>
    </row>
    <row r="217" spans="1:9" s="61" customFormat="1" ht="17.5">
      <c r="A217" s="234">
        <v>21200212</v>
      </c>
      <c r="B217" s="165" t="s">
        <v>647</v>
      </c>
      <c r="C217" s="187"/>
      <c r="D217" s="391">
        <v>31911700</v>
      </c>
      <c r="E217" s="64" t="s">
        <v>183</v>
      </c>
      <c r="F217" s="18">
        <f>G217-(G217*5%)</f>
        <v>576626.25</v>
      </c>
      <c r="G217" s="18">
        <v>606975</v>
      </c>
      <c r="H217" s="75">
        <f t="shared" si="2"/>
        <v>455231.25</v>
      </c>
      <c r="I217" s="18">
        <f>'NORMINAL ROLL'!H51</f>
        <v>606975</v>
      </c>
    </row>
    <row r="218" spans="1:9" s="61" customFormat="1" ht="17.5">
      <c r="A218" s="234">
        <v>21200214</v>
      </c>
      <c r="B218" s="165" t="s">
        <v>647</v>
      </c>
      <c r="C218" s="187"/>
      <c r="D218" s="391">
        <v>31911700</v>
      </c>
      <c r="E218" s="64" t="s">
        <v>185</v>
      </c>
      <c r="F218" s="18">
        <f>G218-(G218*5%)</f>
        <v>115325.25</v>
      </c>
      <c r="G218" s="18">
        <v>121395</v>
      </c>
      <c r="H218" s="75">
        <f t="shared" si="2"/>
        <v>91046.25</v>
      </c>
      <c r="I218" s="18">
        <f>'NORMINAL ROLL'!I51</f>
        <v>121395</v>
      </c>
    </row>
    <row r="219" spans="1:9" s="61" customFormat="1" ht="17.5">
      <c r="A219" s="234">
        <v>21200217</v>
      </c>
      <c r="B219" s="165" t="s">
        <v>647</v>
      </c>
      <c r="C219" s="187"/>
      <c r="D219" s="391">
        <v>31911700</v>
      </c>
      <c r="E219" s="64" t="s">
        <v>187</v>
      </c>
      <c r="F219" s="18">
        <f>G219-(G219*5%)</f>
        <v>192303.75</v>
      </c>
      <c r="G219" s="18">
        <v>202425</v>
      </c>
      <c r="H219" s="75">
        <f t="shared" si="2"/>
        <v>151818.75</v>
      </c>
      <c r="I219" s="18">
        <f>'NORMINAL ROLL'!G51</f>
        <v>202325</v>
      </c>
    </row>
    <row r="220" spans="1:9" s="61" customFormat="1" ht="17.5">
      <c r="A220" s="234">
        <v>21200228</v>
      </c>
      <c r="B220" s="165" t="s">
        <v>647</v>
      </c>
      <c r="C220" s="187"/>
      <c r="D220" s="391">
        <v>31911700</v>
      </c>
      <c r="E220" s="64" t="s">
        <v>503</v>
      </c>
      <c r="F220" s="18"/>
      <c r="G220" s="18"/>
      <c r="H220" s="75"/>
      <c r="I220" s="18"/>
    </row>
    <row r="221" spans="1:9" s="61" customFormat="1" ht="17.5">
      <c r="A221" s="234"/>
      <c r="B221" s="82"/>
      <c r="C221" s="187"/>
      <c r="D221" s="523"/>
      <c r="E221" s="64" t="s">
        <v>1616</v>
      </c>
    </row>
    <row r="222" spans="1:9" s="61" customFormat="1" ht="17.5">
      <c r="A222" s="237">
        <v>22000000</v>
      </c>
      <c r="B222" s="82"/>
      <c r="C222" s="190"/>
      <c r="D222" s="402">
        <v>31911700</v>
      </c>
      <c r="E222" s="59" t="s">
        <v>201</v>
      </c>
      <c r="F222" s="18"/>
      <c r="G222" s="18"/>
      <c r="H222" s="30"/>
      <c r="I222" s="18"/>
    </row>
    <row r="223" spans="1:9" s="61" customFormat="1" ht="17.5">
      <c r="A223" s="237">
        <v>22010000</v>
      </c>
      <c r="B223" s="82"/>
      <c r="C223" s="190"/>
      <c r="D223" s="402">
        <v>31911700</v>
      </c>
      <c r="E223" s="59" t="s">
        <v>202</v>
      </c>
      <c r="F223" s="18"/>
      <c r="G223" s="18"/>
      <c r="H223" s="30"/>
      <c r="I223" s="18"/>
    </row>
    <row r="224" spans="1:9" s="61" customFormat="1" ht="17.5">
      <c r="A224" s="237">
        <v>22010100</v>
      </c>
      <c r="B224" s="82"/>
      <c r="C224" s="190"/>
      <c r="D224" s="402">
        <v>31911700</v>
      </c>
      <c r="E224" s="59" t="s">
        <v>202</v>
      </c>
      <c r="F224" s="18"/>
      <c r="G224" s="18"/>
      <c r="H224" s="30"/>
      <c r="I224" s="18"/>
    </row>
    <row r="225" spans="1:9" s="61" customFormat="1" ht="17.5">
      <c r="A225" s="226">
        <v>22010103</v>
      </c>
      <c r="B225" s="82" t="s">
        <v>647</v>
      </c>
      <c r="C225" s="177"/>
      <c r="D225" s="523">
        <v>31911700</v>
      </c>
      <c r="E225" s="85" t="s">
        <v>814</v>
      </c>
      <c r="F225" s="18"/>
      <c r="G225" s="18">
        <v>2500900</v>
      </c>
      <c r="H225" s="30"/>
      <c r="I225" s="18">
        <v>2500900</v>
      </c>
    </row>
    <row r="226" spans="1:9" s="61" customFormat="1" ht="17.5">
      <c r="A226" s="237">
        <v>22020000</v>
      </c>
      <c r="B226" s="86"/>
      <c r="C226" s="190"/>
      <c r="D226" s="395">
        <v>31911700</v>
      </c>
      <c r="E226" s="59" t="s">
        <v>203</v>
      </c>
      <c r="F226" s="75"/>
      <c r="G226" s="18"/>
      <c r="H226" s="75"/>
      <c r="I226" s="18"/>
    </row>
    <row r="227" spans="1:9" s="61" customFormat="1" ht="17.5">
      <c r="A227" s="237">
        <v>22020100</v>
      </c>
      <c r="B227" s="165" t="s">
        <v>647</v>
      </c>
      <c r="C227" s="190"/>
      <c r="D227" s="395">
        <v>31911700</v>
      </c>
      <c r="E227" s="59" t="s">
        <v>204</v>
      </c>
      <c r="F227" s="75"/>
      <c r="G227" s="18"/>
      <c r="H227" s="75"/>
      <c r="I227" s="18"/>
    </row>
    <row r="228" spans="1:9" s="61" customFormat="1" ht="17.5">
      <c r="A228" s="243">
        <v>22020101</v>
      </c>
      <c r="B228" s="165" t="s">
        <v>647</v>
      </c>
      <c r="C228" s="190"/>
      <c r="D228" s="391">
        <v>31911700</v>
      </c>
      <c r="E228" s="102" t="s">
        <v>205</v>
      </c>
      <c r="F228" s="75"/>
      <c r="G228" s="18"/>
      <c r="H228" s="75"/>
      <c r="I228" s="18"/>
    </row>
    <row r="229" spans="1:9" s="61" customFormat="1" ht="17.5">
      <c r="A229" s="243">
        <v>22020102</v>
      </c>
      <c r="B229" s="165" t="s">
        <v>647</v>
      </c>
      <c r="C229" s="190"/>
      <c r="D229" s="391">
        <v>31911700</v>
      </c>
      <c r="E229" s="102" t="s">
        <v>206</v>
      </c>
      <c r="F229" s="75"/>
      <c r="G229" s="18">
        <v>1000000</v>
      </c>
      <c r="H229" s="75"/>
      <c r="I229" s="18">
        <v>1000000</v>
      </c>
    </row>
    <row r="230" spans="1:9" s="61" customFormat="1" ht="17.5">
      <c r="A230" s="243">
        <v>22020103</v>
      </c>
      <c r="B230" s="165" t="s">
        <v>647</v>
      </c>
      <c r="C230" s="190"/>
      <c r="D230" s="391">
        <v>31911700</v>
      </c>
      <c r="E230" s="102" t="s">
        <v>207</v>
      </c>
      <c r="F230" s="75"/>
      <c r="G230" s="18"/>
      <c r="H230" s="75"/>
      <c r="I230" s="18"/>
    </row>
    <row r="231" spans="1:9" s="61" customFormat="1" ht="17.5">
      <c r="A231" s="243">
        <v>22020104</v>
      </c>
      <c r="B231" s="165" t="s">
        <v>647</v>
      </c>
      <c r="C231" s="190"/>
      <c r="D231" s="391">
        <v>31911700</v>
      </c>
      <c r="E231" s="102" t="s">
        <v>208</v>
      </c>
      <c r="F231" s="75"/>
      <c r="G231" s="18"/>
      <c r="H231" s="75"/>
      <c r="I231" s="18"/>
    </row>
    <row r="232" spans="1:9" s="61" customFormat="1" ht="17.5">
      <c r="A232" s="237">
        <v>22020300</v>
      </c>
      <c r="B232" s="165"/>
      <c r="C232" s="190"/>
      <c r="D232" s="395">
        <v>31911700</v>
      </c>
      <c r="E232" s="87" t="s">
        <v>515</v>
      </c>
      <c r="F232" s="94"/>
      <c r="G232" s="358"/>
      <c r="H232" s="94"/>
      <c r="I232" s="358"/>
    </row>
    <row r="233" spans="1:9" s="61" customFormat="1" ht="17.5">
      <c r="A233" s="226">
        <v>22020302</v>
      </c>
      <c r="B233" s="165" t="s">
        <v>647</v>
      </c>
      <c r="C233" s="177"/>
      <c r="D233" s="391">
        <v>31911700</v>
      </c>
      <c r="E233" s="85" t="s">
        <v>510</v>
      </c>
      <c r="F233" s="75"/>
      <c r="G233" s="18"/>
      <c r="H233" s="75"/>
      <c r="I233" s="18"/>
    </row>
    <row r="234" spans="1:9" s="61" customFormat="1" ht="17.5">
      <c r="A234" s="237">
        <v>22020500</v>
      </c>
      <c r="B234" s="86"/>
      <c r="C234" s="190"/>
      <c r="D234" s="395">
        <v>31911700</v>
      </c>
      <c r="E234" s="87" t="s">
        <v>496</v>
      </c>
      <c r="F234" s="94"/>
      <c r="G234" s="358"/>
      <c r="H234" s="94"/>
      <c r="I234" s="358"/>
    </row>
    <row r="235" spans="1:9" s="61" customFormat="1" ht="17.5">
      <c r="A235" s="226">
        <v>22020601</v>
      </c>
      <c r="B235" s="165" t="s">
        <v>647</v>
      </c>
      <c r="C235" s="177"/>
      <c r="D235" s="391">
        <v>31911700</v>
      </c>
      <c r="E235" s="85" t="s">
        <v>516</v>
      </c>
      <c r="F235" s="75"/>
      <c r="G235" s="18">
        <v>400000</v>
      </c>
      <c r="H235" s="75"/>
      <c r="I235" s="18">
        <v>400000</v>
      </c>
    </row>
    <row r="236" spans="1:9" s="61" customFormat="1" ht="17.5">
      <c r="A236" s="244">
        <v>220220</v>
      </c>
      <c r="B236" s="165" t="s">
        <v>647</v>
      </c>
      <c r="C236" s="177"/>
      <c r="D236" s="395">
        <v>31911700</v>
      </c>
      <c r="E236" s="127" t="s">
        <v>680</v>
      </c>
      <c r="F236" s="75"/>
      <c r="G236" s="18"/>
      <c r="H236" s="75"/>
      <c r="I236" s="18"/>
    </row>
    <row r="237" spans="1:9" s="61" customFormat="1" ht="17.5">
      <c r="A237" s="170">
        <v>22022001</v>
      </c>
      <c r="B237" s="165" t="s">
        <v>647</v>
      </c>
      <c r="C237" s="177"/>
      <c r="D237" s="391">
        <v>31911700</v>
      </c>
      <c r="E237" s="104" t="s">
        <v>247</v>
      </c>
      <c r="F237" s="75"/>
      <c r="G237" s="18"/>
      <c r="H237" s="75"/>
      <c r="I237" s="18"/>
    </row>
    <row r="238" spans="1:9" s="61" customFormat="1" ht="17.5">
      <c r="A238" s="170">
        <v>22022002</v>
      </c>
      <c r="B238" s="165" t="s">
        <v>647</v>
      </c>
      <c r="C238" s="177"/>
      <c r="D238" s="391">
        <v>31911700</v>
      </c>
      <c r="E238" s="104" t="s">
        <v>249</v>
      </c>
      <c r="F238" s="75"/>
      <c r="G238" s="18"/>
      <c r="H238" s="75"/>
      <c r="I238" s="18"/>
    </row>
    <row r="239" spans="1:9" s="61" customFormat="1" ht="18" thickBot="1">
      <c r="A239" s="550">
        <v>22022011</v>
      </c>
      <c r="B239" s="538" t="s">
        <v>647</v>
      </c>
      <c r="C239" s="210"/>
      <c r="D239" s="523">
        <v>31911700</v>
      </c>
      <c r="E239" s="551" t="s">
        <v>221</v>
      </c>
      <c r="F239" s="124">
        <v>1300000</v>
      </c>
      <c r="G239" s="28">
        <v>2000000</v>
      </c>
      <c r="H239" s="124">
        <v>550000</v>
      </c>
      <c r="I239" s="28">
        <v>2000000</v>
      </c>
    </row>
    <row r="240" spans="1:9" s="61" customFormat="1" ht="18" thickBot="1">
      <c r="A240" s="544"/>
      <c r="B240" s="545"/>
      <c r="C240" s="546"/>
      <c r="D240" s="545"/>
      <c r="E240" s="554" t="s">
        <v>164</v>
      </c>
      <c r="F240" s="555">
        <f>SUM(F211:F225)</f>
        <v>2690067.5</v>
      </c>
      <c r="G240" s="555">
        <f>SUM(G211:G225)</f>
        <v>5332550</v>
      </c>
      <c r="H240" s="555">
        <f>SUM(H211:H225)</f>
        <v>2123737.5</v>
      </c>
      <c r="I240" s="555">
        <f>SUM(I211:I225)</f>
        <v>5426475</v>
      </c>
    </row>
    <row r="241" spans="1:9" s="61" customFormat="1" ht="21" customHeight="1" thickBot="1">
      <c r="A241" s="539"/>
      <c r="B241" s="540"/>
      <c r="C241" s="541"/>
      <c r="D241" s="540"/>
      <c r="E241" s="552" t="s">
        <v>203</v>
      </c>
      <c r="F241" s="553">
        <f>SUM(F228:F239)</f>
        <v>1300000</v>
      </c>
      <c r="G241" s="553">
        <f>SUM(G228:G239)</f>
        <v>3400000</v>
      </c>
      <c r="H241" s="553">
        <f>SUM(H228:H239)</f>
        <v>550000</v>
      </c>
      <c r="I241" s="553">
        <f>SUM(I228:I239)</f>
        <v>3400000</v>
      </c>
    </row>
    <row r="242" spans="1:9" s="61" customFormat="1" ht="19.5" customHeight="1" thickBot="1">
      <c r="A242" s="247"/>
      <c r="B242" s="443"/>
      <c r="C242" s="442"/>
      <c r="D242" s="263"/>
      <c r="E242" s="441" t="s">
        <v>296</v>
      </c>
      <c r="F242" s="418">
        <f>SUM(F240:F241)</f>
        <v>3990067.5</v>
      </c>
      <c r="G242" s="418">
        <f>SUM(G240:G241)</f>
        <v>8732550</v>
      </c>
      <c r="H242" s="418">
        <f>SUM(H240:H241)</f>
        <v>2673737.5</v>
      </c>
      <c r="I242" s="418">
        <f>SUM(I240:I241)</f>
        <v>8826475</v>
      </c>
    </row>
    <row r="243" spans="1:9" s="61" customFormat="1" ht="22">
      <c r="A243" s="1620" t="s">
        <v>916</v>
      </c>
      <c r="B243" s="1621"/>
      <c r="C243" s="1621"/>
      <c r="D243" s="1621"/>
      <c r="E243" s="1621"/>
      <c r="F243" s="1621"/>
      <c r="G243" s="1621"/>
      <c r="H243" s="1621"/>
      <c r="I243" s="1622"/>
    </row>
    <row r="244" spans="1:9" s="61" customFormat="1" ht="20">
      <c r="A244" s="1623" t="s">
        <v>484</v>
      </c>
      <c r="B244" s="1624"/>
      <c r="C244" s="1624"/>
      <c r="D244" s="1624"/>
      <c r="E244" s="1624"/>
      <c r="F244" s="1624"/>
      <c r="G244" s="1624"/>
      <c r="H244" s="1624"/>
      <c r="I244" s="1625"/>
    </row>
    <row r="245" spans="1:9" s="61" customFormat="1" ht="22">
      <c r="A245" s="1626" t="s">
        <v>1676</v>
      </c>
      <c r="B245" s="1627"/>
      <c r="C245" s="1627"/>
      <c r="D245" s="1627"/>
      <c r="E245" s="1627"/>
      <c r="F245" s="1627"/>
      <c r="G245" s="1627"/>
      <c r="H245" s="1627"/>
      <c r="I245" s="1628"/>
    </row>
    <row r="246" spans="1:9" s="61" customFormat="1" ht="30.75" customHeight="1" thickBot="1">
      <c r="A246" s="1629" t="s">
        <v>277</v>
      </c>
      <c r="B246" s="1630"/>
      <c r="C246" s="1630"/>
      <c r="D246" s="1630"/>
      <c r="E246" s="1630"/>
      <c r="F246" s="1630"/>
      <c r="G246" s="1630"/>
      <c r="H246" s="1630"/>
      <c r="I246" s="1631"/>
    </row>
    <row r="247" spans="1:9" s="61" customFormat="1" ht="18.75" customHeight="1" thickBot="1">
      <c r="A247" s="1641" t="s">
        <v>416</v>
      </c>
      <c r="B247" s="1642"/>
      <c r="C247" s="1642"/>
      <c r="D247" s="1642"/>
      <c r="E247" s="1642"/>
      <c r="F247" s="1642"/>
      <c r="G247" s="1642"/>
      <c r="H247" s="1642"/>
      <c r="I247" s="1643"/>
    </row>
    <row r="248" spans="1:9" s="121" customFormat="1" ht="57" customHeight="1" thickBot="1">
      <c r="A248" s="167" t="s">
        <v>465</v>
      </c>
      <c r="B248" s="2" t="s">
        <v>459</v>
      </c>
      <c r="C248" s="175" t="s">
        <v>455</v>
      </c>
      <c r="D248" s="2" t="s">
        <v>458</v>
      </c>
      <c r="E248" s="8" t="s">
        <v>1</v>
      </c>
      <c r="F248" s="2" t="s">
        <v>835</v>
      </c>
      <c r="G248" s="2" t="s">
        <v>836</v>
      </c>
      <c r="H248" s="2" t="s">
        <v>837</v>
      </c>
      <c r="I248" s="2" t="s">
        <v>838</v>
      </c>
    </row>
    <row r="249" spans="1:9" s="61" customFormat="1" ht="17.5">
      <c r="A249" s="238">
        <v>20000000</v>
      </c>
      <c r="B249" s="90"/>
      <c r="C249" s="191"/>
      <c r="D249" s="402">
        <v>31911700</v>
      </c>
      <c r="E249" s="91" t="s">
        <v>163</v>
      </c>
      <c r="F249" s="92"/>
      <c r="G249" s="5"/>
      <c r="H249" s="92"/>
      <c r="I249" s="372"/>
    </row>
    <row r="250" spans="1:9" s="61" customFormat="1" ht="17.5">
      <c r="A250" s="232">
        <v>21000000</v>
      </c>
      <c r="B250" s="79"/>
      <c r="C250" s="185"/>
      <c r="D250" s="402">
        <v>31911700</v>
      </c>
      <c r="E250" s="11" t="s">
        <v>164</v>
      </c>
      <c r="F250" s="75"/>
      <c r="G250" s="30"/>
      <c r="H250" s="75"/>
      <c r="I250" s="19"/>
    </row>
    <row r="251" spans="1:9" s="61" customFormat="1" ht="17.5">
      <c r="A251" s="232">
        <v>21010000</v>
      </c>
      <c r="B251" s="79"/>
      <c r="C251" s="185"/>
      <c r="D251" s="402">
        <v>31911700</v>
      </c>
      <c r="E251" s="11" t="s">
        <v>165</v>
      </c>
      <c r="F251" s="75"/>
      <c r="G251" s="30"/>
      <c r="H251" s="75"/>
      <c r="I251" s="19"/>
    </row>
    <row r="252" spans="1:9" s="61" customFormat="1" ht="17.5">
      <c r="A252" s="234">
        <v>21010103</v>
      </c>
      <c r="B252" s="165" t="s">
        <v>647</v>
      </c>
      <c r="C252" s="187"/>
      <c r="D252" s="523">
        <v>31911700</v>
      </c>
      <c r="E252" s="80" t="s">
        <v>168</v>
      </c>
      <c r="F252" s="75"/>
      <c r="G252" s="30"/>
      <c r="H252" s="75"/>
      <c r="I252" s="19"/>
    </row>
    <row r="253" spans="1:9" s="61" customFormat="1" ht="17.5">
      <c r="A253" s="234">
        <v>21010104</v>
      </c>
      <c r="B253" s="165" t="s">
        <v>647</v>
      </c>
      <c r="C253" s="187"/>
      <c r="D253" s="523">
        <v>31911700</v>
      </c>
      <c r="E253" s="80" t="s">
        <v>169</v>
      </c>
      <c r="F253" s="75"/>
      <c r="G253" s="30"/>
      <c r="H253" s="75"/>
      <c r="I253" s="19"/>
    </row>
    <row r="254" spans="1:9" s="61" customFormat="1" ht="17.5">
      <c r="A254" s="234">
        <v>21010105</v>
      </c>
      <c r="B254" s="165" t="s">
        <v>647</v>
      </c>
      <c r="C254" s="187"/>
      <c r="D254" s="523">
        <v>31911700</v>
      </c>
      <c r="E254" s="80" t="s">
        <v>678</v>
      </c>
      <c r="F254" s="75"/>
      <c r="G254" s="30"/>
      <c r="H254" s="75"/>
      <c r="I254" s="19"/>
    </row>
    <row r="255" spans="1:9" s="61" customFormat="1" ht="17.5">
      <c r="A255" s="239"/>
      <c r="B255" s="165" t="s">
        <v>647</v>
      </c>
      <c r="C255" s="187"/>
      <c r="D255" s="523">
        <v>31911700</v>
      </c>
      <c r="E255" s="80" t="s">
        <v>679</v>
      </c>
      <c r="F255" s="75"/>
      <c r="G255" s="30"/>
      <c r="H255" s="75"/>
      <c r="I255" s="19"/>
    </row>
    <row r="256" spans="1:9" s="61" customFormat="1" ht="17.5">
      <c r="A256" s="232">
        <v>21020300</v>
      </c>
      <c r="B256" s="79"/>
      <c r="C256" s="185"/>
      <c r="D256" s="402">
        <v>31911700</v>
      </c>
      <c r="E256" s="11" t="s">
        <v>192</v>
      </c>
      <c r="F256" s="75"/>
      <c r="G256" s="30"/>
      <c r="H256" s="75"/>
      <c r="I256" s="19"/>
    </row>
    <row r="257" spans="1:9" s="61" customFormat="1" ht="17.5">
      <c r="A257" s="234">
        <v>21020301</v>
      </c>
      <c r="B257" s="165" t="s">
        <v>647</v>
      </c>
      <c r="C257" s="187"/>
      <c r="D257" s="523">
        <v>31911700</v>
      </c>
      <c r="E257" s="64" t="s">
        <v>177</v>
      </c>
      <c r="F257" s="75"/>
      <c r="G257" s="30"/>
      <c r="H257" s="75"/>
      <c r="I257" s="19"/>
    </row>
    <row r="258" spans="1:9" s="61" customFormat="1" ht="17.5">
      <c r="A258" s="234">
        <v>21020302</v>
      </c>
      <c r="B258" s="165" t="s">
        <v>647</v>
      </c>
      <c r="C258" s="187"/>
      <c r="D258" s="523">
        <v>31911700</v>
      </c>
      <c r="E258" s="64" t="s">
        <v>178</v>
      </c>
      <c r="F258" s="75"/>
      <c r="G258" s="30"/>
      <c r="H258" s="75"/>
      <c r="I258" s="19"/>
    </row>
    <row r="259" spans="1:9" s="61" customFormat="1" ht="17.5">
      <c r="A259" s="234">
        <v>21020303</v>
      </c>
      <c r="B259" s="165" t="s">
        <v>647</v>
      </c>
      <c r="C259" s="187"/>
      <c r="D259" s="523">
        <v>31911700</v>
      </c>
      <c r="E259" s="64" t="s">
        <v>179</v>
      </c>
      <c r="F259" s="75"/>
      <c r="G259" s="30"/>
      <c r="H259" s="75"/>
      <c r="I259" s="19"/>
    </row>
    <row r="260" spans="1:9" s="61" customFormat="1" ht="17.5">
      <c r="A260" s="234">
        <v>21020304</v>
      </c>
      <c r="B260" s="165" t="s">
        <v>647</v>
      </c>
      <c r="C260" s="187"/>
      <c r="D260" s="523">
        <v>31911700</v>
      </c>
      <c r="E260" s="64" t="s">
        <v>180</v>
      </c>
      <c r="F260" s="75"/>
      <c r="G260" s="30"/>
      <c r="H260" s="75"/>
      <c r="I260" s="19"/>
    </row>
    <row r="261" spans="1:9" s="61" customFormat="1" ht="17.5">
      <c r="A261" s="234">
        <v>21020312</v>
      </c>
      <c r="B261" s="165" t="s">
        <v>647</v>
      </c>
      <c r="C261" s="187"/>
      <c r="D261" s="523">
        <v>31911700</v>
      </c>
      <c r="E261" s="64" t="s">
        <v>183</v>
      </c>
      <c r="F261" s="75"/>
      <c r="G261" s="30"/>
      <c r="H261" s="75"/>
      <c r="I261" s="19"/>
    </row>
    <row r="262" spans="1:9" s="61" customFormat="1" ht="17.5">
      <c r="A262" s="234">
        <v>21020315</v>
      </c>
      <c r="B262" s="165" t="s">
        <v>647</v>
      </c>
      <c r="C262" s="187"/>
      <c r="D262" s="523">
        <v>31911700</v>
      </c>
      <c r="E262" s="64" t="s">
        <v>186</v>
      </c>
      <c r="F262" s="75"/>
      <c r="G262" s="30"/>
      <c r="H262" s="75"/>
      <c r="I262" s="19"/>
    </row>
    <row r="263" spans="1:9" s="61" customFormat="1" ht="17.5">
      <c r="A263" s="232">
        <v>21020400</v>
      </c>
      <c r="B263" s="79"/>
      <c r="C263" s="185"/>
      <c r="D263" s="402">
        <v>31911700</v>
      </c>
      <c r="E263" s="11" t="s">
        <v>193</v>
      </c>
      <c r="F263" s="75"/>
      <c r="G263" s="30"/>
      <c r="H263" s="75"/>
      <c r="I263" s="19"/>
    </row>
    <row r="264" spans="1:9" s="61" customFormat="1" ht="17.5">
      <c r="A264" s="234">
        <v>21020401</v>
      </c>
      <c r="B264" s="165" t="s">
        <v>647</v>
      </c>
      <c r="C264" s="187"/>
      <c r="D264" s="523">
        <v>31911700</v>
      </c>
      <c r="E264" s="64" t="s">
        <v>177</v>
      </c>
      <c r="F264" s="75"/>
      <c r="G264" s="30"/>
      <c r="H264" s="75"/>
      <c r="I264" s="19"/>
    </row>
    <row r="265" spans="1:9" s="61" customFormat="1" ht="17.5">
      <c r="A265" s="234">
        <v>21020402</v>
      </c>
      <c r="B265" s="165" t="s">
        <v>647</v>
      </c>
      <c r="C265" s="187"/>
      <c r="D265" s="523">
        <v>31911700</v>
      </c>
      <c r="E265" s="64" t="s">
        <v>178</v>
      </c>
      <c r="F265" s="75"/>
      <c r="G265" s="30"/>
      <c r="H265" s="75"/>
      <c r="I265" s="19"/>
    </row>
    <row r="266" spans="1:9" s="61" customFormat="1" ht="17.5">
      <c r="A266" s="234">
        <v>21020403</v>
      </c>
      <c r="B266" s="165" t="s">
        <v>647</v>
      </c>
      <c r="C266" s="187"/>
      <c r="D266" s="523">
        <v>31911700</v>
      </c>
      <c r="E266" s="64" t="s">
        <v>179</v>
      </c>
      <c r="F266" s="75"/>
      <c r="G266" s="30"/>
      <c r="H266" s="75"/>
      <c r="I266" s="19"/>
    </row>
    <row r="267" spans="1:9" s="61" customFormat="1" ht="17.5">
      <c r="A267" s="234">
        <v>21020404</v>
      </c>
      <c r="B267" s="165" t="s">
        <v>647</v>
      </c>
      <c r="C267" s="187"/>
      <c r="D267" s="523">
        <v>31911700</v>
      </c>
      <c r="E267" s="64" t="s">
        <v>180</v>
      </c>
      <c r="F267" s="75"/>
      <c r="G267" s="30"/>
      <c r="H267" s="75"/>
      <c r="I267" s="19"/>
    </row>
    <row r="268" spans="1:9" s="61" customFormat="1" ht="17.5">
      <c r="A268" s="234">
        <v>21020413</v>
      </c>
      <c r="B268" s="165" t="s">
        <v>647</v>
      </c>
      <c r="C268" s="187"/>
      <c r="D268" s="523">
        <v>31911700</v>
      </c>
      <c r="E268" s="64" t="s">
        <v>184</v>
      </c>
      <c r="F268" s="75"/>
      <c r="G268" s="30"/>
      <c r="H268" s="75"/>
      <c r="I268" s="19"/>
    </row>
    <row r="269" spans="1:9" s="61" customFormat="1" ht="17.5">
      <c r="A269" s="234">
        <v>21020415</v>
      </c>
      <c r="B269" s="165" t="s">
        <v>647</v>
      </c>
      <c r="C269" s="187"/>
      <c r="D269" s="523">
        <v>31911700</v>
      </c>
      <c r="E269" s="64" t="s">
        <v>186</v>
      </c>
      <c r="F269" s="75"/>
      <c r="G269" s="30"/>
      <c r="H269" s="75"/>
      <c r="I269" s="19"/>
    </row>
    <row r="270" spans="1:9" s="61" customFormat="1" ht="17.5">
      <c r="A270" s="237">
        <v>22020000</v>
      </c>
      <c r="B270" s="86"/>
      <c r="C270" s="190"/>
      <c r="D270" s="523">
        <v>31911700</v>
      </c>
      <c r="E270" s="59" t="s">
        <v>203</v>
      </c>
      <c r="F270" s="75"/>
      <c r="G270" s="30"/>
      <c r="H270" s="75"/>
      <c r="I270" s="19"/>
    </row>
    <row r="271" spans="1:9" s="61" customFormat="1" ht="21.75" customHeight="1">
      <c r="A271" s="237">
        <v>22020700</v>
      </c>
      <c r="B271" s="86"/>
      <c r="C271" s="190"/>
      <c r="D271" s="402">
        <v>31911700</v>
      </c>
      <c r="E271" s="557" t="s">
        <v>234</v>
      </c>
      <c r="F271" s="75"/>
      <c r="G271" s="30"/>
      <c r="H271" s="75"/>
      <c r="I271" s="19"/>
    </row>
    <row r="272" spans="1:9" s="61" customFormat="1" ht="18" thickBot="1">
      <c r="A272" s="537">
        <v>22020703</v>
      </c>
      <c r="B272" s="538" t="s">
        <v>647</v>
      </c>
      <c r="C272" s="210"/>
      <c r="D272" s="523">
        <v>31911700</v>
      </c>
      <c r="E272" s="558" t="s">
        <v>236</v>
      </c>
      <c r="F272" s="124">
        <v>250000</v>
      </c>
      <c r="G272" s="28">
        <v>300000</v>
      </c>
      <c r="H272" s="124">
        <v>300000</v>
      </c>
      <c r="I272" s="28">
        <v>2000000</v>
      </c>
    </row>
    <row r="273" spans="1:9" s="61" customFormat="1" ht="18" thickBot="1">
      <c r="A273" s="544"/>
      <c r="B273" s="545"/>
      <c r="C273" s="546"/>
      <c r="D273" s="545"/>
      <c r="E273" s="560" t="s">
        <v>164</v>
      </c>
      <c r="F273" s="555">
        <f>SUM(F252:F269)</f>
        <v>0</v>
      </c>
      <c r="G273" s="555">
        <f>SUM(G252:G269)</f>
        <v>0</v>
      </c>
      <c r="H273" s="555">
        <f>SUM(H252:H269)</f>
        <v>0</v>
      </c>
      <c r="I273" s="556">
        <f>SUM(I252:I269)</f>
        <v>0</v>
      </c>
    </row>
    <row r="274" spans="1:9" s="61" customFormat="1" ht="19.5" customHeight="1" thickBot="1">
      <c r="A274" s="539"/>
      <c r="B274" s="540"/>
      <c r="C274" s="541"/>
      <c r="D274" s="540"/>
      <c r="E274" s="559" t="s">
        <v>203</v>
      </c>
      <c r="F274" s="553">
        <f>SUM(F272)</f>
        <v>250000</v>
      </c>
      <c r="G274" s="553">
        <f>SUM(G272)</f>
        <v>300000</v>
      </c>
      <c r="H274" s="553">
        <f>SUM(H272)</f>
        <v>300000</v>
      </c>
      <c r="I274" s="553">
        <f>SUM(I272)</f>
        <v>2000000</v>
      </c>
    </row>
    <row r="275" spans="1:9" s="61" customFormat="1" ht="19.5" customHeight="1" thickBot="1">
      <c r="A275" s="471"/>
      <c r="B275" s="439"/>
      <c r="C275" s="440"/>
      <c r="D275" s="439"/>
      <c r="E275" s="472" t="s">
        <v>296</v>
      </c>
      <c r="F275" s="418">
        <f>SUM(F273:F274)</f>
        <v>250000</v>
      </c>
      <c r="G275" s="418">
        <f>SUM(G273:G274)</f>
        <v>300000</v>
      </c>
      <c r="H275" s="418">
        <f>SUM(H273:H274)</f>
        <v>300000</v>
      </c>
      <c r="I275" s="418">
        <f>SUM(I273:I274)</f>
        <v>2000000</v>
      </c>
    </row>
    <row r="276" spans="1:9" ht="22">
      <c r="A276" s="1620" t="s">
        <v>916</v>
      </c>
      <c r="B276" s="1621"/>
      <c r="C276" s="1621"/>
      <c r="D276" s="1621"/>
      <c r="E276" s="1621"/>
      <c r="F276" s="1621"/>
      <c r="G276" s="1621"/>
      <c r="H276" s="1621"/>
      <c r="I276" s="1622"/>
    </row>
    <row r="277" spans="1:9" ht="20">
      <c r="A277" s="1623" t="s">
        <v>484</v>
      </c>
      <c r="B277" s="1624"/>
      <c r="C277" s="1624"/>
      <c r="D277" s="1624"/>
      <c r="E277" s="1624"/>
      <c r="F277" s="1624"/>
      <c r="G277" s="1624"/>
      <c r="H277" s="1624"/>
      <c r="I277" s="1625"/>
    </row>
    <row r="278" spans="1:9" ht="22">
      <c r="A278" s="1626" t="s">
        <v>1676</v>
      </c>
      <c r="B278" s="1627"/>
      <c r="C278" s="1627"/>
      <c r="D278" s="1627"/>
      <c r="E278" s="1627"/>
      <c r="F278" s="1627"/>
      <c r="G278" s="1627"/>
      <c r="H278" s="1627"/>
      <c r="I278" s="1628"/>
    </row>
    <row r="279" spans="1:9" ht="26.25" customHeight="1" thickBot="1">
      <c r="A279" s="1629" t="s">
        <v>330</v>
      </c>
      <c r="B279" s="1630"/>
      <c r="C279" s="1630"/>
      <c r="D279" s="1630"/>
      <c r="E279" s="1630"/>
      <c r="F279" s="1630"/>
      <c r="G279" s="1630"/>
      <c r="H279" s="1630"/>
      <c r="I279" s="1631"/>
    </row>
    <row r="280" spans="1:9" s="61" customFormat="1" ht="18.75" customHeight="1" thickBot="1">
      <c r="A280" s="1632" t="s">
        <v>385</v>
      </c>
      <c r="B280" s="1633"/>
      <c r="C280" s="1633"/>
      <c r="D280" s="1633"/>
      <c r="E280" s="1633"/>
      <c r="F280" s="1633"/>
      <c r="G280" s="1633"/>
      <c r="H280" s="1633"/>
      <c r="I280" s="1634"/>
    </row>
    <row r="281" spans="1:9" s="121" customFormat="1" ht="53" thickBot="1">
      <c r="A281" s="167" t="s">
        <v>465</v>
      </c>
      <c r="B281" s="2" t="s">
        <v>459</v>
      </c>
      <c r="C281" s="175" t="s">
        <v>455</v>
      </c>
      <c r="D281" s="2" t="s">
        <v>458</v>
      </c>
      <c r="E281" s="8" t="s">
        <v>1</v>
      </c>
      <c r="F281" s="2" t="s">
        <v>835</v>
      </c>
      <c r="G281" s="2" t="s">
        <v>836</v>
      </c>
      <c r="H281" s="2" t="s">
        <v>837</v>
      </c>
      <c r="I281" s="2" t="s">
        <v>838</v>
      </c>
    </row>
    <row r="282" spans="1:9" s="61" customFormat="1" ht="20.25" customHeight="1">
      <c r="A282" s="561">
        <v>11200100001</v>
      </c>
      <c r="B282" s="165" t="s">
        <v>647</v>
      </c>
      <c r="C282" s="562"/>
      <c r="D282" s="523">
        <v>31911700</v>
      </c>
      <c r="E282" s="563" t="s">
        <v>351</v>
      </c>
      <c r="F282" s="564">
        <f>F338</f>
        <v>78379315.5</v>
      </c>
      <c r="G282" s="564">
        <f>G338</f>
        <v>106504091</v>
      </c>
      <c r="H282" s="564">
        <f>H338</f>
        <v>63010430.25</v>
      </c>
      <c r="I282" s="565">
        <f>I338</f>
        <v>122604609.59999999</v>
      </c>
    </row>
    <row r="283" spans="1:9" s="61" customFormat="1" ht="20.25" customHeight="1">
      <c r="A283" s="237"/>
      <c r="B283" s="86"/>
      <c r="C283" s="190"/>
      <c r="D283" s="86"/>
      <c r="E283" s="88"/>
      <c r="F283" s="106"/>
      <c r="G283" s="359"/>
      <c r="H283" s="94"/>
      <c r="I283" s="366"/>
    </row>
    <row r="284" spans="1:9" s="61" customFormat="1" ht="20.25" customHeight="1">
      <c r="A284" s="237"/>
      <c r="B284" s="86"/>
      <c r="C284" s="190"/>
      <c r="D284" s="86"/>
      <c r="E284" s="88"/>
      <c r="F284" s="106"/>
      <c r="G284" s="359"/>
      <c r="H284" s="94"/>
      <c r="I284" s="366"/>
    </row>
    <row r="285" spans="1:9" s="61" customFormat="1" ht="20.25" customHeight="1">
      <c r="A285" s="237"/>
      <c r="B285" s="86"/>
      <c r="C285" s="190"/>
      <c r="D285" s="86"/>
      <c r="E285" s="88"/>
      <c r="F285" s="106"/>
      <c r="G285" s="359"/>
      <c r="H285" s="94"/>
      <c r="I285" s="366"/>
    </row>
    <row r="286" spans="1:9" s="61" customFormat="1" ht="20.25" customHeight="1">
      <c r="A286" s="237"/>
      <c r="B286" s="86"/>
      <c r="C286" s="190"/>
      <c r="D286" s="86"/>
      <c r="E286" s="88"/>
      <c r="F286" s="106"/>
      <c r="G286" s="359"/>
      <c r="H286" s="94"/>
      <c r="I286" s="366"/>
    </row>
    <row r="287" spans="1:9" s="61" customFormat="1" ht="20.25" customHeight="1" thickBot="1">
      <c r="A287" s="237"/>
      <c r="B287" s="86"/>
      <c r="C287" s="190"/>
      <c r="D287" s="86"/>
      <c r="E287" s="88"/>
      <c r="F287" s="106"/>
      <c r="G287" s="359"/>
      <c r="H287" s="94"/>
      <c r="I287" s="366"/>
    </row>
    <row r="288" spans="1:9" s="61" customFormat="1" ht="20.25" customHeight="1" thickBot="1">
      <c r="A288" s="576"/>
      <c r="B288" s="613"/>
      <c r="C288" s="578"/>
      <c r="D288" s="613"/>
      <c r="E288" s="614" t="s">
        <v>296</v>
      </c>
      <c r="F288" s="482">
        <f>SUM(F282:F287)</f>
        <v>78379315.5</v>
      </c>
      <c r="G288" s="482">
        <f>SUM(G282:G287)</f>
        <v>106504091</v>
      </c>
      <c r="H288" s="482">
        <f>SUM(H282:H287)</f>
        <v>63010430.25</v>
      </c>
      <c r="I288" s="483">
        <f>SUM(I282:I287)</f>
        <v>122604609.59999999</v>
      </c>
    </row>
    <row r="289" spans="1:9" s="61" customFormat="1" ht="20.25" customHeight="1" thickBot="1">
      <c r="A289" s="1647" t="s">
        <v>505</v>
      </c>
      <c r="B289" s="1648"/>
      <c r="C289" s="1648"/>
      <c r="D289" s="1648"/>
      <c r="E289" s="1648"/>
      <c r="F289" s="1648"/>
      <c r="G289" s="1648"/>
      <c r="H289" s="1648"/>
      <c r="I289" s="1649"/>
    </row>
    <row r="290" spans="1:9" s="61" customFormat="1" ht="20.25" customHeight="1">
      <c r="A290" s="568"/>
      <c r="B290" s="686"/>
      <c r="C290" s="570"/>
      <c r="D290" s="686"/>
      <c r="E290" s="571" t="s">
        <v>164</v>
      </c>
      <c r="F290" s="502">
        <f t="shared" ref="F290:I291" si="3">F336</f>
        <v>71709315.5</v>
      </c>
      <c r="G290" s="502">
        <f t="shared" si="3"/>
        <v>75483490</v>
      </c>
      <c r="H290" s="502">
        <f t="shared" si="3"/>
        <v>49405430.25</v>
      </c>
      <c r="I290" s="502">
        <f t="shared" si="3"/>
        <v>89584008.599999994</v>
      </c>
    </row>
    <row r="291" spans="1:9" s="61" customFormat="1" ht="20.25" customHeight="1" thickBot="1">
      <c r="A291" s="572"/>
      <c r="B291" s="687"/>
      <c r="C291" s="574"/>
      <c r="D291" s="687"/>
      <c r="E291" s="688" t="s">
        <v>203</v>
      </c>
      <c r="F291" s="500">
        <f t="shared" si="3"/>
        <v>6670000</v>
      </c>
      <c r="G291" s="500">
        <f t="shared" si="3"/>
        <v>31020601</v>
      </c>
      <c r="H291" s="500">
        <f t="shared" si="3"/>
        <v>13605000</v>
      </c>
      <c r="I291" s="500">
        <f t="shared" si="3"/>
        <v>33020601</v>
      </c>
    </row>
    <row r="292" spans="1:9" s="61" customFormat="1" ht="20.25" customHeight="1" thickBot="1">
      <c r="A292" s="576"/>
      <c r="B292" s="613"/>
      <c r="C292" s="578"/>
      <c r="D292" s="613"/>
      <c r="E292" s="614" t="s">
        <v>296</v>
      </c>
      <c r="F292" s="482">
        <f>SUM(F290:F291)</f>
        <v>78379315.5</v>
      </c>
      <c r="G292" s="482">
        <f>SUM(G290:G291)</f>
        <v>106504091</v>
      </c>
      <c r="H292" s="482">
        <f>SUM(H290:H291)</f>
        <v>63010430.25</v>
      </c>
      <c r="I292" s="482">
        <f>SUM(I290:I291)</f>
        <v>122604609.59999999</v>
      </c>
    </row>
    <row r="293" spans="1:9" ht="22">
      <c r="A293" s="1620" t="s">
        <v>916</v>
      </c>
      <c r="B293" s="1621"/>
      <c r="C293" s="1621"/>
      <c r="D293" s="1621"/>
      <c r="E293" s="1621"/>
      <c r="F293" s="1621"/>
      <c r="G293" s="1621"/>
      <c r="H293" s="1621"/>
      <c r="I293" s="1622"/>
    </row>
    <row r="294" spans="1:9" ht="20">
      <c r="A294" s="1623" t="s">
        <v>484</v>
      </c>
      <c r="B294" s="1624"/>
      <c r="C294" s="1624"/>
      <c r="D294" s="1624"/>
      <c r="E294" s="1624"/>
      <c r="F294" s="1624"/>
      <c r="G294" s="1624"/>
      <c r="H294" s="1624"/>
      <c r="I294" s="1625"/>
    </row>
    <row r="295" spans="1:9" ht="22">
      <c r="A295" s="1626" t="s">
        <v>1676</v>
      </c>
      <c r="B295" s="1627"/>
      <c r="C295" s="1627"/>
      <c r="D295" s="1627"/>
      <c r="E295" s="1627"/>
      <c r="F295" s="1627"/>
      <c r="G295" s="1627"/>
      <c r="H295" s="1627"/>
      <c r="I295" s="1628"/>
    </row>
    <row r="296" spans="1:9" ht="27.75" customHeight="1" thickBot="1">
      <c r="A296" s="1629" t="s">
        <v>277</v>
      </c>
      <c r="B296" s="1630"/>
      <c r="C296" s="1630"/>
      <c r="D296" s="1630"/>
      <c r="E296" s="1630"/>
      <c r="F296" s="1630"/>
      <c r="G296" s="1630"/>
      <c r="H296" s="1630"/>
      <c r="I296" s="1631"/>
    </row>
    <row r="297" spans="1:9" s="61" customFormat="1" ht="18.75" customHeight="1" thickBot="1">
      <c r="A297" s="1632" t="s">
        <v>466</v>
      </c>
      <c r="B297" s="1633"/>
      <c r="C297" s="1633"/>
      <c r="D297" s="1633"/>
      <c r="E297" s="1633"/>
      <c r="F297" s="1633"/>
      <c r="G297" s="1633"/>
      <c r="H297" s="1633"/>
      <c r="I297" s="1634"/>
    </row>
    <row r="298" spans="1:9" s="121" customFormat="1" ht="53" thickBot="1">
      <c r="A298" s="167" t="s">
        <v>465</v>
      </c>
      <c r="B298" s="2" t="s">
        <v>459</v>
      </c>
      <c r="C298" s="175" t="s">
        <v>455</v>
      </c>
      <c r="D298" s="2" t="s">
        <v>458</v>
      </c>
      <c r="E298" s="8" t="s">
        <v>1</v>
      </c>
      <c r="F298" s="2" t="s">
        <v>835</v>
      </c>
      <c r="G298" s="2" t="s">
        <v>836</v>
      </c>
      <c r="H298" s="2" t="s">
        <v>837</v>
      </c>
      <c r="I298" s="2" t="s">
        <v>838</v>
      </c>
    </row>
    <row r="299" spans="1:9" s="61" customFormat="1" ht="28" customHeight="1">
      <c r="A299" s="816">
        <v>20000000</v>
      </c>
      <c r="B299" s="107"/>
      <c r="C299" s="817"/>
      <c r="D299" s="402">
        <v>31911700</v>
      </c>
      <c r="E299" s="818" t="s">
        <v>163</v>
      </c>
      <c r="F299" s="108"/>
      <c r="G299" s="374"/>
      <c r="H299" s="108"/>
      <c r="I299" s="374"/>
    </row>
    <row r="300" spans="1:9" s="61" customFormat="1" ht="22.5" customHeight="1">
      <c r="A300" s="232">
        <v>21000000</v>
      </c>
      <c r="B300" s="109"/>
      <c r="C300" s="194"/>
      <c r="D300" s="402">
        <v>31911700</v>
      </c>
      <c r="E300" s="11" t="s">
        <v>164</v>
      </c>
      <c r="F300" s="12"/>
      <c r="G300" s="375"/>
      <c r="H300" s="12"/>
      <c r="I300" s="375"/>
    </row>
    <row r="301" spans="1:9" s="61" customFormat="1" ht="24" customHeight="1">
      <c r="A301" s="232">
        <v>21010000</v>
      </c>
      <c r="B301" s="109"/>
      <c r="C301" s="194"/>
      <c r="D301" s="402">
        <v>31911700</v>
      </c>
      <c r="E301" s="11" t="s">
        <v>165</v>
      </c>
      <c r="F301" s="12"/>
      <c r="G301" s="375"/>
      <c r="H301" s="12"/>
      <c r="I301" s="375"/>
    </row>
    <row r="302" spans="1:9" s="61" customFormat="1" ht="32.25" customHeight="1">
      <c r="A302" s="233">
        <v>21010101</v>
      </c>
      <c r="B302" s="82" t="s">
        <v>647</v>
      </c>
      <c r="C302" s="195"/>
      <c r="D302" s="523">
        <v>31911700</v>
      </c>
      <c r="E302" s="527" t="s">
        <v>681</v>
      </c>
      <c r="F302" s="18">
        <f>G302-(G302*5%)</f>
        <v>32260039.199999999</v>
      </c>
      <c r="G302" s="18">
        <v>33957936</v>
      </c>
      <c r="H302" s="30">
        <f t="shared" ref="H302:H312" si="4">G302/12*9</f>
        <v>25468452</v>
      </c>
      <c r="I302" s="18">
        <f>'NORMINAL ROLL'!D69</f>
        <v>9982136</v>
      </c>
    </row>
    <row r="303" spans="1:9" s="61" customFormat="1" ht="33" customHeight="1">
      <c r="A303" s="245">
        <v>21020200</v>
      </c>
      <c r="B303" s="110"/>
      <c r="C303" s="196"/>
      <c r="D303" s="402">
        <v>31911700</v>
      </c>
      <c r="E303" s="111" t="s">
        <v>428</v>
      </c>
      <c r="F303" s="18"/>
      <c r="G303" s="18"/>
      <c r="H303" s="75"/>
      <c r="I303" s="18"/>
    </row>
    <row r="304" spans="1:9" s="61" customFormat="1" ht="18" customHeight="1">
      <c r="A304" s="234">
        <v>21020201</v>
      </c>
      <c r="B304" s="82" t="s">
        <v>647</v>
      </c>
      <c r="C304" s="197"/>
      <c r="D304" s="523">
        <v>31911700</v>
      </c>
      <c r="E304" s="112" t="s">
        <v>427</v>
      </c>
      <c r="F304" s="18"/>
      <c r="G304" s="18"/>
      <c r="H304" s="75"/>
      <c r="I304" s="18"/>
    </row>
    <row r="305" spans="1:9" s="61" customFormat="1" ht="18" customHeight="1">
      <c r="A305" s="234">
        <v>21020104</v>
      </c>
      <c r="B305" s="82" t="s">
        <v>647</v>
      </c>
      <c r="C305" s="197"/>
      <c r="D305" s="523">
        <v>31911700</v>
      </c>
      <c r="E305" s="64" t="s">
        <v>180</v>
      </c>
      <c r="F305" s="18">
        <f t="shared" ref="F305:F314" si="5">G305-(G305*5%)</f>
        <v>130938.5</v>
      </c>
      <c r="G305" s="18">
        <v>137830</v>
      </c>
      <c r="H305" s="75">
        <f t="shared" si="4"/>
        <v>103372.5</v>
      </c>
      <c r="I305" s="18">
        <f>'NORMINAL ROLL'!F69</f>
        <v>2994640.8</v>
      </c>
    </row>
    <row r="306" spans="1:9" s="61" customFormat="1" ht="18" customHeight="1">
      <c r="A306" s="234">
        <v>21020105</v>
      </c>
      <c r="B306" s="82" t="s">
        <v>647</v>
      </c>
      <c r="C306" s="197"/>
      <c r="D306" s="523">
        <v>31911700</v>
      </c>
      <c r="E306" s="64" t="s">
        <v>181</v>
      </c>
      <c r="F306" s="18">
        <f t="shared" si="5"/>
        <v>2411658.6</v>
      </c>
      <c r="G306" s="18">
        <v>2538588</v>
      </c>
      <c r="H306" s="75">
        <f t="shared" si="4"/>
        <v>1903941</v>
      </c>
      <c r="I306" s="18">
        <f>'NORMINAL ROLL'!L69</f>
        <v>381025</v>
      </c>
    </row>
    <row r="307" spans="1:9" s="61" customFormat="1" ht="18" customHeight="1">
      <c r="A307" s="234">
        <v>21020106</v>
      </c>
      <c r="B307" s="82" t="s">
        <v>647</v>
      </c>
      <c r="C307" s="197"/>
      <c r="D307" s="523">
        <v>31911700</v>
      </c>
      <c r="E307" s="64" t="s">
        <v>182</v>
      </c>
      <c r="F307" s="18">
        <f t="shared" si="5"/>
        <v>1249330.75</v>
      </c>
      <c r="G307" s="18">
        <v>1315085</v>
      </c>
      <c r="H307" s="75">
        <f t="shared" si="4"/>
        <v>986313.75</v>
      </c>
      <c r="I307" s="18">
        <f>'NORMINAL ROLL'!G69</f>
        <v>2994640.8</v>
      </c>
    </row>
    <row r="308" spans="1:9" s="61" customFormat="1" ht="18" customHeight="1">
      <c r="A308" s="234">
        <v>21200209</v>
      </c>
      <c r="B308" s="82" t="s">
        <v>647</v>
      </c>
      <c r="C308" s="197"/>
      <c r="D308" s="523">
        <v>31911700</v>
      </c>
      <c r="E308" s="64" t="s">
        <v>429</v>
      </c>
      <c r="F308" s="18">
        <f t="shared" si="5"/>
        <v>2411658.6</v>
      </c>
      <c r="G308" s="18">
        <v>2538588</v>
      </c>
      <c r="H308" s="75">
        <f t="shared" si="4"/>
        <v>1903941</v>
      </c>
      <c r="I308" s="18">
        <f>'NORMINAL ROLL'!N69</f>
        <v>998213.59999999986</v>
      </c>
    </row>
    <row r="309" spans="1:9" s="61" customFormat="1" ht="18" customHeight="1">
      <c r="A309" s="234">
        <v>21200210</v>
      </c>
      <c r="B309" s="82" t="s">
        <v>647</v>
      </c>
      <c r="C309" s="197"/>
      <c r="D309" s="523">
        <v>31911700</v>
      </c>
      <c r="E309" s="64" t="s">
        <v>451</v>
      </c>
      <c r="F309" s="18">
        <f t="shared" si="5"/>
        <v>24116586</v>
      </c>
      <c r="G309" s="18">
        <v>25385880</v>
      </c>
      <c r="H309" s="75">
        <f t="shared" si="4"/>
        <v>19039410</v>
      </c>
      <c r="I309" s="18">
        <v>25385880</v>
      </c>
    </row>
    <row r="310" spans="1:9" s="61" customFormat="1" ht="18" customHeight="1">
      <c r="A310" s="234">
        <v>21020112</v>
      </c>
      <c r="B310" s="82" t="s">
        <v>647</v>
      </c>
      <c r="C310" s="197"/>
      <c r="D310" s="523">
        <v>31911700</v>
      </c>
      <c r="E310" s="64" t="s">
        <v>431</v>
      </c>
      <c r="F310" s="18">
        <f t="shared" si="5"/>
        <v>6029163.5999999996</v>
      </c>
      <c r="G310" s="18">
        <v>6346488</v>
      </c>
      <c r="H310" s="75"/>
      <c r="I310" s="18"/>
    </row>
    <row r="311" spans="1:9" s="61" customFormat="1" ht="18" customHeight="1">
      <c r="A311" s="246">
        <v>21020114</v>
      </c>
      <c r="B311" s="82" t="s">
        <v>647</v>
      </c>
      <c r="C311" s="197"/>
      <c r="D311" s="523">
        <v>31911700</v>
      </c>
      <c r="E311" s="64" t="s">
        <v>185</v>
      </c>
      <c r="F311" s="18">
        <f t="shared" si="5"/>
        <v>0</v>
      </c>
      <c r="G311" s="18"/>
      <c r="H311" s="75">
        <f t="shared" si="4"/>
        <v>0</v>
      </c>
      <c r="I311" s="18">
        <f>'NORMINAL ROLL'!I69</f>
        <v>7486602</v>
      </c>
    </row>
    <row r="312" spans="1:9" s="61" customFormat="1" ht="18" customHeight="1">
      <c r="A312" s="234">
        <v>21020117</v>
      </c>
      <c r="B312" s="82" t="s">
        <v>647</v>
      </c>
      <c r="C312" s="197"/>
      <c r="D312" s="523">
        <v>31911700</v>
      </c>
      <c r="E312" s="64" t="s">
        <v>311</v>
      </c>
      <c r="F312" s="18">
        <f t="shared" si="5"/>
        <v>0</v>
      </c>
      <c r="G312" s="18"/>
      <c r="H312" s="30">
        <f t="shared" si="4"/>
        <v>0</v>
      </c>
      <c r="I312" s="18">
        <f>'NORMINAL ROLL'!J69</f>
        <v>1497320.4</v>
      </c>
    </row>
    <row r="313" spans="1:9" s="61" customFormat="1" ht="18" customHeight="1">
      <c r="A313" s="246">
        <v>21020128</v>
      </c>
      <c r="B313" s="82" t="s">
        <v>647</v>
      </c>
      <c r="C313" s="198"/>
      <c r="D313" s="523">
        <v>31911700</v>
      </c>
      <c r="E313" s="64" t="s">
        <v>430</v>
      </c>
      <c r="F313" s="18">
        <f t="shared" si="5"/>
        <v>1090219.05</v>
      </c>
      <c r="G313" s="18">
        <v>1147599</v>
      </c>
      <c r="H313" s="30"/>
      <c r="I313" s="18">
        <f>'NORMINAL ROLL'!E69</f>
        <v>2495534</v>
      </c>
    </row>
    <row r="314" spans="1:9" s="61" customFormat="1" ht="18" customHeight="1">
      <c r="A314" s="234">
        <v>21200228</v>
      </c>
      <c r="B314" s="165" t="s">
        <v>647</v>
      </c>
      <c r="C314" s="187"/>
      <c r="D314" s="4"/>
      <c r="E314" s="64" t="s">
        <v>503</v>
      </c>
      <c r="F314" s="18">
        <f t="shared" si="5"/>
        <v>2009721.2</v>
      </c>
      <c r="G314" s="18">
        <v>2115496</v>
      </c>
      <c r="H314" s="75"/>
      <c r="I314" s="18">
        <f>'NORMINAL ROLL'!H69</f>
        <v>2495534</v>
      </c>
    </row>
    <row r="315" spans="1:9" s="61" customFormat="1" ht="18" customHeight="1">
      <c r="A315" s="234"/>
      <c r="B315" s="82"/>
      <c r="C315" s="187"/>
      <c r="D315" s="131"/>
      <c r="E315" s="64" t="s">
        <v>1616</v>
      </c>
      <c r="F315" s="18"/>
      <c r="G315" s="18"/>
      <c r="H315" s="75"/>
      <c r="I315" s="18">
        <f>'NORMINAL ROLL'!K69</f>
        <v>7486602</v>
      </c>
    </row>
    <row r="316" spans="1:9" s="61" customFormat="1" ht="18" customHeight="1">
      <c r="A316" s="237">
        <v>22000000</v>
      </c>
      <c r="B316" s="82"/>
      <c r="C316" s="190"/>
      <c r="D316" s="402">
        <v>31911700</v>
      </c>
      <c r="E316" s="59" t="s">
        <v>201</v>
      </c>
      <c r="F316" s="18"/>
      <c r="G316" s="18"/>
      <c r="H316" s="30"/>
      <c r="I316" s="18"/>
    </row>
    <row r="317" spans="1:9" s="61" customFormat="1" ht="18" customHeight="1">
      <c r="A317" s="237">
        <v>22010000</v>
      </c>
      <c r="B317" s="82"/>
      <c r="C317" s="190"/>
      <c r="D317" s="402">
        <v>31911700</v>
      </c>
      <c r="E317" s="59" t="s">
        <v>202</v>
      </c>
      <c r="F317" s="18"/>
      <c r="G317" s="18"/>
      <c r="H317" s="30"/>
      <c r="I317" s="18"/>
    </row>
    <row r="318" spans="1:9" s="61" customFormat="1" ht="18" customHeight="1">
      <c r="A318" s="237">
        <v>22010100</v>
      </c>
      <c r="B318" s="82"/>
      <c r="C318" s="190"/>
      <c r="D318" s="402">
        <v>31911700</v>
      </c>
      <c r="E318" s="59" t="s">
        <v>202</v>
      </c>
      <c r="F318" s="18"/>
      <c r="G318" s="18"/>
      <c r="H318" s="30"/>
      <c r="I318" s="18"/>
    </row>
    <row r="319" spans="1:9" s="61" customFormat="1" ht="18" customHeight="1">
      <c r="A319" s="226">
        <v>22010103</v>
      </c>
      <c r="B319" s="82" t="s">
        <v>647</v>
      </c>
      <c r="C319" s="177"/>
      <c r="D319" s="523">
        <v>31911700</v>
      </c>
      <c r="E319" s="85" t="s">
        <v>814</v>
      </c>
      <c r="F319" s="30"/>
      <c r="G319" s="18"/>
      <c r="H319" s="75"/>
      <c r="I319" s="18">
        <v>25385880</v>
      </c>
    </row>
    <row r="320" spans="1:9" ht="17.5">
      <c r="A320" s="237">
        <v>22020000</v>
      </c>
      <c r="B320" s="113"/>
      <c r="C320" s="199"/>
      <c r="D320" s="402">
        <v>31911700</v>
      </c>
      <c r="E320" s="59" t="s">
        <v>203</v>
      </c>
      <c r="F320" s="75"/>
      <c r="G320" s="18"/>
      <c r="H320" s="75"/>
      <c r="I320" s="18"/>
    </row>
    <row r="321" spans="1:9" ht="17.5">
      <c r="A321" s="237">
        <v>22020100</v>
      </c>
      <c r="B321" s="113"/>
      <c r="C321" s="199"/>
      <c r="D321" s="402">
        <v>31911700</v>
      </c>
      <c r="E321" s="59" t="s">
        <v>204</v>
      </c>
      <c r="F321" s="75"/>
      <c r="G321" s="18"/>
      <c r="H321" s="75"/>
      <c r="I321" s="18"/>
    </row>
    <row r="322" spans="1:9" ht="17.5">
      <c r="A322" s="243">
        <v>22020101</v>
      </c>
      <c r="B322" s="82" t="s">
        <v>647</v>
      </c>
      <c r="C322" s="198"/>
      <c r="D322" s="523">
        <v>31911700</v>
      </c>
      <c r="E322" s="102" t="s">
        <v>205</v>
      </c>
      <c r="F322" s="75">
        <v>3000000</v>
      </c>
      <c r="G322" s="286">
        <v>4000000</v>
      </c>
      <c r="H322" s="75">
        <f>G322/12*9</f>
        <v>3000000</v>
      </c>
      <c r="I322" s="286">
        <v>4000000</v>
      </c>
    </row>
    <row r="323" spans="1:9" ht="17.5">
      <c r="A323" s="243">
        <v>22020102</v>
      </c>
      <c r="B323" s="82" t="s">
        <v>647</v>
      </c>
      <c r="C323" s="198"/>
      <c r="D323" s="523">
        <v>31911700</v>
      </c>
      <c r="E323" s="102" t="s">
        <v>206</v>
      </c>
      <c r="F323" s="75"/>
      <c r="G323" s="286"/>
      <c r="H323" s="75">
        <f t="shared" ref="H323:H324" si="6">G323/12*9</f>
        <v>0</v>
      </c>
      <c r="I323" s="286"/>
    </row>
    <row r="324" spans="1:9" ht="17.5">
      <c r="A324" s="243">
        <v>22020103</v>
      </c>
      <c r="B324" s="82" t="s">
        <v>647</v>
      </c>
      <c r="C324" s="198"/>
      <c r="D324" s="523">
        <v>31911700</v>
      </c>
      <c r="E324" s="102" t="s">
        <v>207</v>
      </c>
      <c r="F324" s="75">
        <v>600000</v>
      </c>
      <c r="G324" s="1076">
        <v>7000000</v>
      </c>
      <c r="H324" s="75">
        <f t="shared" si="6"/>
        <v>5250000</v>
      </c>
      <c r="I324" s="1076">
        <v>7000000</v>
      </c>
    </row>
    <row r="325" spans="1:9" ht="17.5">
      <c r="A325" s="243">
        <v>22020104</v>
      </c>
      <c r="B325" s="82" t="s">
        <v>647</v>
      </c>
      <c r="C325" s="198"/>
      <c r="D325" s="523">
        <v>31911700</v>
      </c>
      <c r="E325" s="102" t="s">
        <v>208</v>
      </c>
      <c r="F325" s="75"/>
      <c r="G325" s="1071"/>
      <c r="H325" s="75"/>
      <c r="I325" s="1071"/>
    </row>
    <row r="326" spans="1:9" s="61" customFormat="1" ht="17.5">
      <c r="A326" s="237">
        <v>22020300</v>
      </c>
      <c r="B326" s="113"/>
      <c r="C326" s="199"/>
      <c r="D326" s="402">
        <v>31911700</v>
      </c>
      <c r="E326" s="87" t="s">
        <v>517</v>
      </c>
      <c r="F326" s="94"/>
      <c r="G326" s="1072"/>
      <c r="H326" s="94"/>
      <c r="I326" s="1072"/>
    </row>
    <row r="327" spans="1:9" ht="17.5">
      <c r="A327" s="226">
        <v>22020303</v>
      </c>
      <c r="B327" s="82" t="s">
        <v>647</v>
      </c>
      <c r="C327" s="200"/>
      <c r="D327" s="523">
        <v>31911700</v>
      </c>
      <c r="E327" s="85" t="s">
        <v>518</v>
      </c>
      <c r="F327" s="75"/>
      <c r="G327" s="286"/>
      <c r="H327" s="75"/>
      <c r="I327" s="286"/>
    </row>
    <row r="328" spans="1:9" ht="17.5">
      <c r="A328" s="237">
        <v>22020500</v>
      </c>
      <c r="B328" s="113"/>
      <c r="C328" s="199"/>
      <c r="D328" s="402">
        <v>31911700</v>
      </c>
      <c r="E328" s="59" t="s">
        <v>228</v>
      </c>
      <c r="F328" s="75"/>
      <c r="G328" s="1071"/>
      <c r="H328" s="75"/>
      <c r="I328" s="1071"/>
    </row>
    <row r="329" spans="1:9" ht="17.5">
      <c r="A329" s="226">
        <v>22020501</v>
      </c>
      <c r="B329" s="82" t="s">
        <v>647</v>
      </c>
      <c r="C329" s="200"/>
      <c r="D329" s="523">
        <v>31911700</v>
      </c>
      <c r="E329" s="85" t="s">
        <v>229</v>
      </c>
      <c r="F329" s="75">
        <v>320000</v>
      </c>
      <c r="G329" s="286">
        <v>14520601</v>
      </c>
      <c r="H329" s="75">
        <v>1230000</v>
      </c>
      <c r="I329" s="286">
        <v>14520601</v>
      </c>
    </row>
    <row r="330" spans="1:9" ht="17.5">
      <c r="A330" s="226">
        <v>22020502</v>
      </c>
      <c r="B330" s="82" t="s">
        <v>647</v>
      </c>
      <c r="C330" s="200"/>
      <c r="D330" s="523">
        <v>31911700</v>
      </c>
      <c r="E330" s="114" t="s">
        <v>682</v>
      </c>
      <c r="F330" s="75"/>
      <c r="G330" s="286"/>
      <c r="H330" s="75"/>
      <c r="I330" s="286"/>
    </row>
    <row r="331" spans="1:9" s="61" customFormat="1" ht="17.5">
      <c r="A331" s="237">
        <v>22022000</v>
      </c>
      <c r="B331" s="113"/>
      <c r="C331" s="199"/>
      <c r="D331" s="402">
        <v>31911700</v>
      </c>
      <c r="E331" s="87" t="s">
        <v>246</v>
      </c>
      <c r="F331" s="94"/>
      <c r="H331" s="94"/>
    </row>
    <row r="332" spans="1:9" ht="17.5">
      <c r="A332" s="226">
        <v>22022001</v>
      </c>
      <c r="B332" s="82" t="s">
        <v>647</v>
      </c>
      <c r="C332" s="200"/>
      <c r="D332" s="523">
        <v>31911700</v>
      </c>
      <c r="E332" s="85" t="s">
        <v>297</v>
      </c>
      <c r="F332" s="75">
        <f>G332/12*6</f>
        <v>500000</v>
      </c>
      <c r="G332" s="286">
        <v>1000000</v>
      </c>
      <c r="H332" s="75">
        <f>G332/12*9</f>
        <v>750000</v>
      </c>
      <c r="I332" s="286">
        <v>2000000</v>
      </c>
    </row>
    <row r="333" spans="1:9" ht="17.5">
      <c r="A333" s="226">
        <v>22022002</v>
      </c>
      <c r="B333" s="82" t="s">
        <v>647</v>
      </c>
      <c r="C333" s="200"/>
      <c r="D333" s="523">
        <v>31911700</v>
      </c>
      <c r="E333" s="104" t="s">
        <v>249</v>
      </c>
      <c r="F333" s="75">
        <f t="shared" ref="F333:F335" si="7">G333/12*6</f>
        <v>1500000</v>
      </c>
      <c r="G333" s="286">
        <v>3000000</v>
      </c>
      <c r="H333" s="75">
        <f t="shared" ref="H333:H335" si="8">G333/12*9</f>
        <v>2250000</v>
      </c>
      <c r="I333" s="286">
        <v>3000000</v>
      </c>
    </row>
    <row r="334" spans="1:9" ht="17.5">
      <c r="A334" s="226">
        <v>22022007</v>
      </c>
      <c r="B334" s="82" t="s">
        <v>647</v>
      </c>
      <c r="C334" s="200"/>
      <c r="D334" s="523">
        <v>31911700</v>
      </c>
      <c r="E334" s="104" t="s">
        <v>252</v>
      </c>
      <c r="F334" s="75">
        <f t="shared" si="7"/>
        <v>500000</v>
      </c>
      <c r="G334" s="286">
        <v>1000000</v>
      </c>
      <c r="H334" s="75">
        <f t="shared" si="8"/>
        <v>750000</v>
      </c>
      <c r="I334" s="286">
        <v>1000000</v>
      </c>
    </row>
    <row r="335" spans="1:9" ht="18" thickBot="1">
      <c r="A335" s="537">
        <v>22022011</v>
      </c>
      <c r="B335" s="566" t="s">
        <v>647</v>
      </c>
      <c r="C335" s="679"/>
      <c r="D335" s="523">
        <v>31911700</v>
      </c>
      <c r="E335" s="680" t="s">
        <v>221</v>
      </c>
      <c r="F335" s="75">
        <f t="shared" si="7"/>
        <v>250000</v>
      </c>
      <c r="G335" s="286">
        <v>500000</v>
      </c>
      <c r="H335" s="75">
        <f t="shared" si="8"/>
        <v>375000</v>
      </c>
      <c r="I335" s="286">
        <v>1500000</v>
      </c>
    </row>
    <row r="336" spans="1:9" ht="18" thickBot="1">
      <c r="A336" s="544"/>
      <c r="B336" s="683"/>
      <c r="C336" s="684"/>
      <c r="D336" s="683"/>
      <c r="E336" s="554" t="s">
        <v>316</v>
      </c>
      <c r="F336" s="556">
        <f>SUM(F302:F319)</f>
        <v>71709315.5</v>
      </c>
      <c r="G336" s="556">
        <f>SUM(G302:G319)</f>
        <v>75483490</v>
      </c>
      <c r="H336" s="556">
        <f>SUM(H302:H319)</f>
        <v>49405430.25</v>
      </c>
      <c r="I336" s="556">
        <f>SUM(I302:I319)</f>
        <v>89584008.599999994</v>
      </c>
    </row>
    <row r="337" spans="1:9" ht="18" thickBot="1">
      <c r="A337" s="539"/>
      <c r="B337" s="681"/>
      <c r="C337" s="682"/>
      <c r="D337" s="681"/>
      <c r="E337" s="552" t="s">
        <v>203</v>
      </c>
      <c r="F337" s="553">
        <f>SUM(F322:F335)</f>
        <v>6670000</v>
      </c>
      <c r="G337" s="553">
        <f>SUM(G322:G335)</f>
        <v>31020601</v>
      </c>
      <c r="H337" s="553">
        <f>SUM(H322:H335)</f>
        <v>13605000</v>
      </c>
      <c r="I337" s="553">
        <f>SUM(I322:I335)</f>
        <v>33020601</v>
      </c>
    </row>
    <row r="338" spans="1:9" ht="21" customHeight="1" thickBot="1">
      <c r="A338" s="247"/>
      <c r="B338" s="473"/>
      <c r="C338" s="474"/>
      <c r="D338" s="247"/>
      <c r="E338" s="445" t="s">
        <v>296</v>
      </c>
      <c r="F338" s="418">
        <f>SUM(F336:F337)</f>
        <v>78379315.5</v>
      </c>
      <c r="G338" s="418">
        <f>SUM(G336:G337)</f>
        <v>106504091</v>
      </c>
      <c r="H338" s="418">
        <f>SUM(H336:H337)</f>
        <v>63010430.25</v>
      </c>
      <c r="I338" s="418">
        <f>SUM(I336:I337)</f>
        <v>122604609.59999999</v>
      </c>
    </row>
    <row r="339" spans="1:9" ht="22">
      <c r="A339" s="1620" t="s">
        <v>916</v>
      </c>
      <c r="B339" s="1621"/>
      <c r="C339" s="1621"/>
      <c r="D339" s="1621"/>
      <c r="E339" s="1621"/>
      <c r="F339" s="1621"/>
      <c r="G339" s="1621"/>
      <c r="H339" s="1621"/>
      <c r="I339" s="1622"/>
    </row>
    <row r="340" spans="1:9" ht="20">
      <c r="A340" s="1623" t="s">
        <v>484</v>
      </c>
      <c r="B340" s="1624"/>
      <c r="C340" s="1624"/>
      <c r="D340" s="1624"/>
      <c r="E340" s="1624"/>
      <c r="F340" s="1624"/>
      <c r="G340" s="1624"/>
      <c r="H340" s="1624"/>
      <c r="I340" s="1625"/>
    </row>
    <row r="341" spans="1:9" ht="22">
      <c r="A341" s="1626" t="s">
        <v>1676</v>
      </c>
      <c r="B341" s="1627"/>
      <c r="C341" s="1627"/>
      <c r="D341" s="1627"/>
      <c r="E341" s="1627"/>
      <c r="F341" s="1627"/>
      <c r="G341" s="1627"/>
      <c r="H341" s="1627"/>
      <c r="I341" s="1628"/>
    </row>
    <row r="342" spans="1:9" ht="28.5" customHeight="1" thickBot="1">
      <c r="A342" s="1629" t="s">
        <v>330</v>
      </c>
      <c r="B342" s="1630"/>
      <c r="C342" s="1630"/>
      <c r="D342" s="1630"/>
      <c r="E342" s="1630"/>
      <c r="F342" s="1630"/>
      <c r="G342" s="1630"/>
      <c r="H342" s="1630"/>
      <c r="I342" s="1631"/>
    </row>
    <row r="343" spans="1:9" ht="18.75" customHeight="1" thickBot="1">
      <c r="A343" s="1632" t="s">
        <v>386</v>
      </c>
      <c r="B343" s="1633"/>
      <c r="C343" s="1633"/>
      <c r="D343" s="1633"/>
      <c r="E343" s="1633"/>
      <c r="F343" s="1633"/>
      <c r="G343" s="1633"/>
      <c r="H343" s="1633"/>
      <c r="I343" s="1634"/>
    </row>
    <row r="344" spans="1:9" s="121" customFormat="1" ht="56.25" customHeight="1" thickBot="1">
      <c r="A344" s="167" t="s">
        <v>465</v>
      </c>
      <c r="B344" s="2" t="s">
        <v>459</v>
      </c>
      <c r="C344" s="175" t="s">
        <v>455</v>
      </c>
      <c r="D344" s="2" t="s">
        <v>458</v>
      </c>
      <c r="E344" s="8" t="s">
        <v>1</v>
      </c>
      <c r="F344" s="2" t="s">
        <v>835</v>
      </c>
      <c r="G344" s="2" t="s">
        <v>836</v>
      </c>
      <c r="H344" s="2" t="s">
        <v>837</v>
      </c>
      <c r="I344" s="2" t="s">
        <v>838</v>
      </c>
    </row>
    <row r="345" spans="1:9" ht="37.5" customHeight="1">
      <c r="A345" s="812">
        <v>12500100100</v>
      </c>
      <c r="B345" s="813" t="s">
        <v>647</v>
      </c>
      <c r="C345" s="814"/>
      <c r="D345" s="815">
        <v>31911700</v>
      </c>
      <c r="E345" s="945" t="s">
        <v>650</v>
      </c>
      <c r="F345" s="564">
        <f>F423</f>
        <v>86802281.25</v>
      </c>
      <c r="G345" s="564">
        <f>G423</f>
        <v>176530656</v>
      </c>
      <c r="H345" s="564">
        <f>H423</f>
        <v>91349406.25</v>
      </c>
      <c r="I345" s="564">
        <f>I423</f>
        <v>216623350.34099999</v>
      </c>
    </row>
    <row r="346" spans="1:9" ht="20.25" customHeight="1">
      <c r="A346" s="237"/>
      <c r="B346" s="86"/>
      <c r="C346" s="190"/>
      <c r="D346" s="86"/>
      <c r="E346" s="88"/>
      <c r="F346" s="106"/>
      <c r="G346" s="359"/>
      <c r="H346" s="94"/>
      <c r="I346" s="366"/>
    </row>
    <row r="347" spans="1:9" ht="20.25" customHeight="1">
      <c r="A347" s="237"/>
      <c r="B347" s="86"/>
      <c r="C347" s="190"/>
      <c r="D347" s="86"/>
      <c r="E347" s="88"/>
      <c r="F347" s="106"/>
      <c r="G347" s="359"/>
      <c r="H347" s="94"/>
      <c r="I347" s="366"/>
    </row>
    <row r="348" spans="1:9" ht="20.25" customHeight="1" thickBot="1">
      <c r="A348" s="237"/>
      <c r="B348" s="86"/>
      <c r="C348" s="190"/>
      <c r="D348" s="86"/>
      <c r="E348" s="88"/>
      <c r="F348" s="106"/>
      <c r="G348" s="359"/>
      <c r="H348" s="94"/>
      <c r="I348" s="366"/>
    </row>
    <row r="349" spans="1:9" ht="20.25" customHeight="1" thickBot="1">
      <c r="A349" s="168"/>
      <c r="B349" s="421"/>
      <c r="C349" s="193"/>
      <c r="D349" s="421"/>
      <c r="E349" s="476" t="s">
        <v>296</v>
      </c>
      <c r="F349" s="487">
        <f>SUM(F345:F348)</f>
        <v>86802281.25</v>
      </c>
      <c r="G349" s="487">
        <f>SUM(G345:G348)</f>
        <v>176530656</v>
      </c>
      <c r="H349" s="487">
        <f>SUM(H345:H348)</f>
        <v>91349406.25</v>
      </c>
      <c r="I349" s="487">
        <f>SUM(I345:I348)</f>
        <v>216623350.34099999</v>
      </c>
    </row>
    <row r="350" spans="1:9" ht="28" customHeight="1" thickBot="1">
      <c r="A350" s="1650" t="s">
        <v>505</v>
      </c>
      <c r="B350" s="1651"/>
      <c r="C350" s="1651"/>
      <c r="D350" s="1651"/>
      <c r="E350" s="1651"/>
      <c r="F350" s="1651"/>
      <c r="G350" s="1651"/>
      <c r="H350" s="1651"/>
      <c r="I350" s="1652"/>
    </row>
    <row r="351" spans="1:9" ht="18" thickBot="1">
      <c r="A351" s="584"/>
      <c r="B351" s="585"/>
      <c r="C351" s="586"/>
      <c r="D351" s="585"/>
      <c r="E351" s="587" t="s">
        <v>164</v>
      </c>
      <c r="F351" s="486">
        <f t="shared" ref="F351:I352" si="9">F421</f>
        <v>55735381.250000007</v>
      </c>
      <c r="G351" s="486">
        <f t="shared" si="9"/>
        <v>114000656</v>
      </c>
      <c r="H351" s="486">
        <f t="shared" si="9"/>
        <v>61987406.25</v>
      </c>
      <c r="I351" s="486">
        <f t="shared" si="9"/>
        <v>147123350.34099999</v>
      </c>
    </row>
    <row r="352" spans="1:9" ht="19.5" customHeight="1" thickBot="1">
      <c r="A352" s="588"/>
      <c r="B352" s="589"/>
      <c r="C352" s="590"/>
      <c r="D352" s="589"/>
      <c r="E352" s="592" t="s">
        <v>203</v>
      </c>
      <c r="F352" s="810">
        <f t="shared" si="9"/>
        <v>31066900</v>
      </c>
      <c r="G352" s="810">
        <f t="shared" si="9"/>
        <v>62530000</v>
      </c>
      <c r="H352" s="810">
        <f t="shared" si="9"/>
        <v>29362000</v>
      </c>
      <c r="I352" s="811">
        <f t="shared" si="9"/>
        <v>69500000</v>
      </c>
    </row>
    <row r="353" spans="1:9" ht="19.5" customHeight="1" thickBot="1">
      <c r="A353" s="168"/>
      <c r="B353" s="421"/>
      <c r="C353" s="193"/>
      <c r="D353" s="421"/>
      <c r="E353" s="476" t="s">
        <v>296</v>
      </c>
      <c r="F353" s="487">
        <f>SUM(F351:F352)</f>
        <v>86802281.25</v>
      </c>
      <c r="G353" s="487">
        <f>SUM(G351:G352)</f>
        <v>176530656</v>
      </c>
      <c r="H353" s="487">
        <f>SUM(H351:H352)</f>
        <v>91349406.25</v>
      </c>
      <c r="I353" s="487">
        <f>SUM(I351:I352)</f>
        <v>216623350.34099999</v>
      </c>
    </row>
    <row r="354" spans="1:9" ht="22">
      <c r="A354" s="1620" t="s">
        <v>916</v>
      </c>
      <c r="B354" s="1621"/>
      <c r="C354" s="1621"/>
      <c r="D354" s="1621"/>
      <c r="E354" s="1621"/>
      <c r="F354" s="1621"/>
      <c r="G354" s="1621"/>
      <c r="H354" s="1621"/>
      <c r="I354" s="1622"/>
    </row>
    <row r="355" spans="1:9" ht="20">
      <c r="A355" s="1623" t="s">
        <v>484</v>
      </c>
      <c r="B355" s="1624"/>
      <c r="C355" s="1624"/>
      <c r="D355" s="1624"/>
      <c r="E355" s="1624"/>
      <c r="F355" s="1624"/>
      <c r="G355" s="1624"/>
      <c r="H355" s="1624"/>
      <c r="I355" s="1625"/>
    </row>
    <row r="356" spans="1:9" ht="22">
      <c r="A356" s="1626" t="s">
        <v>1676</v>
      </c>
      <c r="B356" s="1627"/>
      <c r="C356" s="1627"/>
      <c r="D356" s="1627"/>
      <c r="E356" s="1627"/>
      <c r="F356" s="1627"/>
      <c r="G356" s="1627"/>
      <c r="H356" s="1627"/>
      <c r="I356" s="1628"/>
    </row>
    <row r="357" spans="1:9" ht="23.25" customHeight="1" thickBot="1">
      <c r="A357" s="1629" t="s">
        <v>277</v>
      </c>
      <c r="B357" s="1630"/>
      <c r="C357" s="1630"/>
      <c r="D357" s="1630"/>
      <c r="E357" s="1630"/>
      <c r="F357" s="1630"/>
      <c r="G357" s="1630"/>
      <c r="H357" s="1630"/>
      <c r="I357" s="1631"/>
    </row>
    <row r="358" spans="1:9" ht="18.75" customHeight="1" thickBot="1">
      <c r="A358" s="1641" t="s">
        <v>805</v>
      </c>
      <c r="B358" s="1642"/>
      <c r="C358" s="1642"/>
      <c r="D358" s="1642"/>
      <c r="E358" s="1642"/>
      <c r="F358" s="1642"/>
      <c r="G358" s="1642"/>
      <c r="H358" s="1642"/>
      <c r="I358" s="1643"/>
    </row>
    <row r="359" spans="1:9" s="121" customFormat="1" ht="56.25" customHeight="1" thickBot="1">
      <c r="A359" s="167" t="s">
        <v>465</v>
      </c>
      <c r="B359" s="2" t="s">
        <v>459</v>
      </c>
      <c r="C359" s="175" t="s">
        <v>455</v>
      </c>
      <c r="D359" s="2" t="s">
        <v>458</v>
      </c>
      <c r="E359" s="8" t="s">
        <v>1</v>
      </c>
      <c r="F359" s="2" t="s">
        <v>835</v>
      </c>
      <c r="G359" s="2" t="s">
        <v>836</v>
      </c>
      <c r="H359" s="2" t="s">
        <v>837</v>
      </c>
      <c r="I359" s="2" t="s">
        <v>838</v>
      </c>
    </row>
    <row r="360" spans="1:9" ht="17.5">
      <c r="A360" s="238">
        <v>20000000</v>
      </c>
      <c r="B360" s="90"/>
      <c r="C360" s="191"/>
      <c r="D360" s="402">
        <v>31911700</v>
      </c>
      <c r="E360" s="91" t="s">
        <v>163</v>
      </c>
      <c r="F360" s="92"/>
      <c r="G360" s="372"/>
      <c r="H360" s="92"/>
      <c r="I360" s="372"/>
    </row>
    <row r="361" spans="1:9" ht="17.5">
      <c r="A361" s="232">
        <v>21000000</v>
      </c>
      <c r="B361" s="79"/>
      <c r="C361" s="185"/>
      <c r="D361" s="402">
        <v>31911700</v>
      </c>
      <c r="E361" s="11" t="s">
        <v>164</v>
      </c>
      <c r="F361" s="75"/>
      <c r="G361" s="19"/>
      <c r="H361" s="75"/>
      <c r="I361" s="19"/>
    </row>
    <row r="362" spans="1:9" ht="17.5">
      <c r="A362" s="232">
        <v>21010000</v>
      </c>
      <c r="B362" s="79"/>
      <c r="C362" s="185"/>
      <c r="D362" s="402">
        <v>31911700</v>
      </c>
      <c r="E362" s="11" t="s">
        <v>165</v>
      </c>
      <c r="F362" s="75"/>
      <c r="G362" s="19"/>
      <c r="H362" s="75"/>
      <c r="I362" s="19"/>
    </row>
    <row r="363" spans="1:9" ht="17.5">
      <c r="A363" s="234">
        <v>21010103</v>
      </c>
      <c r="B363" s="82" t="s">
        <v>647</v>
      </c>
      <c r="C363" s="187"/>
      <c r="D363" s="523">
        <v>31911700</v>
      </c>
      <c r="E363" s="80" t="s">
        <v>168</v>
      </c>
      <c r="F363" s="18">
        <f>G363-(G363*5%)</f>
        <v>1772342.8</v>
      </c>
      <c r="G363" s="796">
        <v>1865624</v>
      </c>
      <c r="H363" s="75">
        <f>G363/12*9</f>
        <v>1399218</v>
      </c>
      <c r="I363" s="796">
        <f>'NORMINAL ROLL'!D175</f>
        <v>13097731.999999996</v>
      </c>
    </row>
    <row r="364" spans="1:9" ht="17.5">
      <c r="A364" s="234">
        <v>21010104</v>
      </c>
      <c r="B364" s="82" t="s">
        <v>647</v>
      </c>
      <c r="C364" s="187"/>
      <c r="D364" s="523">
        <v>31911700</v>
      </c>
      <c r="E364" s="80" t="s">
        <v>169</v>
      </c>
      <c r="F364" s="18">
        <f>G364-(G364*5%)</f>
        <v>17178483.300000001</v>
      </c>
      <c r="G364" s="796">
        <v>18082614</v>
      </c>
      <c r="H364" s="75">
        <f t="shared" ref="H364:H391" si="10">G364/12*9</f>
        <v>13561960.5</v>
      </c>
      <c r="I364" s="796">
        <f>'NORMINAL ROLL'!D159</f>
        <v>18999048.900000006</v>
      </c>
    </row>
    <row r="365" spans="1:9" s="61" customFormat="1" ht="17.5">
      <c r="A365" s="234">
        <v>21010105</v>
      </c>
      <c r="B365" s="82" t="s">
        <v>647</v>
      </c>
      <c r="C365" s="187"/>
      <c r="D365" s="523">
        <v>31911700</v>
      </c>
      <c r="E365" s="80" t="s">
        <v>170</v>
      </c>
      <c r="F365" s="18">
        <f>G365-(G365*5%)</f>
        <v>9619442.5500000007</v>
      </c>
      <c r="G365" s="796">
        <v>10125729</v>
      </c>
      <c r="H365" s="75">
        <f t="shared" si="10"/>
        <v>7594296.75</v>
      </c>
      <c r="I365" s="796">
        <f>'NORMINAL ROLL'!D118</f>
        <v>6782976.7199999988</v>
      </c>
    </row>
    <row r="366" spans="1:9" s="61" customFormat="1" ht="17.5">
      <c r="A366" s="234">
        <v>21010106</v>
      </c>
      <c r="B366" s="82" t="s">
        <v>647</v>
      </c>
      <c r="C366" s="187"/>
      <c r="D366" s="523">
        <v>31911700</v>
      </c>
      <c r="E366" s="80" t="s">
        <v>171</v>
      </c>
      <c r="F366" s="30"/>
      <c r="G366" s="796"/>
      <c r="H366" s="75"/>
      <c r="I366" s="796"/>
    </row>
    <row r="367" spans="1:9" s="61" customFormat="1" ht="17.5">
      <c r="A367" s="239"/>
      <c r="B367" s="82" t="s">
        <v>647</v>
      </c>
      <c r="C367" s="187"/>
      <c r="D367" s="523">
        <v>31911700</v>
      </c>
      <c r="E367" s="80" t="s">
        <v>683</v>
      </c>
      <c r="F367" s="30"/>
      <c r="G367" s="796">
        <v>18931457</v>
      </c>
      <c r="H367" s="75"/>
      <c r="I367" s="18">
        <f>'NORMINAL ROLL'!M118+'NORMINAL ROLL'!M159+'NORMINAL ROLL'!M175</f>
        <v>46560000</v>
      </c>
    </row>
    <row r="368" spans="1:9" s="61" customFormat="1" ht="17.5">
      <c r="A368" s="232">
        <v>21020300</v>
      </c>
      <c r="B368" s="79"/>
      <c r="C368" s="185"/>
      <c r="D368" s="402">
        <v>31911700</v>
      </c>
      <c r="E368" s="11" t="s">
        <v>192</v>
      </c>
      <c r="F368" s="30"/>
      <c r="G368" s="796">
        <v>13860000</v>
      </c>
      <c r="H368" s="75"/>
      <c r="I368" s="796"/>
    </row>
    <row r="369" spans="1:9" s="61" customFormat="1" ht="17.5">
      <c r="A369" s="234">
        <v>21020301</v>
      </c>
      <c r="B369" s="82" t="s">
        <v>647</v>
      </c>
      <c r="C369" s="187"/>
      <c r="D369" s="523">
        <v>31911700</v>
      </c>
      <c r="E369" s="64" t="s">
        <v>177</v>
      </c>
      <c r="F369" s="18">
        <f t="shared" ref="F369:F377" si="11">G369-(G369*5%)</f>
        <v>620318.65</v>
      </c>
      <c r="G369" s="796">
        <v>652967</v>
      </c>
      <c r="H369" s="75">
        <f t="shared" si="10"/>
        <v>489725.25</v>
      </c>
      <c r="I369" s="796">
        <f>'NORMINAL ROLL'!E175</f>
        <v>4584206.1999999993</v>
      </c>
    </row>
    <row r="370" spans="1:9" s="61" customFormat="1" ht="17.5">
      <c r="A370" s="234">
        <v>21020302</v>
      </c>
      <c r="B370" s="82" t="s">
        <v>647</v>
      </c>
      <c r="C370" s="187"/>
      <c r="D370" s="523">
        <v>31911700</v>
      </c>
      <c r="E370" s="64" t="s">
        <v>178</v>
      </c>
      <c r="F370" s="18">
        <f t="shared" si="11"/>
        <v>380969.95</v>
      </c>
      <c r="G370" s="796">
        <v>401021</v>
      </c>
      <c r="H370" s="75">
        <f t="shared" si="10"/>
        <v>300765.75</v>
      </c>
      <c r="I370" s="796">
        <f>'NORMINAL ROLL'!F175</f>
        <v>2619546.3999999994</v>
      </c>
    </row>
    <row r="371" spans="1:9" s="61" customFormat="1" ht="17.5">
      <c r="A371" s="234">
        <v>21020303</v>
      </c>
      <c r="B371" s="82" t="s">
        <v>647</v>
      </c>
      <c r="C371" s="187"/>
      <c r="D371" s="523">
        <v>31911700</v>
      </c>
      <c r="E371" s="64" t="s">
        <v>179</v>
      </c>
      <c r="F371" s="18">
        <f t="shared" si="11"/>
        <v>21238.2</v>
      </c>
      <c r="G371" s="796">
        <v>22356</v>
      </c>
      <c r="H371" s="75">
        <f t="shared" si="10"/>
        <v>16767</v>
      </c>
      <c r="I371" s="796">
        <f>'NORMINAL ROLL'!G175</f>
        <v>135000</v>
      </c>
    </row>
    <row r="372" spans="1:9" s="61" customFormat="1" ht="17.5">
      <c r="A372" s="234">
        <v>21020304</v>
      </c>
      <c r="B372" s="82" t="s">
        <v>647</v>
      </c>
      <c r="C372" s="187"/>
      <c r="D372" s="523">
        <v>31911700</v>
      </c>
      <c r="E372" s="64" t="s">
        <v>180</v>
      </c>
      <c r="F372" s="18">
        <f t="shared" si="11"/>
        <v>95237.5</v>
      </c>
      <c r="G372" s="796">
        <v>100250</v>
      </c>
      <c r="H372" s="75">
        <f t="shared" si="10"/>
        <v>75187.5</v>
      </c>
      <c r="I372" s="796">
        <f>'NORMINAL ROLL'!H175</f>
        <v>654886.59999999986</v>
      </c>
    </row>
    <row r="373" spans="1:9" s="61" customFormat="1" ht="17.5">
      <c r="A373" s="234">
        <v>21020305</v>
      </c>
      <c r="B373" s="82" t="s">
        <v>647</v>
      </c>
      <c r="C373" s="187"/>
      <c r="D373" s="523">
        <v>31911700</v>
      </c>
      <c r="E373" s="64" t="s">
        <v>181</v>
      </c>
      <c r="F373" s="18">
        <f t="shared" si="11"/>
        <v>0</v>
      </c>
      <c r="G373" s="796"/>
      <c r="H373" s="75">
        <f t="shared" si="10"/>
        <v>0</v>
      </c>
      <c r="I373" s="796"/>
    </row>
    <row r="374" spans="1:9" s="61" customFormat="1" ht="17.5">
      <c r="A374" s="234">
        <v>21020306</v>
      </c>
      <c r="B374" s="82" t="s">
        <v>647</v>
      </c>
      <c r="C374" s="187"/>
      <c r="D374" s="523">
        <v>31911700</v>
      </c>
      <c r="E374" s="64" t="s">
        <v>182</v>
      </c>
      <c r="F374" s="18">
        <f t="shared" si="11"/>
        <v>38195.699999999997</v>
      </c>
      <c r="G374" s="796">
        <v>40206</v>
      </c>
      <c r="H374" s="75">
        <f t="shared" si="10"/>
        <v>30154.5</v>
      </c>
      <c r="I374" s="796">
        <f>'NORMINAL ROLL'!J175</f>
        <v>37800</v>
      </c>
    </row>
    <row r="375" spans="1:9" s="61" customFormat="1" ht="17.5">
      <c r="A375" s="234">
        <v>21020312</v>
      </c>
      <c r="B375" s="82" t="s">
        <v>647</v>
      </c>
      <c r="C375" s="187"/>
      <c r="D375" s="523">
        <v>31911700</v>
      </c>
      <c r="E375" s="64" t="s">
        <v>183</v>
      </c>
      <c r="F375" s="18">
        <f t="shared" si="11"/>
        <v>0</v>
      </c>
      <c r="G375" s="796"/>
      <c r="H375" s="75"/>
      <c r="I375" s="796"/>
    </row>
    <row r="376" spans="1:9" s="61" customFormat="1" ht="17.5">
      <c r="A376" s="234">
        <v>21020314</v>
      </c>
      <c r="B376" s="82" t="s">
        <v>647</v>
      </c>
      <c r="C376" s="187"/>
      <c r="D376" s="523">
        <v>31911700</v>
      </c>
      <c r="E376" s="64" t="s">
        <v>185</v>
      </c>
      <c r="F376" s="18">
        <f t="shared" si="11"/>
        <v>0</v>
      </c>
      <c r="G376" s="796"/>
      <c r="H376" s="75"/>
      <c r="I376" s="796">
        <f>'NORMINAL ROLL'!K175</f>
        <v>688140</v>
      </c>
    </row>
    <row r="377" spans="1:9" ht="17.5">
      <c r="A377" s="234">
        <v>21020315</v>
      </c>
      <c r="B377" s="82" t="s">
        <v>647</v>
      </c>
      <c r="C377" s="187"/>
      <c r="D377" s="523">
        <v>31911700</v>
      </c>
      <c r="E377" s="64" t="s">
        <v>186</v>
      </c>
      <c r="F377" s="18">
        <f t="shared" si="11"/>
        <v>172741.35</v>
      </c>
      <c r="G377" s="796">
        <v>181833</v>
      </c>
      <c r="H377" s="75">
        <f t="shared" si="10"/>
        <v>136374.75</v>
      </c>
      <c r="I377" s="796">
        <f>'NORMINAL ROLL'!I175</f>
        <v>1014886.5999999999</v>
      </c>
    </row>
    <row r="378" spans="1:9" ht="17.5">
      <c r="A378" s="232">
        <v>21020400</v>
      </c>
      <c r="B378" s="82"/>
      <c r="C378" s="185"/>
      <c r="D378" s="402">
        <v>31911700</v>
      </c>
      <c r="E378" s="11" t="s">
        <v>193</v>
      </c>
      <c r="F378" s="30"/>
      <c r="G378" s="796"/>
      <c r="H378" s="75"/>
      <c r="I378" s="796"/>
    </row>
    <row r="379" spans="1:9" ht="17.5">
      <c r="A379" s="234">
        <v>21020401</v>
      </c>
      <c r="B379" s="82" t="s">
        <v>647</v>
      </c>
      <c r="C379" s="187"/>
      <c r="D379" s="523">
        <v>31911700</v>
      </c>
      <c r="E379" s="64" t="s">
        <v>177</v>
      </c>
      <c r="F379" s="18">
        <f t="shared" ref="F379:F391" si="12">G379-(G379*5%)</f>
        <v>6011733.9500000002</v>
      </c>
      <c r="G379" s="796">
        <v>6328141</v>
      </c>
      <c r="H379" s="75">
        <f t="shared" si="10"/>
        <v>4746105.75</v>
      </c>
      <c r="I379" s="796">
        <f>'NORMINAL ROLL'!E159</f>
        <v>6649667.115000003</v>
      </c>
    </row>
    <row r="380" spans="1:9" ht="17.5">
      <c r="A380" s="234">
        <v>21020402</v>
      </c>
      <c r="B380" s="82" t="s">
        <v>647</v>
      </c>
      <c r="C380" s="187"/>
      <c r="D380" s="523">
        <v>31911700</v>
      </c>
      <c r="E380" s="64" t="s">
        <v>178</v>
      </c>
      <c r="F380" s="18">
        <f t="shared" si="12"/>
        <v>3125016.45</v>
      </c>
      <c r="G380" s="796">
        <v>3289491</v>
      </c>
      <c r="H380" s="75">
        <f t="shared" si="10"/>
        <v>2467118.25</v>
      </c>
      <c r="I380" s="796">
        <f>'NORMINAL ROLL'!F159</f>
        <v>3799809.7800000026</v>
      </c>
    </row>
    <row r="381" spans="1:9" ht="17.5">
      <c r="A381" s="234">
        <v>21020403</v>
      </c>
      <c r="B381" s="82" t="s">
        <v>647</v>
      </c>
      <c r="C381" s="187"/>
      <c r="D381" s="523">
        <v>31911700</v>
      </c>
      <c r="E381" s="64" t="s">
        <v>179</v>
      </c>
      <c r="F381" s="18">
        <f t="shared" si="12"/>
        <v>298566</v>
      </c>
      <c r="G381" s="796">
        <v>314280</v>
      </c>
      <c r="H381" s="75">
        <f t="shared" si="10"/>
        <v>235710</v>
      </c>
      <c r="I381" s="796">
        <f>'NORMINAL ROLL'!G159</f>
        <v>324000</v>
      </c>
    </row>
    <row r="382" spans="1:9" ht="17.5">
      <c r="A382" s="234">
        <v>21020404</v>
      </c>
      <c r="B382" s="82" t="s">
        <v>647</v>
      </c>
      <c r="C382" s="187"/>
      <c r="D382" s="523">
        <v>31911700</v>
      </c>
      <c r="E382" s="64" t="s">
        <v>180</v>
      </c>
      <c r="F382" s="18">
        <f t="shared" si="12"/>
        <v>804557.85</v>
      </c>
      <c r="G382" s="796">
        <v>846903</v>
      </c>
      <c r="H382" s="75">
        <f t="shared" si="10"/>
        <v>635177.25</v>
      </c>
      <c r="I382" s="796">
        <f>'NORMINAL ROLL'!H159</f>
        <v>755124.85000000044</v>
      </c>
    </row>
    <row r="383" spans="1:9" ht="17.5">
      <c r="A383" s="234">
        <v>21020412</v>
      </c>
      <c r="B383" s="82" t="s">
        <v>647</v>
      </c>
      <c r="C383" s="187"/>
      <c r="D383" s="523">
        <v>31911700</v>
      </c>
      <c r="E383" s="64" t="s">
        <v>183</v>
      </c>
      <c r="F383" s="18">
        <f t="shared" si="12"/>
        <v>0</v>
      </c>
      <c r="G383" s="796"/>
      <c r="H383" s="75">
        <f t="shared" si="10"/>
        <v>0</v>
      </c>
      <c r="I383" s="796"/>
    </row>
    <row r="384" spans="1:9" ht="17.5">
      <c r="A384" s="234">
        <v>21020415</v>
      </c>
      <c r="B384" s="82" t="s">
        <v>647</v>
      </c>
      <c r="C384" s="187"/>
      <c r="D384" s="523">
        <v>31911700</v>
      </c>
      <c r="E384" s="64" t="s">
        <v>186</v>
      </c>
      <c r="F384" s="18">
        <f t="shared" si="12"/>
        <v>1713521.65</v>
      </c>
      <c r="G384" s="796">
        <v>1803707</v>
      </c>
      <c r="H384" s="75">
        <f t="shared" si="10"/>
        <v>1352780.25</v>
      </c>
      <c r="I384" s="796">
        <f>'NORMINAL ROLL'!I159</f>
        <v>1715124.8499999987</v>
      </c>
    </row>
    <row r="385" spans="1:9" ht="17.5">
      <c r="A385" s="232">
        <v>21020500</v>
      </c>
      <c r="B385" s="82"/>
      <c r="C385" s="185"/>
      <c r="D385" s="402">
        <v>31911700</v>
      </c>
      <c r="E385" s="11" t="s">
        <v>194</v>
      </c>
      <c r="F385" s="18">
        <f t="shared" si="12"/>
        <v>0</v>
      </c>
      <c r="G385" s="796"/>
      <c r="H385" s="75">
        <f t="shared" si="10"/>
        <v>0</v>
      </c>
      <c r="I385" s="796"/>
    </row>
    <row r="386" spans="1:9" ht="17.5">
      <c r="A386" s="234">
        <v>21020501</v>
      </c>
      <c r="B386" s="82" t="s">
        <v>647</v>
      </c>
      <c r="C386" s="187"/>
      <c r="D386" s="523">
        <v>31911700</v>
      </c>
      <c r="E386" s="64" t="s">
        <v>177</v>
      </c>
      <c r="F386" s="18">
        <f t="shared" si="12"/>
        <v>3143833.1</v>
      </c>
      <c r="G386" s="796">
        <v>3309298</v>
      </c>
      <c r="H386" s="75">
        <f t="shared" si="10"/>
        <v>2481973.5</v>
      </c>
      <c r="I386" s="796">
        <f>'NORMINAL ROLL'!E118</f>
        <v>1717247.91</v>
      </c>
    </row>
    <row r="387" spans="1:9" ht="17.5">
      <c r="A387" s="248">
        <v>21020502</v>
      </c>
      <c r="B387" s="82" t="s">
        <v>647</v>
      </c>
      <c r="C387" s="189"/>
      <c r="D387" s="523">
        <v>31911700</v>
      </c>
      <c r="E387" s="64" t="s">
        <v>178</v>
      </c>
      <c r="F387" s="18">
        <f t="shared" si="12"/>
        <v>1798086.85</v>
      </c>
      <c r="G387" s="796">
        <v>1892723</v>
      </c>
      <c r="H387" s="75">
        <f t="shared" si="10"/>
        <v>1419542.25</v>
      </c>
      <c r="I387" s="796">
        <f>'NORMINAL ROLL'!F118</f>
        <v>1356595.3440000012</v>
      </c>
    </row>
    <row r="388" spans="1:9" ht="17.5">
      <c r="A388" s="248">
        <v>21020503</v>
      </c>
      <c r="B388" s="82" t="s">
        <v>647</v>
      </c>
      <c r="C388" s="189"/>
      <c r="D388" s="523">
        <v>31911700</v>
      </c>
      <c r="E388" s="64" t="s">
        <v>179</v>
      </c>
      <c r="F388" s="18">
        <f t="shared" si="12"/>
        <v>318060</v>
      </c>
      <c r="G388" s="796">
        <v>334800</v>
      </c>
      <c r="H388" s="75">
        <f t="shared" si="10"/>
        <v>251100</v>
      </c>
      <c r="I388" s="796">
        <f>'NORMINAL ROLL'!G118</f>
        <v>226800</v>
      </c>
    </row>
    <row r="389" spans="1:9" ht="17.5">
      <c r="A389" s="248">
        <v>21020504</v>
      </c>
      <c r="B389" s="82" t="s">
        <v>647</v>
      </c>
      <c r="C389" s="189"/>
      <c r="D389" s="523">
        <v>31911700</v>
      </c>
      <c r="E389" s="64" t="s">
        <v>180</v>
      </c>
      <c r="F389" s="18">
        <f t="shared" si="12"/>
        <v>0</v>
      </c>
      <c r="G389" s="796"/>
      <c r="H389" s="75">
        <f t="shared" si="10"/>
        <v>0</v>
      </c>
      <c r="I389" s="796">
        <f>'NORMINAL ROLL'!H118</f>
        <v>339148.8360000003</v>
      </c>
    </row>
    <row r="390" spans="1:9" ht="17.5">
      <c r="A390" s="248">
        <v>21020512</v>
      </c>
      <c r="B390" s="82" t="s">
        <v>647</v>
      </c>
      <c r="C390" s="189"/>
      <c r="D390" s="523">
        <v>31911700</v>
      </c>
      <c r="E390" s="64" t="s">
        <v>183</v>
      </c>
      <c r="F390" s="18">
        <f t="shared" si="12"/>
        <v>0</v>
      </c>
      <c r="G390" s="796"/>
      <c r="H390" s="75">
        <f t="shared" si="10"/>
        <v>0</v>
      </c>
      <c r="I390" s="796"/>
    </row>
    <row r="391" spans="1:9" ht="17.5">
      <c r="A391" s="248">
        <v>21020515</v>
      </c>
      <c r="B391" s="82" t="s">
        <v>647</v>
      </c>
      <c r="C391" s="189"/>
      <c r="D391" s="523">
        <v>31911700</v>
      </c>
      <c r="E391" s="64" t="s">
        <v>186</v>
      </c>
      <c r="F391" s="18">
        <f t="shared" si="12"/>
        <v>4273035.4000000004</v>
      </c>
      <c r="G391" s="796">
        <v>4497932</v>
      </c>
      <c r="H391" s="75">
        <f t="shared" si="10"/>
        <v>3373449</v>
      </c>
      <c r="I391" s="796">
        <f>'NORMINAL ROLL'!I118</f>
        <v>3065608.2359999986</v>
      </c>
    </row>
    <row r="392" spans="1:9" ht="17.5">
      <c r="A392" s="235">
        <v>21020600</v>
      </c>
      <c r="B392" s="82"/>
      <c r="C392" s="188"/>
      <c r="D392" s="402">
        <v>31911700</v>
      </c>
      <c r="E392" s="11" t="s">
        <v>195</v>
      </c>
      <c r="F392" s="30"/>
      <c r="G392" s="796"/>
      <c r="H392" s="30"/>
      <c r="I392" s="796"/>
    </row>
    <row r="393" spans="1:9" ht="17.5">
      <c r="A393" s="248">
        <v>21020604</v>
      </c>
      <c r="B393" s="82" t="s">
        <v>647</v>
      </c>
      <c r="C393" s="189"/>
      <c r="D393" s="523">
        <v>31911700</v>
      </c>
      <c r="E393" s="80" t="s">
        <v>197</v>
      </c>
      <c r="F393" s="30"/>
      <c r="G393" s="796"/>
      <c r="H393" s="30"/>
      <c r="I393" s="796"/>
    </row>
    <row r="394" spans="1:9" ht="17.5">
      <c r="A394" s="248">
        <v>21020605</v>
      </c>
      <c r="B394" s="82" t="s">
        <v>647</v>
      </c>
      <c r="C394" s="189"/>
      <c r="D394" s="523">
        <v>31911700</v>
      </c>
      <c r="E394" s="80" t="s">
        <v>198</v>
      </c>
      <c r="F394" s="30">
        <v>4000000</v>
      </c>
      <c r="G394" s="796">
        <v>26619324</v>
      </c>
      <c r="H394" s="30">
        <v>20990000</v>
      </c>
      <c r="I394" s="796">
        <v>30000000</v>
      </c>
    </row>
    <row r="395" spans="1:9" ht="17.5">
      <c r="A395" s="237">
        <v>22000000</v>
      </c>
      <c r="B395" s="82"/>
      <c r="C395" s="190"/>
      <c r="D395" s="402">
        <v>31911700</v>
      </c>
      <c r="E395" s="59" t="s">
        <v>201</v>
      </c>
      <c r="F395" s="30"/>
      <c r="G395" s="796"/>
      <c r="H395" s="30"/>
      <c r="I395" s="796"/>
    </row>
    <row r="396" spans="1:9" ht="17.5">
      <c r="A396" s="237">
        <v>22010000</v>
      </c>
      <c r="B396" s="82"/>
      <c r="C396" s="190"/>
      <c r="D396" s="402">
        <v>31911700</v>
      </c>
      <c r="E396" s="59" t="s">
        <v>202</v>
      </c>
      <c r="F396" s="30"/>
      <c r="G396" s="796"/>
      <c r="H396" s="30"/>
      <c r="I396" s="796"/>
    </row>
    <row r="397" spans="1:9" ht="17.5">
      <c r="A397" s="1059">
        <v>22010100</v>
      </c>
      <c r="B397" s="165" t="s">
        <v>828</v>
      </c>
      <c r="C397" s="218"/>
      <c r="D397" s="4"/>
      <c r="E397" s="971" t="s">
        <v>834</v>
      </c>
      <c r="F397" s="75"/>
      <c r="G397" s="19"/>
      <c r="H397" s="75"/>
      <c r="I397" s="19"/>
    </row>
    <row r="398" spans="1:9" ht="17.5">
      <c r="A398" s="226">
        <v>22010103</v>
      </c>
      <c r="B398" s="82" t="s">
        <v>647</v>
      </c>
      <c r="C398" s="177"/>
      <c r="D398" s="523">
        <v>31911700</v>
      </c>
      <c r="E398" s="85" t="s">
        <v>684</v>
      </c>
      <c r="F398" s="30">
        <v>350000</v>
      </c>
      <c r="G398" s="1075">
        <v>500000</v>
      </c>
      <c r="H398" s="30">
        <v>430000</v>
      </c>
      <c r="I398" s="1075">
        <v>2000000</v>
      </c>
    </row>
    <row r="399" spans="1:9" ht="17.5">
      <c r="A399" s="237">
        <v>22020000</v>
      </c>
      <c r="B399" s="82"/>
      <c r="C399" s="190"/>
      <c r="D399" s="402">
        <v>31911700</v>
      </c>
      <c r="E399" s="59" t="s">
        <v>203</v>
      </c>
      <c r="F399" s="30"/>
      <c r="G399" s="3"/>
      <c r="H399" s="30"/>
      <c r="I399" s="3"/>
    </row>
    <row r="400" spans="1:9" ht="17.5">
      <c r="A400" s="237">
        <v>22020100</v>
      </c>
      <c r="B400" s="82"/>
      <c r="C400" s="190"/>
      <c r="D400" s="402">
        <v>31911700</v>
      </c>
      <c r="E400" s="59" t="s">
        <v>204</v>
      </c>
      <c r="F400" s="30"/>
      <c r="G400" s="1075"/>
      <c r="H400" s="30"/>
      <c r="I400" s="1075"/>
    </row>
    <row r="401" spans="1:9" ht="17.5">
      <c r="A401" s="243">
        <v>22020101</v>
      </c>
      <c r="B401" s="82" t="s">
        <v>647</v>
      </c>
      <c r="C401" s="198"/>
      <c r="D401" s="523">
        <v>31911700</v>
      </c>
      <c r="E401" s="102" t="s">
        <v>205</v>
      </c>
      <c r="F401" s="30"/>
      <c r="G401" s="1075"/>
      <c r="H401" s="30"/>
      <c r="I401" s="1075"/>
    </row>
    <row r="402" spans="1:9" ht="17.5">
      <c r="A402" s="243">
        <v>22020102</v>
      </c>
      <c r="B402" s="82" t="s">
        <v>647</v>
      </c>
      <c r="C402" s="198"/>
      <c r="D402" s="523">
        <v>31911700</v>
      </c>
      <c r="E402" s="102" t="s">
        <v>206</v>
      </c>
      <c r="F402" s="30">
        <v>1300000</v>
      </c>
      <c r="G402" s="1075">
        <v>2030000</v>
      </c>
      <c r="H402" s="30">
        <v>1200000</v>
      </c>
      <c r="I402" s="1075">
        <v>2000000</v>
      </c>
    </row>
    <row r="403" spans="1:9" ht="17.5">
      <c r="A403" s="243">
        <v>22020103</v>
      </c>
      <c r="B403" s="82" t="s">
        <v>647</v>
      </c>
      <c r="C403" s="198"/>
      <c r="D403" s="523">
        <v>31911700</v>
      </c>
      <c r="E403" s="102" t="s">
        <v>207</v>
      </c>
      <c r="F403" s="30"/>
      <c r="G403" s="1075"/>
      <c r="H403" s="30"/>
      <c r="I403" s="1075"/>
    </row>
    <row r="404" spans="1:9" ht="17.5">
      <c r="A404" s="243">
        <v>22020104</v>
      </c>
      <c r="B404" s="82" t="s">
        <v>647</v>
      </c>
      <c r="C404" s="198"/>
      <c r="D404" s="523">
        <v>31911700</v>
      </c>
      <c r="E404" s="102" t="s">
        <v>208</v>
      </c>
      <c r="F404" s="30"/>
      <c r="G404" s="1074"/>
      <c r="H404" s="30"/>
      <c r="I404" s="1074"/>
    </row>
    <row r="405" spans="1:9" ht="17.5">
      <c r="A405" s="237">
        <v>22020300</v>
      </c>
      <c r="B405" s="82"/>
      <c r="C405" s="190"/>
      <c r="D405" s="402">
        <v>31911700</v>
      </c>
      <c r="E405" s="59" t="s">
        <v>212</v>
      </c>
      <c r="F405" s="30"/>
      <c r="G405" s="1075"/>
      <c r="H405" s="30"/>
      <c r="I405" s="1075"/>
    </row>
    <row r="406" spans="1:9" ht="17.5">
      <c r="A406" s="226">
        <v>22020303</v>
      </c>
      <c r="B406" s="82" t="s">
        <v>647</v>
      </c>
      <c r="C406" s="177"/>
      <c r="D406" s="523">
        <v>31911700</v>
      </c>
      <c r="E406" s="85" t="s">
        <v>214</v>
      </c>
      <c r="F406" s="30">
        <v>200500</v>
      </c>
      <c r="G406" s="1076">
        <v>500000</v>
      </c>
      <c r="H406" s="30">
        <f>G406/12*9</f>
        <v>375000</v>
      </c>
      <c r="I406" s="1076">
        <v>500000</v>
      </c>
    </row>
    <row r="407" spans="1:9" ht="17.5">
      <c r="A407" s="226">
        <v>22020309</v>
      </c>
      <c r="B407" s="82" t="s">
        <v>647</v>
      </c>
      <c r="C407" s="177"/>
      <c r="D407" s="523">
        <v>31911700</v>
      </c>
      <c r="E407" s="85" t="s">
        <v>218</v>
      </c>
      <c r="F407" s="30">
        <v>105500</v>
      </c>
      <c r="G407" s="1075">
        <v>1000000</v>
      </c>
      <c r="H407" s="30">
        <f t="shared" ref="H407:H410" si="13">G407/12*9</f>
        <v>750000</v>
      </c>
      <c r="I407" s="1075">
        <v>1000000</v>
      </c>
    </row>
    <row r="408" spans="1:9" ht="17.5">
      <c r="A408" s="226">
        <v>22020313</v>
      </c>
      <c r="B408" s="82" t="s">
        <v>647</v>
      </c>
      <c r="C408" s="177"/>
      <c r="D408" s="523">
        <v>31911700</v>
      </c>
      <c r="E408" s="85" t="s">
        <v>221</v>
      </c>
      <c r="F408" s="30">
        <v>120000</v>
      </c>
      <c r="G408" s="1076">
        <v>1000000</v>
      </c>
      <c r="H408" s="30">
        <f t="shared" si="13"/>
        <v>750000</v>
      </c>
      <c r="I408" s="1076">
        <v>1000000</v>
      </c>
    </row>
    <row r="409" spans="1:9" ht="17.5">
      <c r="A409" s="237">
        <v>22020500</v>
      </c>
      <c r="B409" s="82"/>
      <c r="C409" s="190"/>
      <c r="D409" s="402">
        <v>31911700</v>
      </c>
      <c r="E409" s="59" t="s">
        <v>228</v>
      </c>
      <c r="F409" s="30"/>
      <c r="G409" s="1075"/>
      <c r="H409" s="30">
        <f t="shared" si="13"/>
        <v>0</v>
      </c>
      <c r="I409" s="1075"/>
    </row>
    <row r="410" spans="1:9" ht="17.5">
      <c r="A410" s="226">
        <v>22020501</v>
      </c>
      <c r="B410" s="82" t="s">
        <v>647</v>
      </c>
      <c r="C410" s="177"/>
      <c r="D410" s="523">
        <v>31911700</v>
      </c>
      <c r="E410" s="85" t="s">
        <v>229</v>
      </c>
      <c r="F410" s="30">
        <v>150000</v>
      </c>
      <c r="G410" s="1075">
        <v>3000000</v>
      </c>
      <c r="H410" s="30">
        <f t="shared" si="13"/>
        <v>2250000</v>
      </c>
      <c r="I410" s="1075">
        <v>10000000</v>
      </c>
    </row>
    <row r="411" spans="1:9" ht="17.5">
      <c r="A411" s="226">
        <v>22020502</v>
      </c>
      <c r="B411" s="82" t="s">
        <v>647</v>
      </c>
      <c r="C411" s="200"/>
      <c r="D411" s="523">
        <v>31911700</v>
      </c>
      <c r="E411" s="114" t="s">
        <v>682</v>
      </c>
      <c r="F411" s="30"/>
      <c r="G411" s="1075"/>
      <c r="H411" s="30"/>
      <c r="I411" s="1075"/>
    </row>
    <row r="412" spans="1:9" ht="17.5">
      <c r="A412" s="226">
        <v>22020503</v>
      </c>
      <c r="B412" s="82" t="s">
        <v>647</v>
      </c>
      <c r="C412" s="177"/>
      <c r="D412" s="523">
        <v>31911700</v>
      </c>
      <c r="E412" s="85" t="s">
        <v>449</v>
      </c>
      <c r="F412" s="30">
        <v>18600000</v>
      </c>
      <c r="G412" s="1076">
        <v>22000000</v>
      </c>
      <c r="H412" s="30">
        <v>7690000</v>
      </c>
      <c r="I412" s="1076">
        <v>22000000</v>
      </c>
    </row>
    <row r="413" spans="1:9" s="121" customFormat="1" ht="21" customHeight="1">
      <c r="A413" s="237">
        <v>22020700</v>
      </c>
      <c r="B413" s="116"/>
      <c r="C413" s="190"/>
      <c r="D413" s="402">
        <v>31911700</v>
      </c>
      <c r="E413" s="59" t="s">
        <v>234</v>
      </c>
      <c r="F413" s="30"/>
      <c r="G413" s="1075"/>
      <c r="H413" s="30"/>
      <c r="I413" s="1075"/>
    </row>
    <row r="414" spans="1:9" ht="17.5">
      <c r="A414" s="226">
        <v>22020711</v>
      </c>
      <c r="B414" s="82" t="s">
        <v>647</v>
      </c>
      <c r="C414" s="177"/>
      <c r="D414" s="523">
        <v>31911700</v>
      </c>
      <c r="E414" s="93" t="s">
        <v>519</v>
      </c>
      <c r="F414" s="30"/>
      <c r="G414" s="1075"/>
      <c r="H414" s="30"/>
      <c r="I414" s="1075"/>
    </row>
    <row r="415" spans="1:9" ht="17.5">
      <c r="A415" s="237">
        <v>22022000</v>
      </c>
      <c r="B415" s="86"/>
      <c r="C415" s="190"/>
      <c r="D415" s="402">
        <v>31911700</v>
      </c>
      <c r="E415" s="59" t="s">
        <v>246</v>
      </c>
      <c r="F415" s="30"/>
      <c r="G415" s="1075"/>
      <c r="H415" s="30"/>
      <c r="I415" s="1075"/>
    </row>
    <row r="416" spans="1:9" ht="17.5">
      <c r="A416" s="226">
        <v>22022001</v>
      </c>
      <c r="B416" s="82" t="s">
        <v>647</v>
      </c>
      <c r="C416" s="177"/>
      <c r="D416" s="523">
        <v>31911700</v>
      </c>
      <c r="E416" s="64" t="s">
        <v>247</v>
      </c>
      <c r="F416" s="30">
        <v>4560000</v>
      </c>
      <c r="G416" s="1075">
        <v>10000000</v>
      </c>
      <c r="H416" s="30">
        <v>2345000</v>
      </c>
      <c r="I416" s="1075">
        <v>10000000</v>
      </c>
    </row>
    <row r="417" spans="1:9" ht="17.5">
      <c r="A417" s="226">
        <v>22022003</v>
      </c>
      <c r="B417" s="82" t="s">
        <v>647</v>
      </c>
      <c r="C417" s="177"/>
      <c r="D417" s="523">
        <v>31911700</v>
      </c>
      <c r="E417" s="64" t="s">
        <v>249</v>
      </c>
      <c r="F417" s="30">
        <v>1250900</v>
      </c>
      <c r="G417" s="1075">
        <v>3000000</v>
      </c>
      <c r="H417" s="30">
        <v>2252000</v>
      </c>
      <c r="I417" s="1075">
        <v>3000000</v>
      </c>
    </row>
    <row r="418" spans="1:9" ht="35">
      <c r="A418" s="226">
        <v>220221013</v>
      </c>
      <c r="B418" s="82" t="s">
        <v>647</v>
      </c>
      <c r="C418" s="177"/>
      <c r="D418" s="523">
        <v>31911700</v>
      </c>
      <c r="E418" s="158" t="s">
        <v>717</v>
      </c>
      <c r="F418" s="44">
        <v>3000000</v>
      </c>
      <c r="G418" s="1559">
        <v>5000000</v>
      </c>
      <c r="H418" s="44">
        <v>2500000</v>
      </c>
      <c r="I418" s="1559">
        <v>5000000</v>
      </c>
    </row>
    <row r="419" spans="1:9" ht="17.5">
      <c r="A419" s="226">
        <v>22022016</v>
      </c>
      <c r="B419" s="82" t="s">
        <v>647</v>
      </c>
      <c r="C419" s="177"/>
      <c r="D419" s="523">
        <v>31911700</v>
      </c>
      <c r="E419" s="64" t="s">
        <v>258</v>
      </c>
      <c r="F419" s="30"/>
      <c r="G419" s="3"/>
      <c r="H419" s="30"/>
      <c r="I419" s="3"/>
    </row>
    <row r="420" spans="1:9" ht="18" thickBot="1">
      <c r="A420" s="537">
        <v>22022017</v>
      </c>
      <c r="B420" s="566" t="s">
        <v>647</v>
      </c>
      <c r="C420" s="210"/>
      <c r="D420" s="523">
        <v>31911700</v>
      </c>
      <c r="E420" s="119" t="s">
        <v>221</v>
      </c>
      <c r="F420" s="38">
        <v>1780000</v>
      </c>
      <c r="G420" s="1075">
        <v>15000000</v>
      </c>
      <c r="H420" s="38">
        <v>9250000</v>
      </c>
      <c r="I420" s="1075">
        <v>15000000</v>
      </c>
    </row>
    <row r="421" spans="1:9" ht="18" thickBot="1">
      <c r="A421" s="544"/>
      <c r="B421" s="545"/>
      <c r="C421" s="546"/>
      <c r="D421" s="545"/>
      <c r="E421" s="547" t="s">
        <v>164</v>
      </c>
      <c r="F421" s="548">
        <f>SUM(F363:F398)</f>
        <v>55735381.250000007</v>
      </c>
      <c r="G421" s="548">
        <f>SUM(G363:G398)</f>
        <v>114000656</v>
      </c>
      <c r="H421" s="548">
        <f>SUM(H363:H398)</f>
        <v>61987406.25</v>
      </c>
      <c r="I421" s="548">
        <f>SUM(I363:I398)</f>
        <v>147123350.34099999</v>
      </c>
    </row>
    <row r="422" spans="1:9" ht="18" thickBot="1">
      <c r="A422" s="539"/>
      <c r="B422" s="540"/>
      <c r="C422" s="541"/>
      <c r="D422" s="540"/>
      <c r="E422" s="542" t="s">
        <v>203</v>
      </c>
      <c r="F422" s="543">
        <f>SUM(F401:F420)</f>
        <v>31066900</v>
      </c>
      <c r="G422" s="543">
        <f>SUM(G401:G420)</f>
        <v>62530000</v>
      </c>
      <c r="H422" s="543">
        <f>SUM(H401:H420)</f>
        <v>29362000</v>
      </c>
      <c r="I422" s="543">
        <f>SUM(I401:I420)</f>
        <v>69500000</v>
      </c>
    </row>
    <row r="423" spans="1:9" ht="18" thickBot="1">
      <c r="A423" s="471"/>
      <c r="B423" s="471"/>
      <c r="C423" s="477"/>
      <c r="D423" s="471"/>
      <c r="E423" s="472" t="s">
        <v>296</v>
      </c>
      <c r="F423" s="406">
        <f>SUM(F421:F422)</f>
        <v>86802281.25</v>
      </c>
      <c r="G423" s="406">
        <f>SUM(G421:G422)</f>
        <v>176530656</v>
      </c>
      <c r="H423" s="406">
        <f>SUM(H421:H422)</f>
        <v>91349406.25</v>
      </c>
      <c r="I423" s="406">
        <f>SUM(I421:I422)</f>
        <v>216623350.34099999</v>
      </c>
    </row>
    <row r="424" spans="1:9" ht="22">
      <c r="A424" s="1620" t="s">
        <v>916</v>
      </c>
      <c r="B424" s="1621"/>
      <c r="C424" s="1621"/>
      <c r="D424" s="1621"/>
      <c r="E424" s="1621"/>
      <c r="F424" s="1621"/>
      <c r="G424" s="1621"/>
      <c r="H424" s="1621"/>
      <c r="I424" s="1622"/>
    </row>
    <row r="425" spans="1:9" ht="20">
      <c r="A425" s="1623" t="s">
        <v>484</v>
      </c>
      <c r="B425" s="1624"/>
      <c r="C425" s="1624"/>
      <c r="D425" s="1624"/>
      <c r="E425" s="1624"/>
      <c r="F425" s="1624"/>
      <c r="G425" s="1624"/>
      <c r="H425" s="1624"/>
      <c r="I425" s="1625"/>
    </row>
    <row r="426" spans="1:9" ht="22">
      <c r="A426" s="1626" t="s">
        <v>1676</v>
      </c>
      <c r="B426" s="1627"/>
      <c r="C426" s="1627"/>
      <c r="D426" s="1627"/>
      <c r="E426" s="1627"/>
      <c r="F426" s="1627"/>
      <c r="G426" s="1627"/>
      <c r="H426" s="1627"/>
      <c r="I426" s="1628"/>
    </row>
    <row r="427" spans="1:9" ht="27" customHeight="1" thickBot="1">
      <c r="A427" s="1629" t="s">
        <v>330</v>
      </c>
      <c r="B427" s="1630"/>
      <c r="C427" s="1630"/>
      <c r="D427" s="1630"/>
      <c r="E427" s="1630"/>
      <c r="F427" s="1630"/>
      <c r="G427" s="1630"/>
      <c r="H427" s="1630"/>
      <c r="I427" s="1631"/>
    </row>
    <row r="428" spans="1:9" ht="18.75" customHeight="1" thickBot="1">
      <c r="A428" s="1632" t="s">
        <v>387</v>
      </c>
      <c r="B428" s="1633"/>
      <c r="C428" s="1633"/>
      <c r="D428" s="1633"/>
      <c r="E428" s="1633"/>
      <c r="F428" s="1633"/>
      <c r="G428" s="1633"/>
      <c r="H428" s="1633"/>
      <c r="I428" s="1634"/>
    </row>
    <row r="429" spans="1:9" s="121" customFormat="1" ht="53" thickBot="1">
      <c r="A429" s="167" t="s">
        <v>465</v>
      </c>
      <c r="B429" s="2" t="s">
        <v>459</v>
      </c>
      <c r="C429" s="175" t="s">
        <v>455</v>
      </c>
      <c r="D429" s="2" t="s">
        <v>458</v>
      </c>
      <c r="E429" s="8" t="s">
        <v>1</v>
      </c>
      <c r="F429" s="2" t="s">
        <v>835</v>
      </c>
      <c r="G429" s="2" t="s">
        <v>836</v>
      </c>
      <c r="H429" s="2" t="s">
        <v>837</v>
      </c>
      <c r="I429" s="2" t="s">
        <v>838</v>
      </c>
    </row>
    <row r="430" spans="1:9" ht="20.25" customHeight="1">
      <c r="A430" s="225">
        <v>22000100101</v>
      </c>
      <c r="B430" s="82" t="s">
        <v>647</v>
      </c>
      <c r="C430" s="182"/>
      <c r="D430" s="523">
        <v>31911700</v>
      </c>
      <c r="E430" s="62" t="s">
        <v>2</v>
      </c>
      <c r="F430" s="63">
        <f>F492</f>
        <v>16297971.899999999</v>
      </c>
      <c r="G430" s="63">
        <f>G492</f>
        <v>24662602</v>
      </c>
      <c r="H430" s="63">
        <f>H492</f>
        <v>13991451.5</v>
      </c>
      <c r="I430" s="63">
        <f>I492</f>
        <v>24402842.566000003</v>
      </c>
    </row>
    <row r="431" spans="1:9" ht="20.25" customHeight="1">
      <c r="A431" s="226">
        <v>22000100102</v>
      </c>
      <c r="B431" s="82" t="s">
        <v>647</v>
      </c>
      <c r="C431" s="177"/>
      <c r="D431" s="523">
        <v>31911700</v>
      </c>
      <c r="E431" s="64" t="s">
        <v>363</v>
      </c>
      <c r="F431" s="65">
        <f>F551</f>
        <v>210308674.08333334</v>
      </c>
      <c r="G431" s="65">
        <f>G551</f>
        <v>229722910</v>
      </c>
      <c r="H431" s="65">
        <f>H551</f>
        <v>110673467</v>
      </c>
      <c r="I431" s="65">
        <f>I551</f>
        <v>250959976.90199998</v>
      </c>
    </row>
    <row r="432" spans="1:9" ht="20.25" customHeight="1">
      <c r="A432" s="226">
        <v>22000100103</v>
      </c>
      <c r="B432" s="82" t="s">
        <v>647</v>
      </c>
      <c r="C432" s="177"/>
      <c r="D432" s="523">
        <v>31911700</v>
      </c>
      <c r="E432" s="64" t="s">
        <v>364</v>
      </c>
      <c r="F432" s="65">
        <f>F604</f>
        <v>4728200.3499999996</v>
      </c>
      <c r="G432" s="65">
        <f>G604</f>
        <v>8177053</v>
      </c>
      <c r="H432" s="65">
        <f>H604</f>
        <v>3466789.75</v>
      </c>
      <c r="I432" s="65">
        <f>I604</f>
        <v>7924909.4560000002</v>
      </c>
    </row>
    <row r="433" spans="1:9" ht="20.25" customHeight="1">
      <c r="A433" s="226"/>
      <c r="B433" s="4"/>
      <c r="C433" s="177"/>
      <c r="D433" s="4"/>
      <c r="E433" s="88"/>
      <c r="F433" s="106"/>
      <c r="G433" s="359"/>
      <c r="H433" s="94"/>
      <c r="I433" s="366"/>
    </row>
    <row r="434" spans="1:9" ht="20.25" customHeight="1" thickBot="1">
      <c r="A434" s="226"/>
      <c r="B434" s="4"/>
      <c r="C434" s="177"/>
      <c r="D434" s="4"/>
      <c r="E434" s="88"/>
      <c r="F434" s="106"/>
      <c r="G434" s="359"/>
      <c r="H434" s="94"/>
      <c r="I434" s="366"/>
    </row>
    <row r="435" spans="1:9" ht="20.25" customHeight="1" thickBot="1">
      <c r="A435" s="168"/>
      <c r="B435" s="421"/>
      <c r="C435" s="193"/>
      <c r="D435" s="421"/>
      <c r="E435" s="476" t="s">
        <v>296</v>
      </c>
      <c r="F435" s="487">
        <f>SUM(F430:F434)</f>
        <v>231334846.33333334</v>
      </c>
      <c r="G435" s="487">
        <f>SUM(G430:G434)</f>
        <v>262562565</v>
      </c>
      <c r="H435" s="487">
        <f>SUM(H430:H434)</f>
        <v>128131708.25</v>
      </c>
      <c r="I435" s="487">
        <f>SUM(I430:I434)</f>
        <v>283287728.92400002</v>
      </c>
    </row>
    <row r="436" spans="1:9" ht="20.25" customHeight="1" thickBot="1">
      <c r="A436" s="1650" t="s">
        <v>505</v>
      </c>
      <c r="B436" s="1651"/>
      <c r="C436" s="1651"/>
      <c r="D436" s="1651"/>
      <c r="E436" s="1651"/>
      <c r="F436" s="1651"/>
      <c r="G436" s="1651"/>
      <c r="H436" s="1651"/>
      <c r="I436" s="1652"/>
    </row>
    <row r="437" spans="1:9" ht="20.25" customHeight="1">
      <c r="A437" s="229"/>
      <c r="B437" s="499"/>
      <c r="C437" s="180"/>
      <c r="D437" s="499"/>
      <c r="E437" s="484" t="s">
        <v>164</v>
      </c>
      <c r="F437" s="485">
        <f t="shared" ref="F437:I438" si="14">SUM(F490+F549+F602)</f>
        <v>224158400.33333334</v>
      </c>
      <c r="G437" s="485">
        <f t="shared" si="14"/>
        <v>238022565</v>
      </c>
      <c r="H437" s="485">
        <f t="shared" si="14"/>
        <v>116516889.25</v>
      </c>
      <c r="I437" s="485">
        <f t="shared" si="14"/>
        <v>260687728.92399999</v>
      </c>
    </row>
    <row r="438" spans="1:9" ht="20.25" customHeight="1" thickBot="1">
      <c r="A438" s="230"/>
      <c r="B438" s="402"/>
      <c r="C438" s="181"/>
      <c r="D438" s="402"/>
      <c r="E438" s="403" t="s">
        <v>203</v>
      </c>
      <c r="F438" s="486">
        <f t="shared" si="14"/>
        <v>7176446</v>
      </c>
      <c r="G438" s="486">
        <f t="shared" si="14"/>
        <v>24540000</v>
      </c>
      <c r="H438" s="486">
        <f t="shared" si="14"/>
        <v>11614819</v>
      </c>
      <c r="I438" s="486">
        <f t="shared" si="14"/>
        <v>22600000</v>
      </c>
    </row>
    <row r="439" spans="1:9" ht="20.25" customHeight="1" thickBot="1">
      <c r="A439" s="168"/>
      <c r="B439" s="421"/>
      <c r="C439" s="193"/>
      <c r="D439" s="421"/>
      <c r="E439" s="476" t="s">
        <v>296</v>
      </c>
      <c r="F439" s="487">
        <f>SUM(F437:F438)</f>
        <v>231334846.33333334</v>
      </c>
      <c r="G439" s="487">
        <f>SUM(G437:G438)</f>
        <v>262562565</v>
      </c>
      <c r="H439" s="487">
        <f>SUM(H437:H438)</f>
        <v>128131708.25</v>
      </c>
      <c r="I439" s="487">
        <f>SUM(I437:I438)</f>
        <v>283287728.92400002</v>
      </c>
    </row>
    <row r="440" spans="1:9" ht="22">
      <c r="A440" s="1620" t="s">
        <v>916</v>
      </c>
      <c r="B440" s="1621"/>
      <c r="C440" s="1621"/>
      <c r="D440" s="1621"/>
      <c r="E440" s="1621"/>
      <c r="F440" s="1621"/>
      <c r="G440" s="1621"/>
      <c r="H440" s="1621"/>
      <c r="I440" s="1622"/>
    </row>
    <row r="441" spans="1:9" ht="20">
      <c r="A441" s="1623" t="s">
        <v>484</v>
      </c>
      <c r="B441" s="1624"/>
      <c r="C441" s="1624"/>
      <c r="D441" s="1624"/>
      <c r="E441" s="1624"/>
      <c r="F441" s="1624"/>
      <c r="G441" s="1624"/>
      <c r="H441" s="1624"/>
      <c r="I441" s="1625"/>
    </row>
    <row r="442" spans="1:9" ht="22">
      <c r="A442" s="1626" t="s">
        <v>1676</v>
      </c>
      <c r="B442" s="1627"/>
      <c r="C442" s="1627"/>
      <c r="D442" s="1627"/>
      <c r="E442" s="1627"/>
      <c r="F442" s="1627"/>
      <c r="G442" s="1627"/>
      <c r="H442" s="1627"/>
      <c r="I442" s="1628"/>
    </row>
    <row r="443" spans="1:9" ht="28.5" customHeight="1" thickBot="1">
      <c r="A443" s="1629" t="s">
        <v>277</v>
      </c>
      <c r="B443" s="1630"/>
      <c r="C443" s="1630"/>
      <c r="D443" s="1630"/>
      <c r="E443" s="1630"/>
      <c r="F443" s="1630"/>
      <c r="G443" s="1630"/>
      <c r="H443" s="1630"/>
      <c r="I443" s="1631"/>
    </row>
    <row r="444" spans="1:9" s="61" customFormat="1" ht="18.75" customHeight="1" thickBot="1">
      <c r="A444" s="1653" t="s">
        <v>388</v>
      </c>
      <c r="B444" s="1654"/>
      <c r="C444" s="1654"/>
      <c r="D444" s="1654"/>
      <c r="E444" s="1654"/>
      <c r="F444" s="1654"/>
      <c r="G444" s="1654"/>
      <c r="H444" s="1654"/>
      <c r="I444" s="1655"/>
    </row>
    <row r="445" spans="1:9" s="121" customFormat="1" ht="58.5" customHeight="1" thickBot="1">
      <c r="A445" s="167" t="s">
        <v>465</v>
      </c>
      <c r="B445" s="2" t="s">
        <v>459</v>
      </c>
      <c r="C445" s="175" t="s">
        <v>455</v>
      </c>
      <c r="D445" s="2" t="s">
        <v>458</v>
      </c>
      <c r="E445" s="8" t="s">
        <v>1</v>
      </c>
      <c r="F445" s="2" t="s">
        <v>835</v>
      </c>
      <c r="G445" s="2" t="s">
        <v>836</v>
      </c>
      <c r="H445" s="2" t="s">
        <v>837</v>
      </c>
      <c r="I445" s="2" t="s">
        <v>838</v>
      </c>
    </row>
    <row r="446" spans="1:9" s="61" customFormat="1" ht="17.5">
      <c r="A446" s="238">
        <v>20000000</v>
      </c>
      <c r="B446" s="90"/>
      <c r="C446" s="191"/>
      <c r="D446" s="402">
        <v>31911700</v>
      </c>
      <c r="E446" s="91" t="s">
        <v>163</v>
      </c>
      <c r="F446" s="92"/>
      <c r="G446" s="372"/>
      <c r="H446" s="92"/>
      <c r="I446" s="372"/>
    </row>
    <row r="447" spans="1:9" s="61" customFormat="1" ht="17.5">
      <c r="A447" s="232">
        <v>21000000</v>
      </c>
      <c r="B447" s="79"/>
      <c r="C447" s="185"/>
      <c r="D447" s="402">
        <v>31911700</v>
      </c>
      <c r="E447" s="11" t="s">
        <v>164</v>
      </c>
      <c r="F447" s="75"/>
      <c r="G447" s="19"/>
      <c r="H447" s="75"/>
      <c r="I447" s="19"/>
    </row>
    <row r="448" spans="1:9" ht="17.5">
      <c r="A448" s="232">
        <v>21010000</v>
      </c>
      <c r="B448" s="79"/>
      <c r="C448" s="185"/>
      <c r="D448" s="402">
        <v>31911700</v>
      </c>
      <c r="E448" s="11" t="s">
        <v>165</v>
      </c>
      <c r="F448" s="75"/>
      <c r="G448" s="19"/>
      <c r="H448" s="75"/>
      <c r="I448" s="19"/>
    </row>
    <row r="449" spans="1:9" ht="17.5">
      <c r="A449" s="234">
        <v>21010103</v>
      </c>
      <c r="B449" s="82" t="s">
        <v>647</v>
      </c>
      <c r="C449" s="187"/>
      <c r="D449" s="523">
        <v>31911700</v>
      </c>
      <c r="E449" s="80" t="s">
        <v>168</v>
      </c>
      <c r="F449" s="18"/>
      <c r="G449" s="1075"/>
      <c r="H449" s="75"/>
      <c r="I449" s="796"/>
    </row>
    <row r="450" spans="1:9" ht="17.5">
      <c r="A450" s="234">
        <v>21010104</v>
      </c>
      <c r="B450" s="82" t="s">
        <v>647</v>
      </c>
      <c r="C450" s="187"/>
      <c r="D450" s="523">
        <v>31911700</v>
      </c>
      <c r="E450" s="80" t="s">
        <v>169</v>
      </c>
      <c r="F450" s="18">
        <f>G450-(G450*5%)</f>
        <v>2814451</v>
      </c>
      <c r="G450" s="1075">
        <v>2962580</v>
      </c>
      <c r="H450" s="75">
        <f>G450/12*9</f>
        <v>2221935</v>
      </c>
      <c r="I450" s="796">
        <f>'NORMINAL ROLL'!D206</f>
        <v>1383385.98</v>
      </c>
    </row>
    <row r="451" spans="1:9" ht="17.5">
      <c r="A451" s="234">
        <v>21010105</v>
      </c>
      <c r="B451" s="82" t="s">
        <v>647</v>
      </c>
      <c r="C451" s="187"/>
      <c r="D451" s="523">
        <v>31911700</v>
      </c>
      <c r="E451" s="80" t="s">
        <v>170</v>
      </c>
      <c r="F451" s="18">
        <f>G451-(G451*5%)</f>
        <v>4800352.8499999996</v>
      </c>
      <c r="G451" s="1075">
        <v>5053003</v>
      </c>
      <c r="H451" s="75">
        <f>G451/12*9</f>
        <v>3789752.25</v>
      </c>
      <c r="I451" s="796">
        <f>'NORMINAL ROLL'!D195</f>
        <v>1891388.0999999999</v>
      </c>
    </row>
    <row r="452" spans="1:9" ht="17.5">
      <c r="A452" s="234">
        <v>21010106</v>
      </c>
      <c r="B452" s="82" t="s">
        <v>647</v>
      </c>
      <c r="C452" s="187"/>
      <c r="D452" s="523">
        <v>31911700</v>
      </c>
      <c r="E452" s="80" t="s">
        <v>171</v>
      </c>
      <c r="F452" s="19"/>
      <c r="G452" s="1075">
        <v>5250000</v>
      </c>
      <c r="H452" s="30"/>
      <c r="I452" s="19"/>
    </row>
    <row r="453" spans="1:9" ht="17.5">
      <c r="A453" s="239"/>
      <c r="B453" s="82" t="s">
        <v>647</v>
      </c>
      <c r="C453" s="187"/>
      <c r="D453" s="523">
        <v>31911700</v>
      </c>
      <c r="E453" s="64" t="s">
        <v>683</v>
      </c>
      <c r="F453" s="19"/>
      <c r="G453" s="1075"/>
      <c r="H453" s="30"/>
      <c r="I453" s="19">
        <f>'NORMINAL ROLL'!M214+'NORMINAL ROLL'!M206+'NORMINAL ROLL'!M195</f>
        <v>12000000</v>
      </c>
    </row>
    <row r="454" spans="1:9" ht="17.5">
      <c r="A454" s="232">
        <v>21020300</v>
      </c>
      <c r="B454" s="79"/>
      <c r="C454" s="185"/>
      <c r="D454" s="402">
        <v>31911700</v>
      </c>
      <c r="E454" s="11" t="s">
        <v>192</v>
      </c>
      <c r="F454" s="19"/>
      <c r="G454" s="1075"/>
      <c r="H454" s="30"/>
      <c r="I454" s="19"/>
    </row>
    <row r="455" spans="1:9" ht="17.5">
      <c r="A455" s="234">
        <v>21020301</v>
      </c>
      <c r="B455" s="82" t="s">
        <v>647</v>
      </c>
      <c r="C455" s="187"/>
      <c r="D455" s="523">
        <v>31911700</v>
      </c>
      <c r="E455" s="64" t="s">
        <v>177</v>
      </c>
      <c r="F455" s="18">
        <f t="shared" ref="F455:F460" si="15">G455-(G455*5%)</f>
        <v>0</v>
      </c>
      <c r="G455" s="1075"/>
      <c r="H455" s="75"/>
      <c r="I455" s="796"/>
    </row>
    <row r="456" spans="1:9" ht="17.5">
      <c r="A456" s="234">
        <v>21020302</v>
      </c>
      <c r="B456" s="82" t="s">
        <v>647</v>
      </c>
      <c r="C456" s="187"/>
      <c r="D456" s="523">
        <v>31911700</v>
      </c>
      <c r="E456" s="64" t="s">
        <v>178</v>
      </c>
      <c r="F456" s="18">
        <f t="shared" si="15"/>
        <v>0</v>
      </c>
      <c r="G456" s="1075"/>
      <c r="H456" s="75"/>
      <c r="I456" s="796"/>
    </row>
    <row r="457" spans="1:9" ht="17.5">
      <c r="A457" s="234">
        <v>21020303</v>
      </c>
      <c r="B457" s="82" t="s">
        <v>647</v>
      </c>
      <c r="C457" s="187"/>
      <c r="D457" s="523">
        <v>31911700</v>
      </c>
      <c r="E457" s="64" t="s">
        <v>179</v>
      </c>
      <c r="F457" s="18">
        <f t="shared" si="15"/>
        <v>0</v>
      </c>
      <c r="G457" s="1075"/>
      <c r="H457" s="75"/>
      <c r="I457" s="796"/>
    </row>
    <row r="458" spans="1:9" ht="17.5">
      <c r="A458" s="234">
        <v>21020304</v>
      </c>
      <c r="B458" s="82" t="s">
        <v>647</v>
      </c>
      <c r="C458" s="187"/>
      <c r="D458" s="523">
        <v>31911700</v>
      </c>
      <c r="E458" s="64" t="s">
        <v>180</v>
      </c>
      <c r="F458" s="18">
        <f t="shared" si="15"/>
        <v>0</v>
      </c>
      <c r="G458" s="1075"/>
      <c r="H458" s="75"/>
      <c r="I458" s="796"/>
    </row>
    <row r="459" spans="1:9" ht="17.5">
      <c r="A459" s="234">
        <v>21020312</v>
      </c>
      <c r="B459" s="82" t="s">
        <v>647</v>
      </c>
      <c r="C459" s="187"/>
      <c r="D459" s="523">
        <v>31911700</v>
      </c>
      <c r="E459" s="64" t="s">
        <v>183</v>
      </c>
      <c r="F459" s="18"/>
      <c r="G459" s="1073"/>
      <c r="H459" s="30"/>
      <c r="I459" s="796"/>
    </row>
    <row r="460" spans="1:9" ht="17.5">
      <c r="A460" s="234">
        <v>21020315</v>
      </c>
      <c r="B460" s="82" t="s">
        <v>647</v>
      </c>
      <c r="C460" s="187"/>
      <c r="D460" s="523">
        <v>31911700</v>
      </c>
      <c r="E460" s="64" t="s">
        <v>186</v>
      </c>
      <c r="F460" s="18">
        <f t="shared" si="15"/>
        <v>0</v>
      </c>
      <c r="G460" s="1073"/>
      <c r="H460" s="75"/>
      <c r="I460" s="796"/>
    </row>
    <row r="461" spans="1:9" ht="17.5">
      <c r="A461" s="232">
        <v>21020400</v>
      </c>
      <c r="B461" s="79"/>
      <c r="C461" s="185"/>
      <c r="D461" s="402">
        <v>31911700</v>
      </c>
      <c r="E461" s="11" t="s">
        <v>193</v>
      </c>
      <c r="F461" s="81"/>
      <c r="G461" s="1073"/>
      <c r="H461" s="30"/>
      <c r="I461" s="379"/>
    </row>
    <row r="462" spans="1:9" ht="17.5">
      <c r="A462" s="234">
        <v>21020401</v>
      </c>
      <c r="B462" s="82" t="s">
        <v>647</v>
      </c>
      <c r="C462" s="187"/>
      <c r="D462" s="523">
        <v>31911700</v>
      </c>
      <c r="E462" s="64" t="s">
        <v>177</v>
      </c>
      <c r="F462" s="18">
        <f>G462-(G462*5%)</f>
        <v>1503951.65</v>
      </c>
      <c r="G462" s="1073">
        <v>1583107</v>
      </c>
      <c r="H462" s="75">
        <f t="shared" ref="H462:H472" si="16">G462/12*9</f>
        <v>1187330.25</v>
      </c>
      <c r="I462" s="796">
        <f>'NORMINAL ROLL'!E206</f>
        <v>484185.09299999999</v>
      </c>
    </row>
    <row r="463" spans="1:9" ht="17.5">
      <c r="A463" s="234">
        <v>21020402</v>
      </c>
      <c r="B463" s="82" t="s">
        <v>647</v>
      </c>
      <c r="C463" s="187"/>
      <c r="D463" s="523">
        <v>31911700</v>
      </c>
      <c r="E463" s="64" t="s">
        <v>178</v>
      </c>
      <c r="F463" s="18">
        <f>G463-(G463*5%)</f>
        <v>859372.85</v>
      </c>
      <c r="G463" s="1073">
        <v>904603</v>
      </c>
      <c r="H463" s="75">
        <f t="shared" si="16"/>
        <v>678452.25</v>
      </c>
      <c r="I463" s="796">
        <f>'NORMINAL ROLL'!F206</f>
        <v>276677.196</v>
      </c>
    </row>
    <row r="464" spans="1:9" ht="17.5">
      <c r="A464" s="234">
        <v>21020403</v>
      </c>
      <c r="B464" s="82" t="s">
        <v>647</v>
      </c>
      <c r="C464" s="187"/>
      <c r="D464" s="523">
        <v>31911700</v>
      </c>
      <c r="E464" s="64" t="s">
        <v>179</v>
      </c>
      <c r="F464" s="18">
        <f>G464-(G464*5%)</f>
        <v>80140.100000000006</v>
      </c>
      <c r="G464" s="1073">
        <v>84358</v>
      </c>
      <c r="H464" s="75">
        <f t="shared" si="16"/>
        <v>63268.5</v>
      </c>
      <c r="I464" s="796">
        <f>'NORMINAL ROLL'!G206</f>
        <v>30240</v>
      </c>
    </row>
    <row r="465" spans="1:9" ht="17.5">
      <c r="A465" s="234">
        <v>21020404</v>
      </c>
      <c r="B465" s="82" t="s">
        <v>647</v>
      </c>
      <c r="C465" s="187"/>
      <c r="D465" s="523">
        <v>31911700</v>
      </c>
      <c r="E465" s="64" t="s">
        <v>180</v>
      </c>
      <c r="F465" s="18">
        <f>G465-(G465*5%)</f>
        <v>214842.5</v>
      </c>
      <c r="G465" s="1073">
        <v>226150</v>
      </c>
      <c r="H465" s="75">
        <f t="shared" si="16"/>
        <v>169612.5</v>
      </c>
      <c r="I465" s="796">
        <f>'NORMINAL ROLL'!H206</f>
        <v>69169.298999999999</v>
      </c>
    </row>
    <row r="466" spans="1:9" ht="17.5">
      <c r="A466" s="234">
        <v>21020412</v>
      </c>
      <c r="B466" s="82" t="s">
        <v>647</v>
      </c>
      <c r="C466" s="187"/>
      <c r="D466" s="523">
        <v>31911700</v>
      </c>
      <c r="E466" s="64" t="s">
        <v>183</v>
      </c>
      <c r="F466" s="18"/>
      <c r="G466" s="1073"/>
      <c r="H466" s="75">
        <f t="shared" si="16"/>
        <v>0</v>
      </c>
      <c r="I466" s="796"/>
    </row>
    <row r="467" spans="1:9" ht="17.5">
      <c r="A467" s="234">
        <v>21020415</v>
      </c>
      <c r="B467" s="82" t="s">
        <v>647</v>
      </c>
      <c r="C467" s="187"/>
      <c r="D467" s="523">
        <v>31911700</v>
      </c>
      <c r="E467" s="64" t="s">
        <v>186</v>
      </c>
      <c r="F467" s="18">
        <f>G467-(G467*5%)</f>
        <v>458802.5</v>
      </c>
      <c r="G467" s="1073">
        <v>482950</v>
      </c>
      <c r="H467" s="75">
        <f t="shared" si="16"/>
        <v>362212.5</v>
      </c>
      <c r="I467" s="796">
        <f>'NORMINAL ROLL'!I206</f>
        <v>328832.01899999997</v>
      </c>
    </row>
    <row r="468" spans="1:9" ht="17.5">
      <c r="A468" s="232">
        <v>21020500</v>
      </c>
      <c r="B468" s="79"/>
      <c r="C468" s="185"/>
      <c r="D468" s="402">
        <v>31911700</v>
      </c>
      <c r="E468" s="11" t="s">
        <v>194</v>
      </c>
      <c r="F468" s="81">
        <v>0</v>
      </c>
      <c r="G468" s="1073"/>
      <c r="H468" s="75"/>
      <c r="I468" s="379"/>
    </row>
    <row r="469" spans="1:9" ht="17.5">
      <c r="A469" s="234">
        <v>21020501</v>
      </c>
      <c r="B469" s="82" t="s">
        <v>647</v>
      </c>
      <c r="C469" s="187"/>
      <c r="D469" s="523">
        <v>31911700</v>
      </c>
      <c r="E469" s="64" t="s">
        <v>177</v>
      </c>
      <c r="F469" s="18">
        <f t="shared" ref="F469:F472" si="17">G469-(G469*5%)</f>
        <v>1628167.95</v>
      </c>
      <c r="G469" s="1073">
        <v>1713861</v>
      </c>
      <c r="H469" s="75">
        <f t="shared" si="16"/>
        <v>1285395.75</v>
      </c>
      <c r="I469" s="796">
        <f>'NORMINAL ROLL'!E195</f>
        <v>661985.83499999985</v>
      </c>
    </row>
    <row r="470" spans="1:9" ht="17.5">
      <c r="A470" s="248">
        <v>21020502</v>
      </c>
      <c r="B470" s="82" t="s">
        <v>647</v>
      </c>
      <c r="C470" s="189"/>
      <c r="D470" s="523">
        <v>31911700</v>
      </c>
      <c r="E470" s="64" t="s">
        <v>178</v>
      </c>
      <c r="F470" s="18">
        <f t="shared" si="17"/>
        <v>526421.6</v>
      </c>
      <c r="G470" s="1073">
        <v>554128</v>
      </c>
      <c r="H470" s="75">
        <f t="shared" si="16"/>
        <v>415596</v>
      </c>
      <c r="I470" s="796">
        <f>'NORMINAL ROLL'!F195</f>
        <v>378277.62000000011</v>
      </c>
    </row>
    <row r="471" spans="1:9" ht="17.5">
      <c r="A471" s="248">
        <v>21020503</v>
      </c>
      <c r="B471" s="82" t="s">
        <v>647</v>
      </c>
      <c r="C471" s="189"/>
      <c r="D471" s="523">
        <v>31911700</v>
      </c>
      <c r="E471" s="64" t="s">
        <v>179</v>
      </c>
      <c r="F471" s="18">
        <f t="shared" si="17"/>
        <v>82080</v>
      </c>
      <c r="G471" s="1073">
        <v>86400</v>
      </c>
      <c r="H471" s="75">
        <f t="shared" si="16"/>
        <v>64800</v>
      </c>
      <c r="I471" s="796">
        <f>'NORMINAL ROLL'!G195</f>
        <v>75600</v>
      </c>
    </row>
    <row r="472" spans="1:9" ht="17.5">
      <c r="A472" s="248">
        <v>21020504</v>
      </c>
      <c r="B472" s="82" t="s">
        <v>647</v>
      </c>
      <c r="C472" s="189"/>
      <c r="D472" s="523">
        <v>31911700</v>
      </c>
      <c r="E472" s="64" t="s">
        <v>180</v>
      </c>
      <c r="F472" s="18">
        <f t="shared" si="17"/>
        <v>131586.4</v>
      </c>
      <c r="G472" s="1073">
        <v>138512</v>
      </c>
      <c r="H472" s="75">
        <f t="shared" si="16"/>
        <v>103884</v>
      </c>
      <c r="I472" s="796">
        <f>'NORMINAL ROLL'!H195</f>
        <v>94569.405000000028</v>
      </c>
    </row>
    <row r="473" spans="1:9" ht="17.5">
      <c r="A473" s="248">
        <v>21020512</v>
      </c>
      <c r="B473" s="82" t="s">
        <v>647</v>
      </c>
      <c r="C473" s="189"/>
      <c r="D473" s="523">
        <v>31911700</v>
      </c>
      <c r="E473" s="64" t="s">
        <v>183</v>
      </c>
      <c r="F473" s="18"/>
      <c r="G473" s="1073"/>
      <c r="H473" s="75"/>
      <c r="I473" s="796"/>
    </row>
    <row r="474" spans="1:9" ht="17.5">
      <c r="A474" s="248">
        <v>21020515</v>
      </c>
      <c r="B474" s="82" t="s">
        <v>647</v>
      </c>
      <c r="C474" s="189"/>
      <c r="D474" s="523">
        <v>31911700</v>
      </c>
      <c r="E474" s="64" t="s">
        <v>186</v>
      </c>
      <c r="F474" s="18">
        <v>358802.5</v>
      </c>
      <c r="G474" s="379">
        <v>282950</v>
      </c>
      <c r="H474" s="75">
        <v>252212.5</v>
      </c>
      <c r="I474" s="796">
        <v>228532.019</v>
      </c>
    </row>
    <row r="475" spans="1:9" ht="17.5">
      <c r="A475" s="235">
        <v>21020600</v>
      </c>
      <c r="B475" s="84"/>
      <c r="C475" s="188"/>
      <c r="D475" s="402">
        <v>31911700</v>
      </c>
      <c r="E475" s="11" t="s">
        <v>195</v>
      </c>
      <c r="F475" s="81"/>
      <c r="G475" s="19"/>
      <c r="H475" s="81"/>
      <c r="I475" s="19"/>
    </row>
    <row r="476" spans="1:9" ht="17.5">
      <c r="A476" s="248">
        <v>21020605</v>
      </c>
      <c r="B476" s="82" t="s">
        <v>647</v>
      </c>
      <c r="C476" s="189"/>
      <c r="D476" s="523">
        <v>31911700</v>
      </c>
      <c r="E476" s="80" t="s">
        <v>198</v>
      </c>
      <c r="F476" s="81"/>
      <c r="G476" s="19"/>
      <c r="H476" s="81"/>
      <c r="I476" s="19"/>
    </row>
    <row r="477" spans="1:9" ht="17.5">
      <c r="A477" s="1059">
        <v>22000000</v>
      </c>
      <c r="B477" s="165" t="s">
        <v>648</v>
      </c>
      <c r="C477" s="218"/>
      <c r="D477" s="4"/>
      <c r="E477" s="1060" t="s">
        <v>201</v>
      </c>
      <c r="F477" s="81"/>
      <c r="G477" s="19"/>
      <c r="H477" s="81"/>
      <c r="I477" s="19"/>
    </row>
    <row r="478" spans="1:9" ht="17.5">
      <c r="A478" s="1059">
        <v>22010100</v>
      </c>
      <c r="B478" s="165" t="s">
        <v>828</v>
      </c>
      <c r="C478" s="218"/>
      <c r="D478" s="4"/>
      <c r="E478" s="971" t="s">
        <v>834</v>
      </c>
      <c r="F478" s="81"/>
      <c r="G478" s="19"/>
      <c r="H478" s="81"/>
      <c r="I478" s="19"/>
    </row>
    <row r="479" spans="1:9" ht="17.5">
      <c r="A479" s="237">
        <v>22020000</v>
      </c>
      <c r="B479" s="86"/>
      <c r="C479" s="190"/>
      <c r="D479" s="402">
        <v>31911700</v>
      </c>
      <c r="E479" s="59" t="s">
        <v>203</v>
      </c>
      <c r="F479" s="81"/>
      <c r="G479" s="19"/>
      <c r="H479" s="81"/>
      <c r="I479" s="19"/>
    </row>
    <row r="480" spans="1:9" ht="17.5">
      <c r="A480" s="237">
        <v>22020100</v>
      </c>
      <c r="B480" s="86"/>
      <c r="C480" s="190"/>
      <c r="D480" s="402">
        <v>31911700</v>
      </c>
      <c r="E480" s="59" t="s">
        <v>204</v>
      </c>
      <c r="F480" s="81"/>
      <c r="G480" s="19"/>
      <c r="H480" s="81"/>
      <c r="I480" s="19"/>
    </row>
    <row r="481" spans="1:9" ht="17.5">
      <c r="A481" s="226">
        <v>22020102</v>
      </c>
      <c r="B481" s="82" t="s">
        <v>649</v>
      </c>
      <c r="C481" s="177"/>
      <c r="D481" s="523">
        <v>31911700</v>
      </c>
      <c r="E481" s="85" t="s">
        <v>206</v>
      </c>
      <c r="F481" s="81">
        <v>125000</v>
      </c>
      <c r="G481" s="1075">
        <v>340000</v>
      </c>
      <c r="H481" s="81">
        <v>272000</v>
      </c>
      <c r="I481" s="1075">
        <v>500000</v>
      </c>
    </row>
    <row r="482" spans="1:9" ht="17.5">
      <c r="A482" s="237">
        <v>22020300</v>
      </c>
      <c r="B482" s="86"/>
      <c r="C482" s="190"/>
      <c r="D482" s="402">
        <v>31911700</v>
      </c>
      <c r="E482" s="87" t="s">
        <v>212</v>
      </c>
      <c r="F482" s="81"/>
      <c r="G482" s="1075"/>
      <c r="H482" s="81"/>
      <c r="I482" s="1075"/>
    </row>
    <row r="483" spans="1:9" ht="17.5">
      <c r="A483" s="226">
        <v>22020301</v>
      </c>
      <c r="B483" s="82" t="s">
        <v>647</v>
      </c>
      <c r="C483" s="177"/>
      <c r="D483" s="523">
        <v>31911700</v>
      </c>
      <c r="E483" s="93" t="s">
        <v>432</v>
      </c>
      <c r="F483" s="81">
        <v>234000</v>
      </c>
      <c r="G483" s="1075">
        <v>1000000</v>
      </c>
      <c r="H483" s="81">
        <v>245000</v>
      </c>
      <c r="I483" s="1075">
        <v>1000000</v>
      </c>
    </row>
    <row r="484" spans="1:9" ht="17.5">
      <c r="A484" s="226">
        <v>22020306</v>
      </c>
      <c r="B484" s="82" t="s">
        <v>647</v>
      </c>
      <c r="C484" s="177"/>
      <c r="D484" s="523">
        <v>31911700</v>
      </c>
      <c r="E484" s="93" t="s">
        <v>216</v>
      </c>
      <c r="F484" s="81">
        <v>1200000</v>
      </c>
      <c r="G484" s="1075">
        <v>3000000</v>
      </c>
      <c r="H484" s="81">
        <v>2650000</v>
      </c>
      <c r="I484" s="1075">
        <v>4000000</v>
      </c>
    </row>
    <row r="485" spans="1:9" s="121" customFormat="1" ht="18.75" customHeight="1">
      <c r="A485" s="237">
        <v>22020700</v>
      </c>
      <c r="B485" s="54"/>
      <c r="C485" s="190"/>
      <c r="D485" s="402">
        <v>31911700</v>
      </c>
      <c r="E485" s="59" t="s">
        <v>234</v>
      </c>
      <c r="F485" s="81"/>
      <c r="G485" s="1075"/>
      <c r="H485" s="81"/>
      <c r="I485" s="1075"/>
    </row>
    <row r="486" spans="1:9" ht="17.5">
      <c r="A486" s="226">
        <v>22020701</v>
      </c>
      <c r="B486" s="82" t="s">
        <v>647</v>
      </c>
      <c r="C486" s="177"/>
      <c r="D486" s="523">
        <v>31911700</v>
      </c>
      <c r="E486" s="64" t="s">
        <v>685</v>
      </c>
      <c r="F486" s="81"/>
      <c r="G486" s="1075"/>
      <c r="H486" s="81"/>
      <c r="I486" s="1075"/>
    </row>
    <row r="487" spans="1:9" ht="17.5">
      <c r="A487" s="237">
        <v>22022000</v>
      </c>
      <c r="B487" s="86"/>
      <c r="C487" s="190"/>
      <c r="D487" s="402">
        <v>31911700</v>
      </c>
      <c r="E487" s="59" t="s">
        <v>246</v>
      </c>
      <c r="F487" s="81"/>
      <c r="G487" s="1075"/>
      <c r="H487" s="81"/>
      <c r="I487" s="1075"/>
    </row>
    <row r="488" spans="1:9" ht="17.5">
      <c r="A488" s="226">
        <v>22022004</v>
      </c>
      <c r="B488" s="82" t="s">
        <v>647</v>
      </c>
      <c r="C488" s="177"/>
      <c r="D488" s="523">
        <v>31911700</v>
      </c>
      <c r="E488" s="64" t="s">
        <v>250</v>
      </c>
      <c r="F488" s="81"/>
      <c r="G488" s="3"/>
      <c r="H488" s="81"/>
      <c r="I488" s="3"/>
    </row>
    <row r="489" spans="1:9" ht="18" thickBot="1">
      <c r="A489" s="537">
        <v>22022017</v>
      </c>
      <c r="B489" s="566" t="s">
        <v>647</v>
      </c>
      <c r="C489" s="210"/>
      <c r="D489" s="523">
        <v>31911700</v>
      </c>
      <c r="E489" s="119" t="s">
        <v>259</v>
      </c>
      <c r="F489" s="462">
        <v>1280000</v>
      </c>
      <c r="G489" s="1075">
        <v>1000000</v>
      </c>
      <c r="H489" s="462">
        <v>230000</v>
      </c>
      <c r="I489" s="1075">
        <v>1000000</v>
      </c>
    </row>
    <row r="490" spans="1:9" ht="18" thickBot="1">
      <c r="A490" s="544"/>
      <c r="B490" s="545"/>
      <c r="C490" s="546"/>
      <c r="D490" s="545"/>
      <c r="E490" s="554" t="s">
        <v>331</v>
      </c>
      <c r="F490" s="548">
        <f>SUM(F449:F478)</f>
        <v>13458971.899999999</v>
      </c>
      <c r="G490" s="548">
        <f>SUM(G449:G478)</f>
        <v>19322602</v>
      </c>
      <c r="H490" s="548">
        <f>SUM(H449:H478)</f>
        <v>10594451.5</v>
      </c>
      <c r="I490" s="548">
        <f>SUM(I449:I478)</f>
        <v>17902842.566000003</v>
      </c>
    </row>
    <row r="491" spans="1:9" ht="18" thickBot="1">
      <c r="A491" s="539"/>
      <c r="B491" s="540"/>
      <c r="C491" s="541"/>
      <c r="D491" s="540"/>
      <c r="E491" s="552" t="s">
        <v>203</v>
      </c>
      <c r="F491" s="543">
        <f>SUM(F481:F489)</f>
        <v>2839000</v>
      </c>
      <c r="G491" s="543">
        <f>SUM(G481:G489)</f>
        <v>5340000</v>
      </c>
      <c r="H491" s="543">
        <f>SUM(H481:H489)</f>
        <v>3397000</v>
      </c>
      <c r="I491" s="543">
        <f>SUM(I481:I489)</f>
        <v>6500000</v>
      </c>
    </row>
    <row r="492" spans="1:9" ht="18" thickBot="1">
      <c r="A492" s="247"/>
      <c r="B492" s="443"/>
      <c r="C492" s="442"/>
      <c r="D492" s="263"/>
      <c r="E492" s="445" t="s">
        <v>296</v>
      </c>
      <c r="F492" s="406">
        <f>SUM(F490:F491)</f>
        <v>16297971.899999999</v>
      </c>
      <c r="G492" s="406">
        <f>SUM(G490:G491)</f>
        <v>24662602</v>
      </c>
      <c r="H492" s="406">
        <f>SUM(H490:H491)</f>
        <v>13991451.5</v>
      </c>
      <c r="I492" s="406">
        <f>SUM(I490:I491)</f>
        <v>24402842.566000003</v>
      </c>
    </row>
    <row r="493" spans="1:9" ht="22">
      <c r="A493" s="1620" t="s">
        <v>916</v>
      </c>
      <c r="B493" s="1621"/>
      <c r="C493" s="1621"/>
      <c r="D493" s="1621"/>
      <c r="E493" s="1621"/>
      <c r="F493" s="1621"/>
      <c r="G493" s="1621"/>
      <c r="H493" s="1621"/>
      <c r="I493" s="1622"/>
    </row>
    <row r="494" spans="1:9" ht="20">
      <c r="A494" s="1623" t="s">
        <v>484</v>
      </c>
      <c r="B494" s="1624"/>
      <c r="C494" s="1624"/>
      <c r="D494" s="1624"/>
      <c r="E494" s="1624"/>
      <c r="F494" s="1624"/>
      <c r="G494" s="1624"/>
      <c r="H494" s="1624"/>
      <c r="I494" s="1625"/>
    </row>
    <row r="495" spans="1:9" ht="22">
      <c r="A495" s="1626" t="s">
        <v>1676</v>
      </c>
      <c r="B495" s="1627"/>
      <c r="C495" s="1627"/>
      <c r="D495" s="1627"/>
      <c r="E495" s="1627"/>
      <c r="F495" s="1627"/>
      <c r="G495" s="1627"/>
      <c r="H495" s="1627"/>
      <c r="I495" s="1628"/>
    </row>
    <row r="496" spans="1:9" ht="24.75" customHeight="1" thickBot="1">
      <c r="A496" s="1629" t="s">
        <v>277</v>
      </c>
      <c r="B496" s="1630"/>
      <c r="C496" s="1630"/>
      <c r="D496" s="1630"/>
      <c r="E496" s="1630"/>
      <c r="F496" s="1630"/>
      <c r="G496" s="1630"/>
      <c r="H496" s="1630"/>
      <c r="I496" s="1631"/>
    </row>
    <row r="497" spans="1:9" s="61" customFormat="1" ht="18.75" customHeight="1" thickBot="1">
      <c r="A497" s="1653" t="s">
        <v>389</v>
      </c>
      <c r="B497" s="1654"/>
      <c r="C497" s="1654"/>
      <c r="D497" s="1654"/>
      <c r="E497" s="1654"/>
      <c r="F497" s="1654"/>
      <c r="G497" s="1654"/>
      <c r="H497" s="1654"/>
      <c r="I497" s="1655"/>
    </row>
    <row r="498" spans="1:9" s="121" customFormat="1" ht="55.5" customHeight="1" thickBot="1">
      <c r="A498" s="167" t="s">
        <v>465</v>
      </c>
      <c r="B498" s="2" t="s">
        <v>459</v>
      </c>
      <c r="C498" s="175" t="s">
        <v>455</v>
      </c>
      <c r="D498" s="2" t="s">
        <v>458</v>
      </c>
      <c r="E498" s="8" t="s">
        <v>1</v>
      </c>
      <c r="F498" s="2" t="s">
        <v>835</v>
      </c>
      <c r="G498" s="2" t="s">
        <v>836</v>
      </c>
      <c r="H498" s="2" t="s">
        <v>837</v>
      </c>
      <c r="I498" s="2" t="s">
        <v>838</v>
      </c>
    </row>
    <row r="499" spans="1:9" s="61" customFormat="1" ht="17.5">
      <c r="A499" s="238">
        <v>20000000</v>
      </c>
      <c r="B499" s="90"/>
      <c r="C499" s="191"/>
      <c r="D499" s="402">
        <v>31911700</v>
      </c>
      <c r="E499" s="91" t="s">
        <v>163</v>
      </c>
      <c r="F499" s="92"/>
      <c r="G499" s="380"/>
      <c r="H499" s="92"/>
      <c r="I499" s="380"/>
    </row>
    <row r="500" spans="1:9" s="61" customFormat="1" ht="17.5">
      <c r="A500" s="232">
        <v>21000000</v>
      </c>
      <c r="B500" s="79"/>
      <c r="C500" s="185"/>
      <c r="D500" s="402">
        <v>31911700</v>
      </c>
      <c r="E500" s="11" t="s">
        <v>164</v>
      </c>
      <c r="F500" s="75"/>
      <c r="G500" s="379"/>
      <c r="H500" s="75"/>
      <c r="I500" s="379"/>
    </row>
    <row r="501" spans="1:9" s="61" customFormat="1" ht="17.5">
      <c r="A501" s="232">
        <v>21010000</v>
      </c>
      <c r="B501" s="79"/>
      <c r="C501" s="185"/>
      <c r="D501" s="402">
        <v>31911700</v>
      </c>
      <c r="E501" s="11" t="s">
        <v>165</v>
      </c>
      <c r="F501" s="30"/>
      <c r="G501" s="103"/>
      <c r="H501" s="103"/>
      <c r="I501" s="103"/>
    </row>
    <row r="502" spans="1:9" s="61" customFormat="1" ht="17.5">
      <c r="A502" s="234">
        <v>21010103</v>
      </c>
      <c r="B502" s="82" t="s">
        <v>647</v>
      </c>
      <c r="C502" s="187"/>
      <c r="D502" s="523">
        <v>31911700</v>
      </c>
      <c r="E502" s="80" t="s">
        <v>168</v>
      </c>
      <c r="F502" s="18">
        <f>G502-(G502*5%)</f>
        <v>2250120.6</v>
      </c>
      <c r="G502" s="379">
        <v>2368548</v>
      </c>
      <c r="H502" s="75">
        <f>G502/12*9</f>
        <v>1776411</v>
      </c>
      <c r="I502" s="796">
        <f>'NORMINAL ROLL'!D261</f>
        <v>10999627.399999997</v>
      </c>
    </row>
    <row r="503" spans="1:9" s="61" customFormat="1" ht="17.5">
      <c r="A503" s="234">
        <v>21010104</v>
      </c>
      <c r="B503" s="82" t="s">
        <v>647</v>
      </c>
      <c r="C503" s="187"/>
      <c r="D503" s="523">
        <v>31911700</v>
      </c>
      <c r="E503" s="80" t="s">
        <v>169</v>
      </c>
      <c r="F503" s="18">
        <f>G503-(G503*5%)</f>
        <v>10147295.800000001</v>
      </c>
      <c r="G503" s="379">
        <v>10681364</v>
      </c>
      <c r="H503" s="75">
        <f>G503/12*9</f>
        <v>8011023</v>
      </c>
      <c r="I503" s="796">
        <f>'NORMINAL ROLL'!D235</f>
        <v>4835806.7600000007</v>
      </c>
    </row>
    <row r="504" spans="1:9" s="61" customFormat="1" ht="17.5">
      <c r="A504" s="234">
        <v>21010105</v>
      </c>
      <c r="B504" s="82" t="s">
        <v>647</v>
      </c>
      <c r="C504" s="187"/>
      <c r="D504" s="523">
        <v>31911700</v>
      </c>
      <c r="E504" s="80" t="s">
        <v>170</v>
      </c>
      <c r="F504" s="30">
        <v>192745</v>
      </c>
      <c r="G504" s="379">
        <v>308547</v>
      </c>
      <c r="H504" s="30">
        <f>G504/12*9</f>
        <v>231410.25</v>
      </c>
      <c r="I504" s="379">
        <f>'NORMINAL ROLL'!D218</f>
        <v>313663.44</v>
      </c>
    </row>
    <row r="505" spans="1:9" s="61" customFormat="1" ht="17.5">
      <c r="A505" s="234">
        <v>21010106</v>
      </c>
      <c r="B505" s="82" t="s">
        <v>647</v>
      </c>
      <c r="C505" s="187"/>
      <c r="D505" s="523">
        <v>31911700</v>
      </c>
      <c r="E505" s="80" t="s">
        <v>171</v>
      </c>
      <c r="F505" s="30"/>
      <c r="G505" s="379"/>
      <c r="H505" s="30"/>
      <c r="I505" s="379"/>
    </row>
    <row r="506" spans="1:9" s="61" customFormat="1" ht="17.5">
      <c r="A506" s="248"/>
      <c r="B506" s="82" t="s">
        <v>647</v>
      </c>
      <c r="C506" s="187"/>
      <c r="D506" s="523">
        <v>31911700</v>
      </c>
      <c r="E506" s="64" t="s">
        <v>683</v>
      </c>
      <c r="F506" s="30"/>
      <c r="G506" s="379"/>
      <c r="H506" s="30"/>
      <c r="I506" s="379">
        <f>'NORMINAL ROLL'!M218+'NORMINAL ROLL'!M235+'NORMINAL ROLL'!M261</f>
        <v>15360000</v>
      </c>
    </row>
    <row r="507" spans="1:9" s="61" customFormat="1" ht="17.5">
      <c r="A507" s="232">
        <v>21020000</v>
      </c>
      <c r="B507" s="79"/>
      <c r="C507" s="185"/>
      <c r="D507" s="402">
        <v>31911700</v>
      </c>
      <c r="E507" s="11" t="s">
        <v>176</v>
      </c>
      <c r="F507" s="30"/>
      <c r="G507" s="379"/>
      <c r="H507" s="30"/>
    </row>
    <row r="508" spans="1:9" s="61" customFormat="1" ht="17.5">
      <c r="A508" s="232">
        <v>21020300</v>
      </c>
      <c r="B508" s="79"/>
      <c r="C508" s="185"/>
      <c r="D508" s="402">
        <v>31911700</v>
      </c>
      <c r="E508" s="11" t="s">
        <v>192</v>
      </c>
      <c r="F508" s="30"/>
      <c r="G508" s="379"/>
      <c r="H508" s="30"/>
      <c r="I508" s="379"/>
    </row>
    <row r="509" spans="1:9" s="61" customFormat="1" ht="17.5">
      <c r="A509" s="234">
        <v>21020301</v>
      </c>
      <c r="B509" s="82" t="s">
        <v>647</v>
      </c>
      <c r="C509" s="187"/>
      <c r="D509" s="523">
        <v>31911700</v>
      </c>
      <c r="E509" s="64" t="s">
        <v>177</v>
      </c>
      <c r="F509" s="18">
        <f t="shared" ref="F509:F514" si="18">G509-(G509*5%)</f>
        <v>787538.6</v>
      </c>
      <c r="G509" s="379">
        <v>828988</v>
      </c>
      <c r="H509" s="75">
        <f t="shared" ref="H509:H514" si="19">G509/12*9</f>
        <v>621741</v>
      </c>
      <c r="I509" s="796">
        <f>'NORMINAL ROLL'!E261</f>
        <v>3849869.589999998</v>
      </c>
    </row>
    <row r="510" spans="1:9" ht="17.5">
      <c r="A510" s="234">
        <v>21020302</v>
      </c>
      <c r="B510" s="82" t="s">
        <v>647</v>
      </c>
      <c r="C510" s="187"/>
      <c r="D510" s="523">
        <v>31911700</v>
      </c>
      <c r="E510" s="64" t="s">
        <v>178</v>
      </c>
      <c r="F510" s="18">
        <f t="shared" si="18"/>
        <v>449117.25</v>
      </c>
      <c r="G510" s="379">
        <v>472755</v>
      </c>
      <c r="H510" s="75">
        <f t="shared" si="19"/>
        <v>354566.25</v>
      </c>
      <c r="I510" s="796">
        <f>'NORMINAL ROLL'!F261</f>
        <v>2199925.4799999995</v>
      </c>
    </row>
    <row r="511" spans="1:9" ht="17.5">
      <c r="A511" s="234">
        <v>21020303</v>
      </c>
      <c r="B511" s="82" t="s">
        <v>647</v>
      </c>
      <c r="C511" s="187"/>
      <c r="D511" s="523">
        <v>31911700</v>
      </c>
      <c r="E511" s="64" t="s">
        <v>179</v>
      </c>
      <c r="F511" s="18">
        <f t="shared" si="18"/>
        <v>26347.3</v>
      </c>
      <c r="G511" s="379">
        <v>27734</v>
      </c>
      <c r="H511" s="75">
        <f t="shared" si="19"/>
        <v>20800.5</v>
      </c>
      <c r="I511" s="796">
        <f>'NORMINAL ROLL'!G261</f>
        <v>126360</v>
      </c>
    </row>
    <row r="512" spans="1:9" ht="17.5">
      <c r="A512" s="234">
        <v>21020304</v>
      </c>
      <c r="B512" s="82" t="s">
        <v>647</v>
      </c>
      <c r="C512" s="187"/>
      <c r="D512" s="523">
        <v>31911700</v>
      </c>
      <c r="E512" s="64" t="s">
        <v>180</v>
      </c>
      <c r="F512" s="18">
        <f t="shared" si="18"/>
        <v>112489.5</v>
      </c>
      <c r="G512" s="379">
        <v>118410</v>
      </c>
      <c r="H512" s="75">
        <f t="shared" si="19"/>
        <v>88807.5</v>
      </c>
      <c r="I512" s="796">
        <f>'NORMINAL ROLL'!H261</f>
        <v>549981.36999999988</v>
      </c>
    </row>
    <row r="513" spans="1:9" ht="17.5">
      <c r="A513" s="234">
        <v>21020312</v>
      </c>
      <c r="B513" s="82" t="s">
        <v>647</v>
      </c>
      <c r="C513" s="187"/>
      <c r="D513" s="523">
        <v>31911700</v>
      </c>
      <c r="E513" s="64" t="s">
        <v>183</v>
      </c>
      <c r="F513" s="18"/>
      <c r="G513" s="379"/>
      <c r="H513" s="75"/>
      <c r="I513" s="796"/>
    </row>
    <row r="514" spans="1:9" ht="17.5">
      <c r="A514" s="234">
        <v>21020315</v>
      </c>
      <c r="B514" s="82" t="s">
        <v>647</v>
      </c>
      <c r="C514" s="187"/>
      <c r="D514" s="523">
        <v>31911700</v>
      </c>
      <c r="E514" s="64" t="s">
        <v>186</v>
      </c>
      <c r="F514" s="18">
        <f t="shared" si="18"/>
        <v>185677.5</v>
      </c>
      <c r="G514" s="379">
        <v>195450</v>
      </c>
      <c r="H514" s="75">
        <f t="shared" si="19"/>
        <v>146587.5</v>
      </c>
      <c r="I514" s="796">
        <f>'NORMINAL ROLL'!I261</f>
        <v>1458800.8899999997</v>
      </c>
    </row>
    <row r="515" spans="1:9" ht="17.5">
      <c r="A515" s="234">
        <v>21020314</v>
      </c>
      <c r="B515" s="82" t="s">
        <v>647</v>
      </c>
      <c r="C515" s="187"/>
      <c r="D515" s="523">
        <v>31911700</v>
      </c>
      <c r="E515" s="64" t="s">
        <v>520</v>
      </c>
      <c r="F515" s="30">
        <v>1613149</v>
      </c>
      <c r="G515" s="379">
        <v>3839280</v>
      </c>
      <c r="H515" s="30">
        <v>2613140</v>
      </c>
      <c r="I515" s="379">
        <v>4733280</v>
      </c>
    </row>
    <row r="516" spans="1:9" ht="17.5">
      <c r="A516" s="234">
        <v>21020305</v>
      </c>
      <c r="B516" s="82" t="s">
        <v>647</v>
      </c>
      <c r="C516" s="187"/>
      <c r="D516" s="523">
        <v>31911700</v>
      </c>
      <c r="E516" s="64" t="s">
        <v>521</v>
      </c>
      <c r="F516" s="30"/>
      <c r="G516" s="379"/>
      <c r="H516" s="30"/>
      <c r="I516" s="379"/>
    </row>
    <row r="517" spans="1:9" ht="17.5">
      <c r="A517" s="234">
        <v>21020306</v>
      </c>
      <c r="B517" s="82" t="s">
        <v>647</v>
      </c>
      <c r="C517" s="187"/>
      <c r="D517" s="523">
        <v>31911700</v>
      </c>
      <c r="E517" s="64" t="s">
        <v>522</v>
      </c>
      <c r="F517" s="30"/>
      <c r="G517" s="379"/>
      <c r="H517" s="30"/>
      <c r="I517" s="379"/>
    </row>
    <row r="518" spans="1:9" ht="17.5">
      <c r="A518" s="232">
        <v>21020400</v>
      </c>
      <c r="B518" s="79"/>
      <c r="C518" s="185"/>
      <c r="D518" s="402">
        <v>31911700</v>
      </c>
      <c r="E518" s="11" t="s">
        <v>193</v>
      </c>
      <c r="F518" s="30">
        <v>0</v>
      </c>
      <c r="G518" s="379"/>
      <c r="H518" s="75">
        <f t="shared" ref="H518:H524" si="20">G518/12*9</f>
        <v>0</v>
      </c>
      <c r="I518" s="379"/>
    </row>
    <row r="519" spans="1:9" ht="17.5">
      <c r="A519" s="234">
        <v>21020401</v>
      </c>
      <c r="B519" s="82" t="s">
        <v>647</v>
      </c>
      <c r="C519" s="187"/>
      <c r="D519" s="523">
        <v>31911700</v>
      </c>
      <c r="E519" s="64" t="s">
        <v>177</v>
      </c>
      <c r="F519" s="18">
        <f t="shared" ref="F519:F524" si="21">G519-(G519*5%)</f>
        <v>168264</v>
      </c>
      <c r="G519" s="379">
        <v>177120</v>
      </c>
      <c r="H519" s="75">
        <f t="shared" si="20"/>
        <v>132840</v>
      </c>
      <c r="I519" s="796">
        <v>275255</v>
      </c>
    </row>
    <row r="520" spans="1:9" ht="17.5">
      <c r="A520" s="234">
        <v>21020402</v>
      </c>
      <c r="B520" s="82" t="s">
        <v>647</v>
      </c>
      <c r="C520" s="187"/>
      <c r="D520" s="523">
        <v>31911700</v>
      </c>
      <c r="E520" s="64" t="s">
        <v>178</v>
      </c>
      <c r="F520" s="18">
        <f t="shared" si="21"/>
        <v>520972.4</v>
      </c>
      <c r="G520" s="379">
        <v>548392</v>
      </c>
      <c r="H520" s="75">
        <f t="shared" si="20"/>
        <v>411294</v>
      </c>
      <c r="I520" s="796">
        <f>'NORMINAL ROLL'!F235</f>
        <v>967161.35199999996</v>
      </c>
    </row>
    <row r="521" spans="1:9" ht="17.5">
      <c r="A521" s="234">
        <v>21020403</v>
      </c>
      <c r="B521" s="82" t="s">
        <v>647</v>
      </c>
      <c r="C521" s="187"/>
      <c r="D521" s="523">
        <v>31911700</v>
      </c>
      <c r="E521" s="64" t="s">
        <v>179</v>
      </c>
      <c r="F521" s="18">
        <f t="shared" si="21"/>
        <v>1022572.4</v>
      </c>
      <c r="G521" s="379">
        <v>1076392</v>
      </c>
      <c r="H521" s="75">
        <f t="shared" si="20"/>
        <v>807294</v>
      </c>
      <c r="I521" s="796">
        <f>'NORMINAL ROLL'!G235</f>
        <v>120966</v>
      </c>
    </row>
    <row r="522" spans="1:9" ht="17.5">
      <c r="A522" s="234">
        <v>21020404</v>
      </c>
      <c r="B522" s="82" t="s">
        <v>647</v>
      </c>
      <c r="C522" s="187"/>
      <c r="D522" s="523">
        <v>31911700</v>
      </c>
      <c r="E522" s="64" t="s">
        <v>180</v>
      </c>
      <c r="F522" s="18">
        <f t="shared" si="21"/>
        <v>369428.4</v>
      </c>
      <c r="G522" s="379">
        <v>388872</v>
      </c>
      <c r="H522" s="75">
        <f t="shared" si="20"/>
        <v>291654</v>
      </c>
      <c r="I522" s="796">
        <f>'NORMINAL ROLL'!H235</f>
        <v>241790.33799999999</v>
      </c>
    </row>
    <row r="523" spans="1:9" ht="17.5">
      <c r="A523" s="234">
        <v>21020412</v>
      </c>
      <c r="B523" s="82" t="s">
        <v>647</v>
      </c>
      <c r="C523" s="187"/>
      <c r="D523" s="523">
        <v>31911700</v>
      </c>
      <c r="E523" s="64" t="s">
        <v>183</v>
      </c>
      <c r="F523" s="18">
        <f t="shared" si="21"/>
        <v>0</v>
      </c>
      <c r="G523" s="379"/>
      <c r="H523" s="75">
        <f t="shared" si="20"/>
        <v>0</v>
      </c>
      <c r="I523" s="379"/>
    </row>
    <row r="524" spans="1:9" ht="17.5">
      <c r="A524" s="234">
        <v>21020415</v>
      </c>
      <c r="B524" s="82" t="s">
        <v>647</v>
      </c>
      <c r="C524" s="187"/>
      <c r="D524" s="523">
        <v>31911700</v>
      </c>
      <c r="E524" s="64" t="s">
        <v>186</v>
      </c>
      <c r="F524" s="18">
        <f t="shared" si="21"/>
        <v>211128</v>
      </c>
      <c r="G524" s="379">
        <v>222240</v>
      </c>
      <c r="H524" s="75">
        <f t="shared" si="20"/>
        <v>166680</v>
      </c>
      <c r="I524" s="796">
        <v>248250</v>
      </c>
    </row>
    <row r="525" spans="1:9" ht="17.5">
      <c r="A525" s="232">
        <v>21020500</v>
      </c>
      <c r="B525" s="79"/>
      <c r="C525" s="185"/>
      <c r="D525" s="402">
        <v>31911700</v>
      </c>
      <c r="E525" s="11" t="s">
        <v>194</v>
      </c>
      <c r="F525" s="30"/>
      <c r="G525" s="379"/>
      <c r="H525" s="81"/>
      <c r="I525" s="379"/>
    </row>
    <row r="526" spans="1:9" ht="17.5">
      <c r="A526" s="234">
        <v>21020501</v>
      </c>
      <c r="B526" s="82" t="s">
        <v>647</v>
      </c>
      <c r="C526" s="187"/>
      <c r="D526" s="523">
        <v>31911700</v>
      </c>
      <c r="E526" s="64" t="s">
        <v>177</v>
      </c>
      <c r="F526" s="30">
        <v>479151.33333333331</v>
      </c>
      <c r="G526" s="379">
        <v>118727</v>
      </c>
      <c r="H526" s="81">
        <v>539045.25</v>
      </c>
      <c r="I526" s="379">
        <f>'NORMINAL ROLL'!E218</f>
        <v>109782.204</v>
      </c>
    </row>
    <row r="527" spans="1:9" ht="17.5">
      <c r="A527" s="248">
        <v>21020502</v>
      </c>
      <c r="B527" s="82" t="s">
        <v>647</v>
      </c>
      <c r="C527" s="189"/>
      <c r="D527" s="523">
        <v>31911700</v>
      </c>
      <c r="E527" s="64" t="s">
        <v>178</v>
      </c>
      <c r="F527" s="30">
        <v>21203.666666666999</v>
      </c>
      <c r="G527" s="379">
        <v>58052</v>
      </c>
      <c r="H527" s="81">
        <v>28539</v>
      </c>
      <c r="I527" s="796">
        <f>'NORMINAL ROLL'!F218</f>
        <v>62732.688000000009</v>
      </c>
    </row>
    <row r="528" spans="1:9" ht="17.5">
      <c r="A528" s="248">
        <v>21020503</v>
      </c>
      <c r="B528" s="82" t="s">
        <v>647</v>
      </c>
      <c r="C528" s="189"/>
      <c r="D528" s="523">
        <v>31911700</v>
      </c>
      <c r="E528" s="64" t="s">
        <v>179</v>
      </c>
      <c r="F528" s="30">
        <v>57600</v>
      </c>
      <c r="G528" s="379">
        <v>86400</v>
      </c>
      <c r="H528" s="81">
        <v>64800</v>
      </c>
      <c r="I528" s="796">
        <f>'NORMINAL ROLL'!G218</f>
        <v>10800</v>
      </c>
    </row>
    <row r="529" spans="1:9" ht="17.5">
      <c r="A529" s="248">
        <v>21020504</v>
      </c>
      <c r="B529" s="82" t="s">
        <v>647</v>
      </c>
      <c r="C529" s="189"/>
      <c r="D529" s="523">
        <v>31911700</v>
      </c>
      <c r="E529" s="64" t="s">
        <v>180</v>
      </c>
      <c r="F529" s="30">
        <v>47299.333333333001</v>
      </c>
      <c r="G529" s="379">
        <v>79409</v>
      </c>
      <c r="H529" s="81">
        <v>32056.75</v>
      </c>
      <c r="I529" s="796">
        <f>'NORMINAL ROLL'!H218</f>
        <v>15683.172000000002</v>
      </c>
    </row>
    <row r="530" spans="1:9" ht="17.5">
      <c r="A530" s="248">
        <v>21020512</v>
      </c>
      <c r="B530" s="82" t="s">
        <v>647</v>
      </c>
      <c r="C530" s="189"/>
      <c r="D530" s="523">
        <v>31911700</v>
      </c>
      <c r="E530" s="64" t="s">
        <v>183</v>
      </c>
      <c r="F530" s="30"/>
      <c r="G530" s="379"/>
      <c r="H530" s="81"/>
      <c r="I530" s="379"/>
    </row>
    <row r="531" spans="1:9" ht="17.5">
      <c r="A531" s="248">
        <v>21020515</v>
      </c>
      <c r="B531" s="82" t="s">
        <v>647</v>
      </c>
      <c r="C531" s="189"/>
      <c r="D531" s="523">
        <v>31911700</v>
      </c>
      <c r="E531" s="64" t="s">
        <v>186</v>
      </c>
      <c r="F531" s="30">
        <v>11128</v>
      </c>
      <c r="G531" s="379">
        <v>326230</v>
      </c>
      <c r="H531" s="81">
        <v>146660</v>
      </c>
      <c r="I531" s="379">
        <v>180241.21799999999</v>
      </c>
    </row>
    <row r="532" spans="1:9" ht="17.5">
      <c r="A532" s="235">
        <v>21020600</v>
      </c>
      <c r="B532" s="84"/>
      <c r="C532" s="188"/>
      <c r="D532" s="402">
        <v>31911700</v>
      </c>
      <c r="E532" s="11" t="s">
        <v>195</v>
      </c>
      <c r="F532" s="30"/>
      <c r="G532" s="379"/>
      <c r="H532" s="81"/>
      <c r="I532" s="379"/>
    </row>
    <row r="533" spans="1:9" ht="17.5">
      <c r="A533" s="248">
        <v>21020605</v>
      </c>
      <c r="B533" s="82" t="s">
        <v>647</v>
      </c>
      <c r="C533" s="189"/>
      <c r="D533" s="523">
        <v>31911700</v>
      </c>
      <c r="E533" s="80" t="s">
        <v>198</v>
      </c>
      <c r="F533" s="30"/>
      <c r="G533" s="379"/>
      <c r="H533" s="81"/>
      <c r="I533" s="379"/>
    </row>
    <row r="534" spans="1:9" ht="17.5">
      <c r="A534" s="237">
        <v>21030100</v>
      </c>
      <c r="B534" s="86"/>
      <c r="C534" s="190"/>
      <c r="D534" s="402">
        <v>31911700</v>
      </c>
      <c r="E534" s="59" t="s">
        <v>199</v>
      </c>
      <c r="F534" s="30"/>
      <c r="G534" s="379"/>
      <c r="H534" s="81"/>
      <c r="I534" s="379"/>
    </row>
    <row r="535" spans="1:9" ht="17.5">
      <c r="A535" s="1059">
        <v>22010100</v>
      </c>
      <c r="B535" s="165" t="s">
        <v>828</v>
      </c>
      <c r="C535" s="218"/>
      <c r="D535" s="523">
        <v>31911700</v>
      </c>
      <c r="E535" s="971" t="s">
        <v>834</v>
      </c>
      <c r="F535" s="30"/>
      <c r="G535" s="379"/>
      <c r="H535" s="81"/>
      <c r="I535" s="19"/>
    </row>
    <row r="536" spans="1:9" ht="17.5">
      <c r="A536" s="226">
        <v>21030102</v>
      </c>
      <c r="B536" s="82" t="s">
        <v>647</v>
      </c>
      <c r="C536" s="177"/>
      <c r="D536" s="523">
        <v>31911700</v>
      </c>
      <c r="E536" s="64" t="s">
        <v>200</v>
      </c>
      <c r="F536" s="30">
        <v>189768000</v>
      </c>
      <c r="G536" s="379">
        <v>194400000</v>
      </c>
      <c r="H536" s="81">
        <v>87654298</v>
      </c>
      <c r="I536" s="381">
        <v>194400000</v>
      </c>
    </row>
    <row r="537" spans="1:9" ht="17.5">
      <c r="A537" s="237">
        <v>22020000</v>
      </c>
      <c r="B537" s="86"/>
      <c r="C537" s="190"/>
      <c r="D537" s="402">
        <v>31911700</v>
      </c>
      <c r="E537" s="59" t="s">
        <v>203</v>
      </c>
      <c r="F537" s="30"/>
      <c r="G537" s="379"/>
      <c r="H537" s="81"/>
      <c r="I537" s="379"/>
    </row>
    <row r="538" spans="1:9" ht="17.5">
      <c r="A538" s="237">
        <v>22020100</v>
      </c>
      <c r="B538" s="86"/>
      <c r="C538" s="190"/>
      <c r="D538" s="402">
        <v>31911700</v>
      </c>
      <c r="E538" s="59" t="s">
        <v>204</v>
      </c>
      <c r="F538" s="30"/>
      <c r="G538" s="379"/>
      <c r="H538" s="81"/>
      <c r="I538" s="379"/>
    </row>
    <row r="539" spans="1:9" ht="17.5">
      <c r="A539" s="226">
        <v>22020102</v>
      </c>
      <c r="B539" s="82" t="s">
        <v>649</v>
      </c>
      <c r="C539" s="177"/>
      <c r="D539" s="523">
        <v>31911700</v>
      </c>
      <c r="E539" s="85" t="s">
        <v>206</v>
      </c>
      <c r="F539" s="30">
        <v>120000</v>
      </c>
      <c r="G539" s="1075">
        <v>400000</v>
      </c>
      <c r="H539" s="81">
        <v>350000</v>
      </c>
      <c r="I539" s="1075">
        <v>400000</v>
      </c>
    </row>
    <row r="540" spans="1:9" s="61" customFormat="1" ht="17.5">
      <c r="A540" s="237">
        <v>22020300</v>
      </c>
      <c r="B540" s="86"/>
      <c r="C540" s="190"/>
      <c r="D540" s="402">
        <v>31911700</v>
      </c>
      <c r="E540" s="87" t="s">
        <v>212</v>
      </c>
      <c r="F540" s="359"/>
      <c r="G540" s="1075"/>
      <c r="H540" s="83"/>
      <c r="I540" s="1075"/>
    </row>
    <row r="541" spans="1:9" ht="17.5">
      <c r="A541" s="226">
        <v>22020301</v>
      </c>
      <c r="B541" s="82" t="s">
        <v>647</v>
      </c>
      <c r="C541" s="177"/>
      <c r="D541" s="523">
        <v>31911700</v>
      </c>
      <c r="E541" s="85" t="s">
        <v>523</v>
      </c>
      <c r="F541" s="30">
        <v>850000</v>
      </c>
      <c r="G541" s="1075">
        <v>1500000</v>
      </c>
      <c r="H541" s="81">
        <v>457000</v>
      </c>
      <c r="I541" s="1075">
        <v>3000000</v>
      </c>
    </row>
    <row r="542" spans="1:9" ht="17.5">
      <c r="A542" s="237">
        <v>22020400</v>
      </c>
      <c r="B542" s="86"/>
      <c r="C542" s="190"/>
      <c r="D542" s="402">
        <v>31911700</v>
      </c>
      <c r="E542" s="59" t="s">
        <v>222</v>
      </c>
      <c r="F542" s="30"/>
      <c r="G542" s="1077"/>
      <c r="H542" s="81"/>
      <c r="I542" s="1077"/>
    </row>
    <row r="543" spans="1:9" ht="17.5">
      <c r="A543" s="226">
        <v>22020406</v>
      </c>
      <c r="B543" s="82" t="s">
        <v>647</v>
      </c>
      <c r="C543" s="177"/>
      <c r="D543" s="523">
        <v>31911700</v>
      </c>
      <c r="E543" s="85" t="s">
        <v>226</v>
      </c>
      <c r="F543" s="30">
        <v>230000</v>
      </c>
      <c r="G543" s="1077">
        <v>500000</v>
      </c>
      <c r="H543" s="81">
        <v>413500</v>
      </c>
      <c r="I543" s="1077">
        <v>1000000</v>
      </c>
    </row>
    <row r="544" spans="1:9" ht="17.5">
      <c r="A544" s="237">
        <v>22020900</v>
      </c>
      <c r="B544" s="86"/>
      <c r="C544" s="190"/>
      <c r="D544" s="402">
        <v>31911700</v>
      </c>
      <c r="E544" s="59" t="s">
        <v>243</v>
      </c>
      <c r="F544" s="30"/>
      <c r="G544" s="1075"/>
      <c r="H544" s="81"/>
      <c r="I544" s="1075"/>
    </row>
    <row r="545" spans="1:9" ht="17.5">
      <c r="A545" s="226">
        <v>22020901</v>
      </c>
      <c r="B545" s="82" t="s">
        <v>647</v>
      </c>
      <c r="C545" s="177"/>
      <c r="D545" s="523">
        <v>31911700</v>
      </c>
      <c r="E545" s="64" t="s">
        <v>244</v>
      </c>
      <c r="F545" s="30">
        <v>235446</v>
      </c>
      <c r="G545" s="1075">
        <v>1000000</v>
      </c>
      <c r="H545" s="81">
        <v>324554</v>
      </c>
      <c r="I545" s="1075">
        <v>500000</v>
      </c>
    </row>
    <row r="546" spans="1:9" ht="17.5">
      <c r="A546" s="226">
        <v>22020902</v>
      </c>
      <c r="B546" s="82" t="s">
        <v>647</v>
      </c>
      <c r="C546" s="177"/>
      <c r="D546" s="523">
        <v>31911700</v>
      </c>
      <c r="E546" s="64" t="s">
        <v>245</v>
      </c>
      <c r="F546" s="30"/>
      <c r="G546" s="1075"/>
      <c r="H546" s="81"/>
      <c r="I546" s="1075"/>
    </row>
    <row r="547" spans="1:9" ht="17.5">
      <c r="A547" s="237">
        <v>22022000</v>
      </c>
      <c r="B547" s="86"/>
      <c r="C547" s="190"/>
      <c r="D547" s="402">
        <v>31911700</v>
      </c>
      <c r="E547" s="59" t="s">
        <v>246</v>
      </c>
      <c r="F547" s="30"/>
      <c r="G547" s="3"/>
      <c r="H547" s="81"/>
      <c r="I547" s="3"/>
    </row>
    <row r="548" spans="1:9" ht="18" thickBot="1">
      <c r="A548" s="537">
        <v>22022017</v>
      </c>
      <c r="B548" s="566" t="s">
        <v>647</v>
      </c>
      <c r="C548" s="210"/>
      <c r="D548" s="523">
        <v>31911700</v>
      </c>
      <c r="E548" s="119" t="s">
        <v>259</v>
      </c>
      <c r="F548" s="38">
        <v>432000</v>
      </c>
      <c r="G548" s="1075">
        <v>10000000</v>
      </c>
      <c r="H548" s="462">
        <v>4988765</v>
      </c>
      <c r="I548" s="1075">
        <v>5000000</v>
      </c>
    </row>
    <row r="549" spans="1:9" ht="18" thickBot="1">
      <c r="A549" s="544"/>
      <c r="B549" s="545"/>
      <c r="C549" s="546"/>
      <c r="D549" s="545"/>
      <c r="E549" s="547" t="s">
        <v>164</v>
      </c>
      <c r="F549" s="548">
        <f>SUM(F502:F536)</f>
        <v>208441228.08333334</v>
      </c>
      <c r="G549" s="548">
        <f>SUM(G502:G536)</f>
        <v>216322910</v>
      </c>
      <c r="H549" s="548">
        <f>SUM(H502:H536)</f>
        <v>104139648</v>
      </c>
      <c r="I549" s="548">
        <f>SUM(I502:I536)</f>
        <v>241059976.90199998</v>
      </c>
    </row>
    <row r="550" spans="1:9" ht="18" thickBot="1">
      <c r="A550" s="539"/>
      <c r="B550" s="540"/>
      <c r="C550" s="541"/>
      <c r="D550" s="540"/>
      <c r="E550" s="542" t="s">
        <v>203</v>
      </c>
      <c r="F550" s="543">
        <f>SUM(F539:F548)</f>
        <v>1867446</v>
      </c>
      <c r="G550" s="543">
        <f>SUM(G539:G548)</f>
        <v>13400000</v>
      </c>
      <c r="H550" s="543">
        <f>SUM(H539:H548)</f>
        <v>6533819</v>
      </c>
      <c r="I550" s="543">
        <f>SUM(I539:I548)</f>
        <v>9900000</v>
      </c>
    </row>
    <row r="551" spans="1:9" ht="18" thickBot="1">
      <c r="A551" s="247"/>
      <c r="B551" s="443"/>
      <c r="C551" s="442"/>
      <c r="D551" s="263"/>
      <c r="E551" s="445" t="s">
        <v>296</v>
      </c>
      <c r="F551" s="418">
        <f>SUM(F549:F550)</f>
        <v>210308674.08333334</v>
      </c>
      <c r="G551" s="418">
        <f>SUM(G549:G550)</f>
        <v>229722910</v>
      </c>
      <c r="H551" s="418">
        <f>SUM(H549:H550)</f>
        <v>110673467</v>
      </c>
      <c r="I551" s="418">
        <f>SUM(I549:I550)</f>
        <v>250959976.90199998</v>
      </c>
    </row>
    <row r="552" spans="1:9" ht="22">
      <c r="A552" s="1620" t="s">
        <v>916</v>
      </c>
      <c r="B552" s="1621"/>
      <c r="C552" s="1621"/>
      <c r="D552" s="1621"/>
      <c r="E552" s="1621"/>
      <c r="F552" s="1621"/>
      <c r="G552" s="1621"/>
      <c r="H552" s="1621"/>
      <c r="I552" s="1622"/>
    </row>
    <row r="553" spans="1:9" ht="20">
      <c r="A553" s="1623" t="s">
        <v>484</v>
      </c>
      <c r="B553" s="1624"/>
      <c r="C553" s="1624"/>
      <c r="D553" s="1624"/>
      <c r="E553" s="1624"/>
      <c r="F553" s="1624"/>
      <c r="G553" s="1624"/>
      <c r="H553" s="1624"/>
      <c r="I553" s="1625"/>
    </row>
    <row r="554" spans="1:9" ht="22">
      <c r="A554" s="1626" t="s">
        <v>1676</v>
      </c>
      <c r="B554" s="1627"/>
      <c r="C554" s="1627"/>
      <c r="D554" s="1627"/>
      <c r="E554" s="1627"/>
      <c r="F554" s="1627"/>
      <c r="G554" s="1627"/>
      <c r="H554" s="1627"/>
      <c r="I554" s="1628"/>
    </row>
    <row r="555" spans="1:9" ht="27.75" customHeight="1" thickBot="1">
      <c r="A555" s="1629" t="s">
        <v>277</v>
      </c>
      <c r="B555" s="1630"/>
      <c r="C555" s="1630"/>
      <c r="D555" s="1630"/>
      <c r="E555" s="1630"/>
      <c r="F555" s="1630"/>
      <c r="G555" s="1630"/>
      <c r="H555" s="1630"/>
      <c r="I555" s="1631"/>
    </row>
    <row r="556" spans="1:9" ht="18.75" customHeight="1" thickBot="1">
      <c r="A556" s="1653" t="s">
        <v>414</v>
      </c>
      <c r="B556" s="1654"/>
      <c r="C556" s="1654"/>
      <c r="D556" s="1654"/>
      <c r="E556" s="1654"/>
      <c r="F556" s="1654"/>
      <c r="G556" s="1654"/>
      <c r="H556" s="1654"/>
      <c r="I556" s="1655"/>
    </row>
    <row r="557" spans="1:9" s="121" customFormat="1" ht="53.25" customHeight="1" thickBot="1">
      <c r="A557" s="167" t="s">
        <v>465</v>
      </c>
      <c r="B557" s="2" t="s">
        <v>459</v>
      </c>
      <c r="C557" s="175" t="s">
        <v>455</v>
      </c>
      <c r="D557" s="2" t="s">
        <v>458</v>
      </c>
      <c r="E557" s="8" t="s">
        <v>1</v>
      </c>
      <c r="F557" s="2" t="s">
        <v>835</v>
      </c>
      <c r="G557" s="2" t="s">
        <v>836</v>
      </c>
      <c r="H557" s="2" t="s">
        <v>837</v>
      </c>
      <c r="I557" s="2" t="s">
        <v>838</v>
      </c>
    </row>
    <row r="558" spans="1:9" ht="17.5">
      <c r="A558" s="238">
        <v>20000000</v>
      </c>
      <c r="B558" s="90"/>
      <c r="C558" s="191"/>
      <c r="D558" s="402">
        <v>31911700</v>
      </c>
      <c r="E558" s="91" t="s">
        <v>163</v>
      </c>
      <c r="F558" s="92"/>
      <c r="G558" s="372"/>
      <c r="H558" s="92"/>
      <c r="I558" s="372"/>
    </row>
    <row r="559" spans="1:9" ht="17.5">
      <c r="A559" s="232">
        <v>21000000</v>
      </c>
      <c r="B559" s="79"/>
      <c r="C559" s="185"/>
      <c r="D559" s="402">
        <v>31911700</v>
      </c>
      <c r="E559" s="11" t="s">
        <v>164</v>
      </c>
      <c r="F559" s="75"/>
      <c r="G559" s="19"/>
      <c r="H559" s="75"/>
      <c r="I559" s="19"/>
    </row>
    <row r="560" spans="1:9" ht="17.5">
      <c r="A560" s="232">
        <v>21010000</v>
      </c>
      <c r="B560" s="79"/>
      <c r="C560" s="185"/>
      <c r="D560" s="402">
        <v>31911700</v>
      </c>
      <c r="E560" s="11" t="s">
        <v>165</v>
      </c>
      <c r="F560" s="796"/>
      <c r="G560" s="796"/>
      <c r="H560" s="30"/>
      <c r="I560" s="796"/>
    </row>
    <row r="561" spans="1:9" ht="17.5">
      <c r="A561" s="234">
        <v>21010103</v>
      </c>
      <c r="B561" s="82" t="s">
        <v>647</v>
      </c>
      <c r="C561" s="187"/>
      <c r="D561" s="523">
        <v>31911700</v>
      </c>
      <c r="E561" s="80" t="s">
        <v>168</v>
      </c>
      <c r="F561" s="18">
        <f>G561-(G561*5%)</f>
        <v>0</v>
      </c>
      <c r="G561" s="796"/>
      <c r="H561" s="30"/>
      <c r="I561" s="796"/>
    </row>
    <row r="562" spans="1:9" ht="17.5">
      <c r="A562" s="234">
        <v>21010104</v>
      </c>
      <c r="B562" s="82" t="s">
        <v>647</v>
      </c>
      <c r="C562" s="187"/>
      <c r="D562" s="523">
        <v>31911700</v>
      </c>
      <c r="E562" s="80" t="s">
        <v>169</v>
      </c>
      <c r="F562" s="18">
        <f>G562-(G562*5%)</f>
        <v>487786.05</v>
      </c>
      <c r="G562" s="796">
        <v>513459</v>
      </c>
      <c r="H562" s="30">
        <f>G562/12*9</f>
        <v>385094.25</v>
      </c>
      <c r="I562" s="796">
        <f>'NORMINAL ROLL'!D267</f>
        <v>691437.44</v>
      </c>
    </row>
    <row r="563" spans="1:9" ht="17.5">
      <c r="A563" s="234">
        <v>21010105</v>
      </c>
      <c r="B563" s="82" t="s">
        <v>647</v>
      </c>
      <c r="C563" s="187"/>
      <c r="D563" s="523">
        <v>31911700</v>
      </c>
      <c r="E563" s="80" t="s">
        <v>170</v>
      </c>
      <c r="F563" s="18"/>
      <c r="G563" s="796"/>
      <c r="H563" s="30"/>
      <c r="I563" s="796"/>
    </row>
    <row r="564" spans="1:9" ht="17.5">
      <c r="A564" s="234">
        <v>21010106</v>
      </c>
      <c r="B564" s="82" t="s">
        <v>647</v>
      </c>
      <c r="C564" s="187"/>
      <c r="D564" s="523">
        <v>31911700</v>
      </c>
      <c r="E564" s="80" t="s">
        <v>171</v>
      </c>
      <c r="F564" s="18"/>
      <c r="G564" s="796"/>
      <c r="H564" s="30"/>
      <c r="I564" s="796"/>
    </row>
    <row r="565" spans="1:9" ht="17.5">
      <c r="A565" s="248"/>
      <c r="B565" s="82" t="s">
        <v>647</v>
      </c>
      <c r="C565" s="187"/>
      <c r="D565" s="523">
        <v>31911700</v>
      </c>
      <c r="E565" s="64" t="s">
        <v>683</v>
      </c>
      <c r="F565" s="18"/>
      <c r="G565" s="18"/>
      <c r="H565" s="30"/>
      <c r="I565" s="18">
        <v>480000</v>
      </c>
    </row>
    <row r="566" spans="1:9" ht="17.5">
      <c r="A566" s="232">
        <v>21020300</v>
      </c>
      <c r="B566" s="79"/>
      <c r="C566" s="185"/>
      <c r="D566" s="402">
        <v>31911700</v>
      </c>
      <c r="E566" s="11" t="s">
        <v>192</v>
      </c>
      <c r="F566" s="75"/>
      <c r="G566" s="796"/>
      <c r="H566" s="30"/>
      <c r="I566" s="796"/>
    </row>
    <row r="567" spans="1:9" ht="17.5">
      <c r="A567" s="234">
        <v>21020301</v>
      </c>
      <c r="B567" s="82" t="s">
        <v>647</v>
      </c>
      <c r="C567" s="187"/>
      <c r="D567" s="523">
        <v>31911700</v>
      </c>
      <c r="E567" s="64" t="s">
        <v>177</v>
      </c>
      <c r="F567" s="75"/>
      <c r="G567" s="796"/>
      <c r="H567" s="30"/>
      <c r="I567" s="796"/>
    </row>
    <row r="568" spans="1:9" ht="17.5">
      <c r="A568" s="234">
        <v>21020302</v>
      </c>
      <c r="B568" s="82" t="s">
        <v>647</v>
      </c>
      <c r="C568" s="187"/>
      <c r="D568" s="523">
        <v>31911700</v>
      </c>
      <c r="E568" s="64" t="s">
        <v>178</v>
      </c>
      <c r="F568" s="796"/>
      <c r="G568" s="796"/>
      <c r="H568" s="30"/>
      <c r="I568" s="796"/>
    </row>
    <row r="569" spans="1:9" ht="17.5">
      <c r="A569" s="234">
        <v>21020303</v>
      </c>
      <c r="B569" s="82" t="s">
        <v>647</v>
      </c>
      <c r="C569" s="187"/>
      <c r="D569" s="523">
        <v>31911700</v>
      </c>
      <c r="E569" s="64" t="s">
        <v>179</v>
      </c>
      <c r="F569" s="796"/>
      <c r="G569" s="796"/>
      <c r="H569" s="30"/>
      <c r="I569" s="796"/>
    </row>
    <row r="570" spans="1:9" ht="17.5">
      <c r="A570" s="234">
        <v>21020304</v>
      </c>
      <c r="B570" s="82" t="s">
        <v>647</v>
      </c>
      <c r="C570" s="187"/>
      <c r="D570" s="523">
        <v>31911700</v>
      </c>
      <c r="E570" s="64" t="s">
        <v>180</v>
      </c>
      <c r="F570" s="75"/>
      <c r="G570" s="796"/>
      <c r="H570" s="30"/>
      <c r="I570" s="796"/>
    </row>
    <row r="571" spans="1:9" ht="17.5">
      <c r="A571" s="234">
        <v>21020312</v>
      </c>
      <c r="B571" s="82" t="s">
        <v>647</v>
      </c>
      <c r="C571" s="187"/>
      <c r="D571" s="523">
        <v>31911700</v>
      </c>
      <c r="E571" s="64" t="s">
        <v>183</v>
      </c>
      <c r="F571" s="75"/>
      <c r="G571" s="796"/>
      <c r="H571" s="30"/>
      <c r="I571" s="796"/>
    </row>
    <row r="572" spans="1:9" ht="17.5">
      <c r="A572" s="234">
        <v>21020315</v>
      </c>
      <c r="B572" s="82" t="s">
        <v>647</v>
      </c>
      <c r="C572" s="187"/>
      <c r="D572" s="523">
        <v>31911700</v>
      </c>
      <c r="E572" s="64" t="s">
        <v>186</v>
      </c>
      <c r="F572" s="75"/>
      <c r="G572" s="796"/>
      <c r="H572" s="75"/>
      <c r="I572" s="796"/>
    </row>
    <row r="573" spans="1:9" ht="17.5">
      <c r="A573" s="234">
        <v>21020314</v>
      </c>
      <c r="B573" s="82" t="s">
        <v>647</v>
      </c>
      <c r="C573" s="187"/>
      <c r="D573" s="523">
        <v>31911700</v>
      </c>
      <c r="E573" s="64" t="s">
        <v>520</v>
      </c>
      <c r="F573" s="75"/>
      <c r="G573" s="796"/>
      <c r="H573" s="81"/>
      <c r="I573" s="796"/>
    </row>
    <row r="574" spans="1:9" ht="17.5">
      <c r="A574" s="234">
        <v>21020305</v>
      </c>
      <c r="B574" s="82" t="s">
        <v>647</v>
      </c>
      <c r="C574" s="187"/>
      <c r="D574" s="523">
        <v>31911700</v>
      </c>
      <c r="E574" s="64" t="s">
        <v>521</v>
      </c>
      <c r="F574" s="75"/>
      <c r="G574" s="796"/>
      <c r="H574" s="81"/>
      <c r="I574" s="796"/>
    </row>
    <row r="575" spans="1:9" ht="17.5">
      <c r="A575" s="234">
        <v>21020306</v>
      </c>
      <c r="B575" s="82" t="s">
        <v>647</v>
      </c>
      <c r="C575" s="187"/>
      <c r="D575" s="523">
        <v>31911700</v>
      </c>
      <c r="E575" s="64" t="s">
        <v>522</v>
      </c>
      <c r="F575" s="75"/>
      <c r="G575" s="796"/>
      <c r="H575" s="81"/>
      <c r="I575" s="796"/>
    </row>
    <row r="576" spans="1:9" ht="17.5">
      <c r="A576" s="232">
        <v>21020400</v>
      </c>
      <c r="B576" s="79"/>
      <c r="C576" s="185"/>
      <c r="D576" s="402">
        <v>31911700</v>
      </c>
      <c r="E576" s="11" t="s">
        <v>193</v>
      </c>
      <c r="F576" s="75"/>
      <c r="G576" s="796"/>
      <c r="H576" s="81"/>
      <c r="I576" s="796"/>
    </row>
    <row r="577" spans="1:9" ht="17.5">
      <c r="A577" s="234">
        <v>21020401</v>
      </c>
      <c r="B577" s="82" t="s">
        <v>647</v>
      </c>
      <c r="C577" s="187"/>
      <c r="D577" s="523">
        <v>31911700</v>
      </c>
      <c r="E577" s="64" t="s">
        <v>177</v>
      </c>
      <c r="F577" s="18">
        <f t="shared" ref="F577:F582" si="22">G577-(G577*5%)</f>
        <v>906642</v>
      </c>
      <c r="G577" s="796">
        <v>954360</v>
      </c>
      <c r="H577" s="30">
        <f t="shared" ref="H577:H582" si="23">G577/12*9</f>
        <v>715770</v>
      </c>
      <c r="I577" s="796">
        <f>'NORMINAL ROLL'!E267</f>
        <v>242003.10399999999</v>
      </c>
    </row>
    <row r="578" spans="1:9" ht="17.5">
      <c r="A578" s="234">
        <v>21020402</v>
      </c>
      <c r="B578" s="82" t="s">
        <v>647</v>
      </c>
      <c r="C578" s="187"/>
      <c r="D578" s="523">
        <v>31911700</v>
      </c>
      <c r="E578" s="64" t="s">
        <v>178</v>
      </c>
      <c r="F578" s="18">
        <f t="shared" si="22"/>
        <v>518047.35</v>
      </c>
      <c r="G578" s="796">
        <v>545313</v>
      </c>
      <c r="H578" s="30">
        <f t="shared" si="23"/>
        <v>408984.75</v>
      </c>
      <c r="I578" s="796">
        <f>'NORMINAL ROLL'!F267</f>
        <v>138287.48800000001</v>
      </c>
    </row>
    <row r="579" spans="1:9" ht="17.5">
      <c r="A579" s="234">
        <v>21020403</v>
      </c>
      <c r="B579" s="82" t="s">
        <v>647</v>
      </c>
      <c r="C579" s="187"/>
      <c r="D579" s="523">
        <v>31911700</v>
      </c>
      <c r="E579" s="64" t="s">
        <v>179</v>
      </c>
      <c r="F579" s="18">
        <f t="shared" si="22"/>
        <v>45144</v>
      </c>
      <c r="G579" s="796">
        <v>47520</v>
      </c>
      <c r="H579" s="30">
        <f t="shared" si="23"/>
        <v>35640</v>
      </c>
      <c r="I579" s="796">
        <f>'NORMINAL ROLL'!G267</f>
        <v>15122</v>
      </c>
    </row>
    <row r="580" spans="1:9" ht="17.5">
      <c r="A580" s="234">
        <v>21020404</v>
      </c>
      <c r="B580" s="82" t="s">
        <v>647</v>
      </c>
      <c r="C580" s="187"/>
      <c r="D580" s="523">
        <v>31911700</v>
      </c>
      <c r="E580" s="64" t="s">
        <v>180</v>
      </c>
      <c r="F580" s="18">
        <f t="shared" si="22"/>
        <v>129498.3</v>
      </c>
      <c r="G580" s="796">
        <v>136314</v>
      </c>
      <c r="H580" s="30">
        <f t="shared" si="23"/>
        <v>102235.5</v>
      </c>
      <c r="I580" s="796">
        <f>'NORMINAL ROLL'!H267</f>
        <v>34571.872000000003</v>
      </c>
    </row>
    <row r="581" spans="1:9" ht="17.5">
      <c r="A581" s="234">
        <v>21020412</v>
      </c>
      <c r="B581" s="82" t="s">
        <v>647</v>
      </c>
      <c r="C581" s="187"/>
      <c r="D581" s="523">
        <v>31911700</v>
      </c>
      <c r="E581" s="64" t="s">
        <v>183</v>
      </c>
      <c r="F581" s="18"/>
      <c r="G581" s="796"/>
      <c r="H581" s="30"/>
      <c r="I581" s="796"/>
    </row>
    <row r="582" spans="1:9" ht="17.5">
      <c r="A582" s="234">
        <v>21020415</v>
      </c>
      <c r="B582" s="82" t="s">
        <v>647</v>
      </c>
      <c r="C582" s="187"/>
      <c r="D582" s="523">
        <v>31911700</v>
      </c>
      <c r="E582" s="64" t="s">
        <v>186</v>
      </c>
      <c r="F582" s="18">
        <f t="shared" si="22"/>
        <v>171082.65</v>
      </c>
      <c r="G582" s="796">
        <v>180087</v>
      </c>
      <c r="H582" s="30">
        <f t="shared" si="23"/>
        <v>135065.25</v>
      </c>
      <c r="I582" s="796">
        <f>'NORMINAL ROLL'!I267</f>
        <v>123487.552</v>
      </c>
    </row>
    <row r="583" spans="1:9" ht="17.5">
      <c r="A583" s="232">
        <v>21020500</v>
      </c>
      <c r="B583" s="79"/>
      <c r="C583" s="185"/>
      <c r="D583" s="402">
        <v>31911700</v>
      </c>
      <c r="E583" s="11" t="s">
        <v>194</v>
      </c>
      <c r="F583" s="75"/>
      <c r="G583" s="796"/>
      <c r="H583" s="30"/>
      <c r="I583" s="796"/>
    </row>
    <row r="584" spans="1:9" ht="17.5">
      <c r="A584" s="234">
        <v>21020501</v>
      </c>
      <c r="B584" s="82" t="s">
        <v>647</v>
      </c>
      <c r="C584" s="187"/>
      <c r="D584" s="523">
        <v>31911700</v>
      </c>
      <c r="E584" s="64" t="s">
        <v>177</v>
      </c>
      <c r="F584" s="18"/>
      <c r="G584" s="796"/>
      <c r="H584" s="75"/>
      <c r="I584" s="796"/>
    </row>
    <row r="585" spans="1:9" ht="17.5">
      <c r="A585" s="248">
        <v>21020502</v>
      </c>
      <c r="B585" s="82" t="s">
        <v>647</v>
      </c>
      <c r="C585" s="189"/>
      <c r="D585" s="523">
        <v>31911700</v>
      </c>
      <c r="E585" s="64" t="s">
        <v>178</v>
      </c>
      <c r="F585" s="18"/>
      <c r="G585" s="796"/>
      <c r="H585" s="75"/>
      <c r="I585" s="796"/>
    </row>
    <row r="586" spans="1:9" ht="17.5">
      <c r="A586" s="248">
        <v>21020503</v>
      </c>
      <c r="B586" s="82" t="s">
        <v>647</v>
      </c>
      <c r="C586" s="189"/>
      <c r="D586" s="523">
        <v>31911700</v>
      </c>
      <c r="E586" s="64" t="s">
        <v>179</v>
      </c>
      <c r="F586" s="18"/>
      <c r="G586" s="796"/>
      <c r="H586" s="75"/>
      <c r="I586" s="796"/>
    </row>
    <row r="587" spans="1:9" ht="17.5">
      <c r="A587" s="248">
        <v>21020504</v>
      </c>
      <c r="B587" s="82" t="s">
        <v>647</v>
      </c>
      <c r="C587" s="189"/>
      <c r="D587" s="523">
        <v>31911700</v>
      </c>
      <c r="E587" s="64" t="s">
        <v>180</v>
      </c>
      <c r="F587" s="18"/>
      <c r="G587" s="796"/>
      <c r="H587" s="75"/>
      <c r="I587" s="796"/>
    </row>
    <row r="588" spans="1:9" ht="17.5">
      <c r="A588" s="248">
        <v>21020512</v>
      </c>
      <c r="B588" s="82" t="s">
        <v>647</v>
      </c>
      <c r="C588" s="189"/>
      <c r="D588" s="523">
        <v>31911700</v>
      </c>
      <c r="E588" s="64" t="s">
        <v>183</v>
      </c>
      <c r="F588" s="18"/>
      <c r="G588" s="796"/>
      <c r="H588" s="75"/>
      <c r="I588" s="796"/>
    </row>
    <row r="589" spans="1:9" ht="17.5">
      <c r="A589" s="248">
        <v>21020515</v>
      </c>
      <c r="B589" s="82" t="s">
        <v>647</v>
      </c>
      <c r="C589" s="189"/>
      <c r="D589" s="523">
        <v>31911700</v>
      </c>
      <c r="E589" s="64" t="s">
        <v>186</v>
      </c>
      <c r="F589" s="18"/>
      <c r="G589" s="796"/>
      <c r="H589" s="75"/>
      <c r="I589" s="796"/>
    </row>
    <row r="590" spans="1:9" ht="17.5">
      <c r="A590" s="235">
        <v>21020600</v>
      </c>
      <c r="B590" s="84"/>
      <c r="C590" s="188"/>
      <c r="D590" s="402">
        <v>31911700</v>
      </c>
      <c r="E590" s="11" t="s">
        <v>195</v>
      </c>
      <c r="F590" s="75"/>
      <c r="G590" s="796"/>
      <c r="H590" s="30"/>
      <c r="I590" s="796"/>
    </row>
    <row r="591" spans="1:9" ht="17.5">
      <c r="A591" s="248">
        <v>21020605</v>
      </c>
      <c r="B591" s="82" t="s">
        <v>647</v>
      </c>
      <c r="C591" s="189"/>
      <c r="D591" s="523">
        <v>31911700</v>
      </c>
      <c r="E591" s="80" t="s">
        <v>198</v>
      </c>
      <c r="F591" s="75"/>
      <c r="G591" s="796"/>
      <c r="H591" s="30"/>
      <c r="I591" s="796"/>
    </row>
    <row r="592" spans="1:9" ht="17.5">
      <c r="A592" s="237">
        <v>21030100</v>
      </c>
      <c r="B592" s="86"/>
      <c r="C592" s="190"/>
      <c r="D592" s="402">
        <v>31911700</v>
      </c>
      <c r="E592" s="59" t="s">
        <v>199</v>
      </c>
      <c r="F592" s="75"/>
      <c r="G592" s="796"/>
      <c r="H592" s="30"/>
      <c r="I592" s="796"/>
    </row>
    <row r="593" spans="1:9" ht="17.5">
      <c r="A593" s="1059">
        <v>22010100</v>
      </c>
      <c r="B593" s="165" t="s">
        <v>828</v>
      </c>
      <c r="C593" s="218"/>
      <c r="D593" s="523">
        <v>31911700</v>
      </c>
      <c r="E593" s="971" t="s">
        <v>834</v>
      </c>
      <c r="F593" s="75"/>
      <c r="G593" s="796"/>
      <c r="H593" s="30"/>
      <c r="I593" s="19"/>
    </row>
    <row r="594" spans="1:9" ht="17.5">
      <c r="A594" s="237">
        <v>22020000</v>
      </c>
      <c r="B594" s="86"/>
      <c r="C594" s="190"/>
      <c r="D594" s="402">
        <v>31911700</v>
      </c>
      <c r="E594" s="59" t="s">
        <v>203</v>
      </c>
      <c r="F594" s="75"/>
      <c r="G594" s="796"/>
      <c r="H594" s="30"/>
      <c r="I594" s="796"/>
    </row>
    <row r="595" spans="1:9" ht="17.5">
      <c r="A595" s="237">
        <v>22020100</v>
      </c>
      <c r="B595" s="86"/>
      <c r="C595" s="190"/>
      <c r="D595" s="402">
        <v>31911700</v>
      </c>
      <c r="E595" s="59" t="s">
        <v>204</v>
      </c>
      <c r="F595" s="75"/>
      <c r="G595" s="796"/>
      <c r="H595" s="30"/>
      <c r="I595" s="796"/>
    </row>
    <row r="596" spans="1:9" ht="17.5">
      <c r="A596" s="226">
        <v>22020102</v>
      </c>
      <c r="B596" s="82" t="s">
        <v>649</v>
      </c>
      <c r="C596" s="177"/>
      <c r="D596" s="523">
        <v>31911700</v>
      </c>
      <c r="E596" s="85" t="s">
        <v>206</v>
      </c>
      <c r="F596" s="75"/>
      <c r="G596" s="796">
        <v>300000</v>
      </c>
      <c r="H596" s="30"/>
      <c r="I596" s="796">
        <v>200000</v>
      </c>
    </row>
    <row r="597" spans="1:9" ht="17.5">
      <c r="A597" s="237">
        <v>22020300</v>
      </c>
      <c r="B597" s="86"/>
      <c r="C597" s="190"/>
      <c r="D597" s="402">
        <v>31911700</v>
      </c>
      <c r="E597" s="59" t="s">
        <v>212</v>
      </c>
      <c r="F597" s="75"/>
      <c r="G597" s="796"/>
      <c r="H597" s="30"/>
      <c r="I597" s="796"/>
    </row>
    <row r="598" spans="1:9" ht="17.5">
      <c r="A598" s="226">
        <v>22020301</v>
      </c>
      <c r="B598" s="82" t="s">
        <v>647</v>
      </c>
      <c r="C598" s="177"/>
      <c r="D598" s="523">
        <v>31911700</v>
      </c>
      <c r="E598" s="85" t="s">
        <v>433</v>
      </c>
      <c r="F598" s="75">
        <v>2120000</v>
      </c>
      <c r="G598" s="796">
        <v>5000000</v>
      </c>
      <c r="H598" s="30">
        <v>1234000</v>
      </c>
      <c r="I598" s="796">
        <v>5000000</v>
      </c>
    </row>
    <row r="599" spans="1:9" ht="17.5">
      <c r="A599" s="226">
        <v>22020305</v>
      </c>
      <c r="B599" s="116" t="s">
        <v>647</v>
      </c>
      <c r="C599" s="177"/>
      <c r="D599" s="523">
        <v>31911700</v>
      </c>
      <c r="E599" s="117" t="s">
        <v>215</v>
      </c>
      <c r="F599" s="75">
        <v>350000</v>
      </c>
      <c r="G599" s="796">
        <v>500000</v>
      </c>
      <c r="H599" s="30">
        <v>450000</v>
      </c>
      <c r="I599" s="796">
        <v>1000000</v>
      </c>
    </row>
    <row r="600" spans="1:9" ht="17.5">
      <c r="A600" s="237">
        <v>22022000</v>
      </c>
      <c r="B600" s="86"/>
      <c r="C600" s="190"/>
      <c r="D600" s="402">
        <v>31911700</v>
      </c>
      <c r="E600" s="59" t="s">
        <v>246</v>
      </c>
      <c r="F600" s="75"/>
      <c r="G600" s="796"/>
      <c r="H600" s="30"/>
      <c r="I600" s="796"/>
    </row>
    <row r="601" spans="1:9" ht="18" thickBot="1">
      <c r="A601" s="537">
        <v>22022017</v>
      </c>
      <c r="B601" s="566" t="s">
        <v>647</v>
      </c>
      <c r="C601" s="210"/>
      <c r="D601" s="523">
        <v>31911700</v>
      </c>
      <c r="E601" s="119" t="s">
        <v>664</v>
      </c>
      <c r="F601" s="124"/>
      <c r="G601" s="797"/>
      <c r="H601" s="38"/>
      <c r="I601" s="797"/>
    </row>
    <row r="602" spans="1:9" ht="18" thickBot="1">
      <c r="A602" s="544"/>
      <c r="B602" s="545"/>
      <c r="C602" s="546"/>
      <c r="D602" s="545"/>
      <c r="E602" s="547" t="s">
        <v>331</v>
      </c>
      <c r="F602" s="548">
        <f>SUM(F560:F591)</f>
        <v>2258200.35</v>
      </c>
      <c r="G602" s="548">
        <f>SUM(G560:G591)</f>
        <v>2377053</v>
      </c>
      <c r="H602" s="548">
        <f>SUM(H560:H591)</f>
        <v>1782789.75</v>
      </c>
      <c r="I602" s="548">
        <f>SUM(I560:I591)</f>
        <v>1724909.456</v>
      </c>
    </row>
    <row r="603" spans="1:9" ht="18" thickBot="1">
      <c r="A603" s="539"/>
      <c r="B603" s="540"/>
      <c r="C603" s="541"/>
      <c r="D603" s="540"/>
      <c r="E603" s="542" t="s">
        <v>203</v>
      </c>
      <c r="F603" s="543">
        <f>SUM(F596:F601)</f>
        <v>2470000</v>
      </c>
      <c r="G603" s="543">
        <f>SUM(G596:G601)</f>
        <v>5800000</v>
      </c>
      <c r="H603" s="543">
        <f>SUM(H596:H601)</f>
        <v>1684000</v>
      </c>
      <c r="I603" s="543">
        <f>SUM(I596:I601)</f>
        <v>6200000</v>
      </c>
    </row>
    <row r="604" spans="1:9" ht="18" thickBot="1">
      <c r="A604" s="478"/>
      <c r="B604" s="479"/>
      <c r="C604" s="480"/>
      <c r="D604" s="479"/>
      <c r="E604" s="481" t="s">
        <v>296</v>
      </c>
      <c r="F604" s="406">
        <f>SUM(F602:F603)</f>
        <v>4728200.3499999996</v>
      </c>
      <c r="G604" s="406">
        <f>SUM(G602:G603)</f>
        <v>8177053</v>
      </c>
      <c r="H604" s="406">
        <f>SUM(H602:H603)</f>
        <v>3466789.75</v>
      </c>
      <c r="I604" s="406">
        <f>SUM(I602:I603)</f>
        <v>7924909.4560000002</v>
      </c>
    </row>
    <row r="605" spans="1:9" ht="22">
      <c r="A605" s="1620" t="s">
        <v>916</v>
      </c>
      <c r="B605" s="1621"/>
      <c r="C605" s="1621"/>
      <c r="D605" s="1621"/>
      <c r="E605" s="1621"/>
      <c r="F605" s="1621"/>
      <c r="G605" s="1621"/>
      <c r="H605" s="1621"/>
      <c r="I605" s="1622"/>
    </row>
    <row r="606" spans="1:9" ht="20">
      <c r="A606" s="1623" t="s">
        <v>484</v>
      </c>
      <c r="B606" s="1624"/>
      <c r="C606" s="1624"/>
      <c r="D606" s="1624"/>
      <c r="E606" s="1624"/>
      <c r="F606" s="1624"/>
      <c r="G606" s="1624"/>
      <c r="H606" s="1624"/>
      <c r="I606" s="1625"/>
    </row>
    <row r="607" spans="1:9" ht="22">
      <c r="A607" s="1626" t="s">
        <v>1676</v>
      </c>
      <c r="B607" s="1627"/>
      <c r="C607" s="1627"/>
      <c r="D607" s="1627"/>
      <c r="E607" s="1627"/>
      <c r="F607" s="1627"/>
      <c r="G607" s="1627"/>
      <c r="H607" s="1627"/>
      <c r="I607" s="1628"/>
    </row>
    <row r="608" spans="1:9" ht="30.75" customHeight="1" thickBot="1">
      <c r="A608" s="1629" t="s">
        <v>330</v>
      </c>
      <c r="B608" s="1630"/>
      <c r="C608" s="1630"/>
      <c r="D608" s="1630"/>
      <c r="E608" s="1630"/>
      <c r="F608" s="1630"/>
      <c r="G608" s="1630"/>
      <c r="H608" s="1630"/>
      <c r="I608" s="1631"/>
    </row>
    <row r="609" spans="1:9" ht="30" customHeight="1" thickBot="1">
      <c r="A609" s="1632" t="s">
        <v>390</v>
      </c>
      <c r="B609" s="1633"/>
      <c r="C609" s="1633"/>
      <c r="D609" s="1633"/>
      <c r="E609" s="1633"/>
      <c r="F609" s="1633"/>
      <c r="G609" s="1633"/>
      <c r="H609" s="1633"/>
      <c r="I609" s="1634"/>
    </row>
    <row r="610" spans="1:9" s="121" customFormat="1" ht="52.5" customHeight="1" thickBot="1">
      <c r="A610" s="167" t="s">
        <v>687</v>
      </c>
      <c r="B610" s="2" t="s">
        <v>459</v>
      </c>
      <c r="C610" s="175" t="s">
        <v>455</v>
      </c>
      <c r="D610" s="2" t="s">
        <v>458</v>
      </c>
      <c r="E610" s="8" t="s">
        <v>1</v>
      </c>
      <c r="F610" s="2" t="s">
        <v>835</v>
      </c>
      <c r="G610" s="2" t="s">
        <v>836</v>
      </c>
      <c r="H610" s="2" t="s">
        <v>837</v>
      </c>
      <c r="I610" s="2" t="s">
        <v>838</v>
      </c>
    </row>
    <row r="611" spans="1:9" ht="24.75" customHeight="1" thickBot="1">
      <c r="A611" s="249">
        <v>51702500000</v>
      </c>
      <c r="B611" s="82" t="s">
        <v>647</v>
      </c>
      <c r="C611" s="202"/>
      <c r="D611" s="402">
        <v>31911700</v>
      </c>
      <c r="E611" s="62" t="s">
        <v>686</v>
      </c>
      <c r="F611" s="407">
        <f>F684</f>
        <v>1740021849.3</v>
      </c>
      <c r="G611" s="355">
        <f>G684</f>
        <v>1873512694</v>
      </c>
      <c r="H611" s="355">
        <f>H684</f>
        <v>1384808120.5</v>
      </c>
      <c r="I611" s="369">
        <f>I684</f>
        <v>2758118765</v>
      </c>
    </row>
    <row r="612" spans="1:9" ht="30" customHeight="1">
      <c r="A612" s="237">
        <v>505100300101</v>
      </c>
      <c r="B612" s="82" t="s">
        <v>647</v>
      </c>
      <c r="C612" s="203"/>
      <c r="D612" s="402">
        <v>31911700</v>
      </c>
      <c r="E612" s="64" t="s">
        <v>354</v>
      </c>
      <c r="F612" s="356">
        <f>F745</f>
        <v>23228089.933333334</v>
      </c>
      <c r="G612" s="356">
        <f>G745</f>
        <v>52303806</v>
      </c>
      <c r="H612" s="356">
        <f>H745</f>
        <v>29258842</v>
      </c>
      <c r="I612" s="370">
        <f>I745</f>
        <v>74172369.340000004</v>
      </c>
    </row>
    <row r="613" spans="1:9" ht="30" customHeight="1">
      <c r="A613" s="237">
        <v>505100300102</v>
      </c>
      <c r="B613" s="82" t="s">
        <v>647</v>
      </c>
      <c r="C613" s="203"/>
      <c r="D613" s="402">
        <v>31911700</v>
      </c>
      <c r="E613" s="64" t="s">
        <v>374</v>
      </c>
      <c r="F613" s="356">
        <f>F814</f>
        <v>87796556.599999994</v>
      </c>
      <c r="G613" s="356">
        <f>G814</f>
        <v>222217428</v>
      </c>
      <c r="H613" s="356">
        <f>H814</f>
        <v>87218771</v>
      </c>
      <c r="I613" s="370">
        <f>I814</f>
        <v>302401375.58499998</v>
      </c>
    </row>
    <row r="614" spans="1:9" ht="30" customHeight="1">
      <c r="A614" s="237">
        <v>505100300103</v>
      </c>
      <c r="B614" s="82" t="s">
        <v>647</v>
      </c>
      <c r="C614" s="203"/>
      <c r="D614" s="402">
        <v>31911700</v>
      </c>
      <c r="E614" s="64" t="s">
        <v>383</v>
      </c>
      <c r="F614" s="356">
        <f>F877</f>
        <v>45989707.266666666</v>
      </c>
      <c r="G614" s="356">
        <f>G877</f>
        <v>71716233</v>
      </c>
      <c r="H614" s="356">
        <f>H877</f>
        <v>39852174.75</v>
      </c>
      <c r="I614" s="370">
        <f>I877</f>
        <v>63380199.93</v>
      </c>
    </row>
    <row r="615" spans="1:9" ht="30" customHeight="1">
      <c r="A615" s="237">
        <v>505100300104</v>
      </c>
      <c r="B615" s="82" t="s">
        <v>647</v>
      </c>
      <c r="C615" s="203"/>
      <c r="D615" s="402">
        <v>31911700</v>
      </c>
      <c r="E615" s="64" t="s">
        <v>375</v>
      </c>
      <c r="F615" s="356">
        <f>F922</f>
        <v>5636718.166666666</v>
      </c>
      <c r="G615" s="356">
        <f>G922</f>
        <v>8660455</v>
      </c>
      <c r="H615" s="356">
        <f>H922</f>
        <v>6582561.25</v>
      </c>
      <c r="I615" s="370">
        <f>I922</f>
        <v>22475307.076000001</v>
      </c>
    </row>
    <row r="616" spans="1:9" ht="30" customHeight="1">
      <c r="A616" s="237">
        <v>505100300105</v>
      </c>
      <c r="B616" s="82" t="s">
        <v>647</v>
      </c>
      <c r="C616" s="203"/>
      <c r="D616" s="402">
        <v>31911700</v>
      </c>
      <c r="E616" s="64" t="s">
        <v>376</v>
      </c>
      <c r="F616" s="356">
        <f>F983</f>
        <v>14468881.333333334</v>
      </c>
      <c r="G616" s="356">
        <f>G983</f>
        <v>30049822</v>
      </c>
      <c r="H616" s="356">
        <f>H983</f>
        <v>17662766.5</v>
      </c>
      <c r="I616" s="370">
        <f>I983</f>
        <v>27529822</v>
      </c>
    </row>
    <row r="617" spans="1:9" ht="21" customHeight="1">
      <c r="A617" s="237">
        <v>505100300106</v>
      </c>
      <c r="B617" s="82" t="s">
        <v>647</v>
      </c>
      <c r="C617" s="203"/>
      <c r="D617" s="402">
        <v>31911700</v>
      </c>
      <c r="E617" s="64" t="s">
        <v>377</v>
      </c>
      <c r="F617" s="65">
        <f>F1036</f>
        <v>3181796.3</v>
      </c>
      <c r="G617" s="356">
        <f>G1036</f>
        <v>17049822</v>
      </c>
      <c r="H617" s="65">
        <f>H1036</f>
        <v>1632966.5</v>
      </c>
      <c r="I617" s="370">
        <f>I1036</f>
        <v>10624482</v>
      </c>
    </row>
    <row r="618" spans="1:9" ht="30" customHeight="1" thickBot="1">
      <c r="A618" s="230">
        <v>505100300107</v>
      </c>
      <c r="B618" s="82" t="s">
        <v>647</v>
      </c>
      <c r="C618" s="204"/>
      <c r="D618" s="402">
        <v>31911700</v>
      </c>
      <c r="E618" s="119" t="s">
        <v>391</v>
      </c>
      <c r="F618" s="362">
        <f>F1096</f>
        <v>5867859.2666666666</v>
      </c>
      <c r="G618" s="362">
        <f>G1096</f>
        <v>9800001</v>
      </c>
      <c r="H618" s="362">
        <f>H1096</f>
        <v>6900000.75</v>
      </c>
      <c r="I618" s="376">
        <f>I1096</f>
        <v>17659397</v>
      </c>
    </row>
    <row r="619" spans="1:9" ht="30" customHeight="1" thickBot="1">
      <c r="A619" s="168"/>
      <c r="B619" s="421"/>
      <c r="C619" s="193"/>
      <c r="D619" s="421"/>
      <c r="E619" s="476" t="s">
        <v>296</v>
      </c>
      <c r="F619" s="482">
        <f>SUM(F611:F618)</f>
        <v>1926191458.1666665</v>
      </c>
      <c r="G619" s="482">
        <f>SUM(G611:G618)</f>
        <v>2285310261</v>
      </c>
      <c r="H619" s="482">
        <f>SUM(H611:H618)</f>
        <v>1573916203.25</v>
      </c>
      <c r="I619" s="483">
        <f>SUM(I611:I618)</f>
        <v>3276361717.9310002</v>
      </c>
    </row>
    <row r="620" spans="1:9" ht="30" customHeight="1" thickBot="1">
      <c r="A620" s="1644" t="s">
        <v>505</v>
      </c>
      <c r="B620" s="1645"/>
      <c r="C620" s="1645"/>
      <c r="D620" s="1645"/>
      <c r="E620" s="1645"/>
      <c r="F620" s="1645"/>
      <c r="G620" s="1645"/>
      <c r="H620" s="1645"/>
      <c r="I620" s="1646"/>
    </row>
    <row r="621" spans="1:9" ht="30" customHeight="1">
      <c r="A621" s="568"/>
      <c r="B621" s="569"/>
      <c r="C621" s="570"/>
      <c r="D621" s="569"/>
      <c r="E621" s="571" t="s">
        <v>164</v>
      </c>
      <c r="F621" s="502">
        <f t="shared" ref="F621:I622" si="24">SUM(F682+F743+F812+F875+F920+F981+F1034+F1094)</f>
        <v>1770124513.1666665</v>
      </c>
      <c r="G621" s="502">
        <f t="shared" si="24"/>
        <v>1865660261</v>
      </c>
      <c r="H621" s="502">
        <f t="shared" si="24"/>
        <v>1399454683.25</v>
      </c>
      <c r="I621" s="502">
        <f t="shared" si="24"/>
        <v>2800161717.9310002</v>
      </c>
    </row>
    <row r="622" spans="1:9" ht="30" customHeight="1" thickBot="1">
      <c r="A622" s="572"/>
      <c r="B622" s="573"/>
      <c r="C622" s="574"/>
      <c r="D622" s="573"/>
      <c r="E622" s="575" t="s">
        <v>502</v>
      </c>
      <c r="F622" s="500">
        <f t="shared" si="24"/>
        <v>156066945</v>
      </c>
      <c r="G622" s="500">
        <f t="shared" si="24"/>
        <v>419650000</v>
      </c>
      <c r="H622" s="500">
        <f t="shared" si="24"/>
        <v>174461520</v>
      </c>
      <c r="I622" s="500">
        <f t="shared" si="24"/>
        <v>476200000</v>
      </c>
    </row>
    <row r="623" spans="1:9" ht="30" customHeight="1" thickBot="1">
      <c r="A623" s="576"/>
      <c r="B623" s="577"/>
      <c r="C623" s="578"/>
      <c r="D623" s="577"/>
      <c r="E623" s="579" t="s">
        <v>296</v>
      </c>
      <c r="F623" s="482">
        <f>SUM(F621:F622)</f>
        <v>1926191458.1666665</v>
      </c>
      <c r="G623" s="482">
        <f>SUM(G621:G622)</f>
        <v>2285310261</v>
      </c>
      <c r="H623" s="482">
        <f>SUM(H621:H622)</f>
        <v>1573916203.25</v>
      </c>
      <c r="I623" s="482">
        <f>SUM(I621:I622)</f>
        <v>3276361717.9310002</v>
      </c>
    </row>
    <row r="624" spans="1:9" ht="22">
      <c r="A624" s="1620" t="s">
        <v>916</v>
      </c>
      <c r="B624" s="1621"/>
      <c r="C624" s="1621"/>
      <c r="D624" s="1621"/>
      <c r="E624" s="1621"/>
      <c r="F624" s="1621"/>
      <c r="G624" s="1621"/>
      <c r="H624" s="1621"/>
      <c r="I624" s="1622"/>
    </row>
    <row r="625" spans="1:9" ht="20">
      <c r="A625" s="1623" t="s">
        <v>484</v>
      </c>
      <c r="B625" s="1624"/>
      <c r="C625" s="1624"/>
      <c r="D625" s="1624"/>
      <c r="E625" s="1624"/>
      <c r="F625" s="1624"/>
      <c r="G625" s="1624"/>
      <c r="H625" s="1624"/>
      <c r="I625" s="1625"/>
    </row>
    <row r="626" spans="1:9" ht="22">
      <c r="A626" s="1626" t="s">
        <v>1676</v>
      </c>
      <c r="B626" s="1627"/>
      <c r="C626" s="1627"/>
      <c r="D626" s="1627"/>
      <c r="E626" s="1627"/>
      <c r="F626" s="1627"/>
      <c r="G626" s="1627"/>
      <c r="H626" s="1627"/>
      <c r="I626" s="1628"/>
    </row>
    <row r="627" spans="1:9" ht="24" customHeight="1" thickBot="1">
      <c r="A627" s="1629" t="s">
        <v>277</v>
      </c>
      <c r="B627" s="1630"/>
      <c r="C627" s="1630"/>
      <c r="D627" s="1630"/>
      <c r="E627" s="1630"/>
      <c r="F627" s="1630"/>
      <c r="G627" s="1630"/>
      <c r="H627" s="1630"/>
      <c r="I627" s="1631"/>
    </row>
    <row r="628" spans="1:9" ht="18.75" customHeight="1" thickBot="1">
      <c r="A628" s="1641" t="s">
        <v>332</v>
      </c>
      <c r="B628" s="1642"/>
      <c r="C628" s="1642"/>
      <c r="D628" s="1642"/>
      <c r="E628" s="1642"/>
      <c r="F628" s="1642"/>
      <c r="G628" s="1642"/>
      <c r="H628" s="1642"/>
      <c r="I628" s="1643"/>
    </row>
    <row r="629" spans="1:9" ht="53" thickBot="1">
      <c r="A629" s="167" t="s">
        <v>465</v>
      </c>
      <c r="B629" s="2" t="s">
        <v>459</v>
      </c>
      <c r="C629" s="175" t="s">
        <v>455</v>
      </c>
      <c r="D629" s="2" t="s">
        <v>458</v>
      </c>
      <c r="E629" s="8" t="s">
        <v>1</v>
      </c>
      <c r="F629" s="2" t="s">
        <v>835</v>
      </c>
      <c r="G629" s="2" t="s">
        <v>836</v>
      </c>
      <c r="H629" s="2" t="s">
        <v>837</v>
      </c>
      <c r="I629" s="2" t="s">
        <v>838</v>
      </c>
    </row>
    <row r="630" spans="1:9" ht="17.5">
      <c r="A630" s="238">
        <v>20000000</v>
      </c>
      <c r="B630" s="383"/>
      <c r="C630" s="191"/>
      <c r="D630" s="402">
        <v>31911700</v>
      </c>
      <c r="E630" s="384" t="s">
        <v>163</v>
      </c>
      <c r="F630" s="385"/>
      <c r="G630" s="769"/>
      <c r="H630" s="385"/>
      <c r="I630" s="769"/>
    </row>
    <row r="631" spans="1:9" ht="17.5">
      <c r="A631" s="232">
        <v>21000000</v>
      </c>
      <c r="B631" s="386"/>
      <c r="C631" s="185"/>
      <c r="D631" s="402">
        <v>31911700</v>
      </c>
      <c r="E631" s="387" t="s">
        <v>164</v>
      </c>
      <c r="F631" s="388"/>
      <c r="G631" s="762"/>
      <c r="H631" s="388"/>
      <c r="I631" s="762"/>
    </row>
    <row r="632" spans="1:9" ht="17.5">
      <c r="A632" s="232">
        <v>21010000</v>
      </c>
      <c r="B632" s="386"/>
      <c r="C632" s="185"/>
      <c r="D632" s="402">
        <v>31911700</v>
      </c>
      <c r="E632" s="387" t="s">
        <v>165</v>
      </c>
      <c r="F632" s="388"/>
      <c r="G632" s="1078"/>
      <c r="H632" s="388"/>
      <c r="I632" s="762"/>
    </row>
    <row r="633" spans="1:9" ht="17.5">
      <c r="A633" s="234">
        <v>21010103</v>
      </c>
      <c r="B633" s="390" t="s">
        <v>647</v>
      </c>
      <c r="C633" s="187"/>
      <c r="D633" s="523">
        <v>31911700</v>
      </c>
      <c r="E633" s="392" t="s">
        <v>168</v>
      </c>
      <c r="F633" s="18">
        <f>G633-(G633*5%)</f>
        <v>1719987059.3</v>
      </c>
      <c r="G633" s="762">
        <v>1810512694</v>
      </c>
      <c r="H633" s="388">
        <f>G633/12*9</f>
        <v>1357884520.5</v>
      </c>
      <c r="I633" s="762">
        <v>1973998765</v>
      </c>
    </row>
    <row r="634" spans="1:9" ht="17.5">
      <c r="A634" s="234">
        <v>21010104</v>
      </c>
      <c r="B634" s="390" t="s">
        <v>647</v>
      </c>
      <c r="C634" s="187"/>
      <c r="D634" s="523">
        <v>31911700</v>
      </c>
      <c r="E634" s="392" t="s">
        <v>169</v>
      </c>
      <c r="F634" s="388"/>
      <c r="G634" s="75"/>
      <c r="H634" s="388"/>
      <c r="I634" s="762"/>
    </row>
    <row r="635" spans="1:9" ht="17.5">
      <c r="A635" s="234">
        <v>21010105</v>
      </c>
      <c r="B635" s="390" t="s">
        <v>647</v>
      </c>
      <c r="C635" s="187"/>
      <c r="D635" s="523">
        <v>31911700</v>
      </c>
      <c r="E635" s="392" t="s">
        <v>170</v>
      </c>
      <c r="F635" s="388"/>
      <c r="G635" s="1079"/>
      <c r="H635" s="388"/>
      <c r="I635" s="762"/>
    </row>
    <row r="636" spans="1:9" ht="17.5">
      <c r="A636" s="234">
        <v>21010106</v>
      </c>
      <c r="B636" s="390" t="s">
        <v>647</v>
      </c>
      <c r="C636" s="187"/>
      <c r="D636" s="523">
        <v>31911700</v>
      </c>
      <c r="E636" s="392" t="s">
        <v>171</v>
      </c>
      <c r="F636" s="388"/>
      <c r="G636" s="1080"/>
      <c r="H636" s="388"/>
      <c r="I636" s="762"/>
    </row>
    <row r="637" spans="1:9" ht="17.5">
      <c r="A637" s="239"/>
      <c r="B637" s="390" t="s">
        <v>647</v>
      </c>
      <c r="C637" s="187"/>
      <c r="D637" s="523">
        <v>31911700</v>
      </c>
      <c r="E637" s="393" t="s">
        <v>683</v>
      </c>
      <c r="F637" s="388"/>
      <c r="G637" s="1080"/>
      <c r="H637" s="388"/>
      <c r="I637" s="18">
        <v>717120000</v>
      </c>
    </row>
    <row r="638" spans="1:9" ht="17.5">
      <c r="A638" s="232">
        <v>21020300</v>
      </c>
      <c r="B638" s="386"/>
      <c r="C638" s="185"/>
      <c r="D638" s="402">
        <v>31911700</v>
      </c>
      <c r="E638" s="387" t="s">
        <v>192</v>
      </c>
      <c r="F638" s="388"/>
      <c r="G638" s="1081"/>
      <c r="H638" s="388"/>
      <c r="I638" s="762"/>
    </row>
    <row r="639" spans="1:9" ht="17.5">
      <c r="A639" s="234">
        <v>21020301</v>
      </c>
      <c r="B639" s="390" t="s">
        <v>647</v>
      </c>
      <c r="C639" s="187"/>
      <c r="D639" s="523">
        <v>31911700</v>
      </c>
      <c r="E639" s="393" t="s">
        <v>177</v>
      </c>
      <c r="F639" s="388"/>
      <c r="G639" s="1082"/>
      <c r="H639" s="388"/>
      <c r="I639" s="762"/>
    </row>
    <row r="640" spans="1:9" ht="17.5">
      <c r="A640" s="234">
        <v>21020302</v>
      </c>
      <c r="B640" s="390" t="s">
        <v>647</v>
      </c>
      <c r="C640" s="187"/>
      <c r="D640" s="523">
        <v>31911700</v>
      </c>
      <c r="E640" s="393" t="s">
        <v>178</v>
      </c>
      <c r="F640" s="388"/>
      <c r="G640" s="1082"/>
      <c r="H640" s="388"/>
      <c r="I640" s="762"/>
    </row>
    <row r="641" spans="1:9" ht="17.5">
      <c r="A641" s="234">
        <v>21020303</v>
      </c>
      <c r="B641" s="390" t="s">
        <v>647</v>
      </c>
      <c r="C641" s="187"/>
      <c r="D641" s="523">
        <v>31911700</v>
      </c>
      <c r="E641" s="393" t="s">
        <v>179</v>
      </c>
      <c r="F641" s="388"/>
      <c r="G641" s="762"/>
      <c r="H641" s="388"/>
      <c r="I641" s="762"/>
    </row>
    <row r="642" spans="1:9" ht="17.5">
      <c r="A642" s="234">
        <v>21020304</v>
      </c>
      <c r="B642" s="390" t="s">
        <v>647</v>
      </c>
      <c r="C642" s="187"/>
      <c r="D642" s="523">
        <v>31911700</v>
      </c>
      <c r="E642" s="393" t="s">
        <v>180</v>
      </c>
      <c r="F642" s="388"/>
      <c r="G642" s="762"/>
      <c r="H642" s="388"/>
      <c r="I642" s="762"/>
    </row>
    <row r="643" spans="1:9" ht="17.5">
      <c r="A643" s="234">
        <v>21020312</v>
      </c>
      <c r="B643" s="390" t="s">
        <v>647</v>
      </c>
      <c r="C643" s="187"/>
      <c r="D643" s="523">
        <v>31911700</v>
      </c>
      <c r="E643" s="393" t="s">
        <v>183</v>
      </c>
      <c r="F643" s="388"/>
      <c r="G643" s="762"/>
      <c r="H643" s="388"/>
      <c r="I643" s="762"/>
    </row>
    <row r="644" spans="1:9" ht="17.5">
      <c r="A644" s="234">
        <v>21020315</v>
      </c>
      <c r="B644" s="390" t="s">
        <v>647</v>
      </c>
      <c r="C644" s="187"/>
      <c r="D644" s="523">
        <v>31911700</v>
      </c>
      <c r="E644" s="393" t="s">
        <v>186</v>
      </c>
      <c r="F644" s="388"/>
      <c r="G644" s="762"/>
      <c r="H644" s="388"/>
      <c r="I644" s="762"/>
    </row>
    <row r="645" spans="1:9" ht="17.5">
      <c r="A645" s="234">
        <v>21020314</v>
      </c>
      <c r="B645" s="390" t="s">
        <v>647</v>
      </c>
      <c r="C645" s="187"/>
      <c r="D645" s="523">
        <v>31911700</v>
      </c>
      <c r="E645" s="393" t="s">
        <v>520</v>
      </c>
      <c r="F645" s="388"/>
      <c r="G645" s="762"/>
      <c r="H645" s="388"/>
      <c r="I645" s="762"/>
    </row>
    <row r="646" spans="1:9" ht="17.5">
      <c r="A646" s="234">
        <v>21020305</v>
      </c>
      <c r="B646" s="390" t="s">
        <v>647</v>
      </c>
      <c r="C646" s="187"/>
      <c r="D646" s="523">
        <v>31911700</v>
      </c>
      <c r="E646" s="393" t="s">
        <v>521</v>
      </c>
      <c r="F646" s="388"/>
      <c r="G646" s="762"/>
      <c r="H646" s="388"/>
      <c r="I646" s="762"/>
    </row>
    <row r="647" spans="1:9" ht="17.5">
      <c r="A647" s="234">
        <v>21020306</v>
      </c>
      <c r="B647" s="390" t="s">
        <v>647</v>
      </c>
      <c r="C647" s="187"/>
      <c r="D647" s="523">
        <v>31911700</v>
      </c>
      <c r="E647" s="393" t="s">
        <v>522</v>
      </c>
      <c r="F647" s="388"/>
      <c r="G647" s="762"/>
      <c r="H647" s="388"/>
      <c r="I647" s="762"/>
    </row>
    <row r="648" spans="1:9" ht="17.5">
      <c r="A648" s="232">
        <v>21020400</v>
      </c>
      <c r="B648" s="386"/>
      <c r="C648" s="185"/>
      <c r="D648" s="402">
        <v>31911700</v>
      </c>
      <c r="E648" s="387" t="s">
        <v>193</v>
      </c>
      <c r="F648" s="388"/>
      <c r="G648" s="762"/>
      <c r="H648" s="388"/>
      <c r="I648" s="762"/>
    </row>
    <row r="649" spans="1:9" ht="17.5">
      <c r="A649" s="234">
        <v>21020401</v>
      </c>
      <c r="B649" s="390" t="s">
        <v>647</v>
      </c>
      <c r="C649" s="187"/>
      <c r="D649" s="523">
        <v>31911700</v>
      </c>
      <c r="E649" s="393" t="s">
        <v>177</v>
      </c>
      <c r="F649" s="388"/>
      <c r="G649" s="762"/>
      <c r="H649" s="388"/>
      <c r="I649" s="762"/>
    </row>
    <row r="650" spans="1:9" ht="17.5">
      <c r="A650" s="234">
        <v>21020402</v>
      </c>
      <c r="B650" s="390" t="s">
        <v>647</v>
      </c>
      <c r="C650" s="187"/>
      <c r="D650" s="523">
        <v>31911700</v>
      </c>
      <c r="E650" s="393" t="s">
        <v>178</v>
      </c>
      <c r="F650" s="388"/>
      <c r="G650" s="762"/>
      <c r="H650" s="388"/>
      <c r="I650" s="762"/>
    </row>
    <row r="651" spans="1:9" ht="17.5">
      <c r="A651" s="234">
        <v>21020403</v>
      </c>
      <c r="B651" s="390" t="s">
        <v>647</v>
      </c>
      <c r="C651" s="187"/>
      <c r="D651" s="523">
        <v>31911700</v>
      </c>
      <c r="E651" s="393" t="s">
        <v>179</v>
      </c>
      <c r="F651" s="388"/>
      <c r="G651" s="762"/>
      <c r="H651" s="388"/>
      <c r="I651" s="762"/>
    </row>
    <row r="652" spans="1:9" ht="17.5">
      <c r="A652" s="234">
        <v>21020404</v>
      </c>
      <c r="B652" s="390" t="s">
        <v>647</v>
      </c>
      <c r="C652" s="187"/>
      <c r="D652" s="523">
        <v>31911700</v>
      </c>
      <c r="E652" s="393" t="s">
        <v>180</v>
      </c>
      <c r="F652" s="388"/>
      <c r="G652" s="762"/>
      <c r="H652" s="388"/>
      <c r="I652" s="762"/>
    </row>
    <row r="653" spans="1:9" ht="17.5">
      <c r="A653" s="234">
        <v>21020412</v>
      </c>
      <c r="B653" s="390" t="s">
        <v>647</v>
      </c>
      <c r="C653" s="187"/>
      <c r="D653" s="523">
        <v>31911700</v>
      </c>
      <c r="E653" s="393" t="s">
        <v>183</v>
      </c>
      <c r="F653" s="388"/>
      <c r="G653" s="762"/>
      <c r="H653" s="388"/>
      <c r="I653" s="762"/>
    </row>
    <row r="654" spans="1:9" ht="17.5">
      <c r="A654" s="234">
        <v>21020415</v>
      </c>
      <c r="B654" s="390" t="s">
        <v>647</v>
      </c>
      <c r="C654" s="187"/>
      <c r="D654" s="523">
        <v>31911700</v>
      </c>
      <c r="E654" s="393" t="s">
        <v>186</v>
      </c>
      <c r="F654" s="388"/>
      <c r="G654" s="762"/>
      <c r="H654" s="388"/>
      <c r="I654" s="762"/>
    </row>
    <row r="655" spans="1:9" ht="17.5">
      <c r="A655" s="232">
        <v>21020500</v>
      </c>
      <c r="B655" s="386"/>
      <c r="C655" s="185"/>
      <c r="D655" s="402">
        <v>31911700</v>
      </c>
      <c r="E655" s="387" t="s">
        <v>194</v>
      </c>
      <c r="F655" s="388"/>
      <c r="G655" s="762"/>
      <c r="H655" s="388"/>
      <c r="I655" s="762"/>
    </row>
    <row r="656" spans="1:9" ht="17.5">
      <c r="A656" s="234">
        <v>21020501</v>
      </c>
      <c r="B656" s="390" t="s">
        <v>647</v>
      </c>
      <c r="C656" s="187"/>
      <c r="D656" s="523">
        <v>31911700</v>
      </c>
      <c r="E656" s="393" t="s">
        <v>177</v>
      </c>
      <c r="F656" s="388"/>
      <c r="G656" s="762"/>
      <c r="H656" s="388"/>
      <c r="I656" s="762"/>
    </row>
    <row r="657" spans="1:9" ht="17.5">
      <c r="A657" s="248">
        <v>21020502</v>
      </c>
      <c r="B657" s="390" t="s">
        <v>647</v>
      </c>
      <c r="C657" s="189"/>
      <c r="D657" s="523">
        <v>31911700</v>
      </c>
      <c r="E657" s="393" t="s">
        <v>178</v>
      </c>
      <c r="F657" s="388"/>
      <c r="G657" s="762"/>
      <c r="H657" s="388"/>
      <c r="I657" s="762"/>
    </row>
    <row r="658" spans="1:9" ht="17.5">
      <c r="A658" s="248">
        <v>21020503</v>
      </c>
      <c r="B658" s="390" t="s">
        <v>647</v>
      </c>
      <c r="C658" s="189"/>
      <c r="D658" s="523">
        <v>31911700</v>
      </c>
      <c r="E658" s="393" t="s">
        <v>179</v>
      </c>
      <c r="F658" s="388"/>
      <c r="G658" s="762"/>
      <c r="H658" s="388"/>
      <c r="I658" s="762"/>
    </row>
    <row r="659" spans="1:9" ht="17.5">
      <c r="A659" s="248">
        <v>21020504</v>
      </c>
      <c r="B659" s="390" t="s">
        <v>647</v>
      </c>
      <c r="C659" s="189"/>
      <c r="D659" s="523">
        <v>31911700</v>
      </c>
      <c r="E659" s="393" t="s">
        <v>180</v>
      </c>
      <c r="F659" s="388"/>
      <c r="G659" s="762"/>
      <c r="H659" s="388"/>
      <c r="I659" s="762"/>
    </row>
    <row r="660" spans="1:9" ht="17.5">
      <c r="A660" s="248">
        <v>21020512</v>
      </c>
      <c r="B660" s="390" t="s">
        <v>647</v>
      </c>
      <c r="C660" s="189"/>
      <c r="D660" s="523">
        <v>31911700</v>
      </c>
      <c r="E660" s="393" t="s">
        <v>183</v>
      </c>
      <c r="F660" s="388"/>
      <c r="G660" s="762"/>
      <c r="H660" s="388"/>
      <c r="I660" s="762"/>
    </row>
    <row r="661" spans="1:9" ht="17.5">
      <c r="A661" s="248">
        <v>21020515</v>
      </c>
      <c r="B661" s="390" t="s">
        <v>647</v>
      </c>
      <c r="C661" s="189"/>
      <c r="D661" s="523">
        <v>31911700</v>
      </c>
      <c r="E661" s="393" t="s">
        <v>186</v>
      </c>
      <c r="F661" s="388"/>
      <c r="G661" s="762"/>
      <c r="H661" s="388"/>
      <c r="I661" s="762"/>
    </row>
    <row r="662" spans="1:9" ht="17.5">
      <c r="A662" s="235">
        <v>21020600</v>
      </c>
      <c r="B662" s="394"/>
      <c r="C662" s="188"/>
      <c r="D662" s="523">
        <v>31911700</v>
      </c>
      <c r="E662" s="387" t="s">
        <v>195</v>
      </c>
      <c r="F662" s="388"/>
      <c r="G662" s="762"/>
      <c r="H662" s="388"/>
      <c r="I662" s="762"/>
    </row>
    <row r="663" spans="1:9" ht="17.5">
      <c r="A663" s="248">
        <v>21020605</v>
      </c>
      <c r="B663" s="390" t="s">
        <v>647</v>
      </c>
      <c r="C663" s="189"/>
      <c r="D663" s="523">
        <v>31911700</v>
      </c>
      <c r="E663" s="392" t="s">
        <v>198</v>
      </c>
      <c r="F663" s="388"/>
      <c r="G663" s="762"/>
      <c r="H663" s="388"/>
      <c r="I663" s="762"/>
    </row>
    <row r="664" spans="1:9" ht="17.5">
      <c r="A664" s="237">
        <v>21030100</v>
      </c>
      <c r="B664" s="86"/>
      <c r="C664" s="190"/>
      <c r="D664" s="402">
        <v>31911700</v>
      </c>
      <c r="E664" s="59" t="s">
        <v>199</v>
      </c>
      <c r="F664" s="75"/>
      <c r="G664" s="796"/>
      <c r="H664" s="30"/>
      <c r="I664" s="796"/>
    </row>
    <row r="665" spans="1:9" ht="17.5">
      <c r="A665" s="1059">
        <v>22010100</v>
      </c>
      <c r="B665" s="165" t="s">
        <v>828</v>
      </c>
      <c r="C665" s="218"/>
      <c r="D665" s="523">
        <v>31911700</v>
      </c>
      <c r="E665" s="971" t="s">
        <v>834</v>
      </c>
      <c r="F665" s="75"/>
      <c r="G665" s="796"/>
      <c r="H665" s="30"/>
      <c r="I665" s="19"/>
    </row>
    <row r="666" spans="1:9" ht="17.5">
      <c r="A666" s="237">
        <v>22020000</v>
      </c>
      <c r="B666" s="395"/>
      <c r="C666" s="190"/>
      <c r="D666" s="402">
        <v>31911700</v>
      </c>
      <c r="E666" s="396" t="s">
        <v>203</v>
      </c>
      <c r="F666" s="388"/>
      <c r="G666" s="762"/>
      <c r="H666" s="388"/>
      <c r="I666" s="762"/>
    </row>
    <row r="667" spans="1:9" ht="17.5">
      <c r="A667" s="237">
        <v>22020300</v>
      </c>
      <c r="B667" s="395"/>
      <c r="C667" s="190"/>
      <c r="D667" s="402">
        <v>31911700</v>
      </c>
      <c r="E667" s="396" t="s">
        <v>212</v>
      </c>
      <c r="F667" s="388"/>
      <c r="G667" s="762"/>
      <c r="H667" s="388"/>
      <c r="I667" s="762"/>
    </row>
    <row r="668" spans="1:9" ht="17.5">
      <c r="A668" s="226">
        <v>22020302</v>
      </c>
      <c r="B668" s="390" t="s">
        <v>647</v>
      </c>
      <c r="C668" s="177"/>
      <c r="D668" s="523">
        <v>31911700</v>
      </c>
      <c r="E668" s="397" t="s">
        <v>213</v>
      </c>
      <c r="F668" s="388"/>
      <c r="G668" s="762">
        <v>1000000</v>
      </c>
      <c r="H668" s="388"/>
      <c r="I668" s="762">
        <v>1000000</v>
      </c>
    </row>
    <row r="669" spans="1:9" ht="17.5">
      <c r="A669" s="246">
        <v>22020309</v>
      </c>
      <c r="B669" s="390" t="s">
        <v>647</v>
      </c>
      <c r="C669" s="177"/>
      <c r="D669" s="523">
        <v>31911700</v>
      </c>
      <c r="E669" s="398" t="s">
        <v>218</v>
      </c>
      <c r="F669" s="388">
        <v>2397000</v>
      </c>
      <c r="G669" s="767">
        <v>3000000</v>
      </c>
      <c r="H669" s="388">
        <v>321000</v>
      </c>
      <c r="I669" s="767">
        <v>3000000</v>
      </c>
    </row>
    <row r="670" spans="1:9" s="121" customFormat="1" ht="28" customHeight="1">
      <c r="A670" s="693">
        <v>22020311</v>
      </c>
      <c r="B670" s="390" t="s">
        <v>647</v>
      </c>
      <c r="C670" s="177"/>
      <c r="D670" s="523">
        <v>31911700</v>
      </c>
      <c r="E670" s="1519" t="s">
        <v>220</v>
      </c>
      <c r="F670" s="1511"/>
      <c r="G670" s="1496"/>
      <c r="H670" s="1511"/>
      <c r="I670" s="1496"/>
    </row>
    <row r="671" spans="1:9" s="121" customFormat="1" ht="29" customHeight="1">
      <c r="A671" s="1558"/>
      <c r="B671" s="390"/>
      <c r="C671" s="177"/>
      <c r="D671" s="523"/>
      <c r="E671" s="1519" t="s">
        <v>1642</v>
      </c>
      <c r="F671" s="1511">
        <v>7569800</v>
      </c>
      <c r="G671" s="1496">
        <v>20000000</v>
      </c>
      <c r="H671" s="1511">
        <f>G671/12*9</f>
        <v>15000000</v>
      </c>
      <c r="I671" s="1496">
        <v>20000000</v>
      </c>
    </row>
    <row r="672" spans="1:9" ht="17.5">
      <c r="A672" s="226">
        <v>22020310</v>
      </c>
      <c r="B672" s="390" t="s">
        <v>647</v>
      </c>
      <c r="C672" s="177"/>
      <c r="D672" s="523">
        <v>31911700</v>
      </c>
      <c r="E672" s="397" t="s">
        <v>688</v>
      </c>
      <c r="F672" s="388"/>
      <c r="G672" s="767">
        <v>3000000</v>
      </c>
      <c r="H672" s="388">
        <v>1267000</v>
      </c>
      <c r="I672" s="767">
        <v>3000000</v>
      </c>
    </row>
    <row r="673" spans="1:9" ht="17.5">
      <c r="A673" s="237">
        <v>22020500</v>
      </c>
      <c r="B673" s="395"/>
      <c r="C673" s="190"/>
      <c r="D673" s="402">
        <v>31911700</v>
      </c>
      <c r="E673" s="400" t="s">
        <v>333</v>
      </c>
      <c r="F673" s="388"/>
      <c r="G673" s="767"/>
      <c r="H673" s="388"/>
      <c r="I673" s="767"/>
    </row>
    <row r="674" spans="1:9" ht="17.5">
      <c r="A674" s="226">
        <v>22020503</v>
      </c>
      <c r="B674" s="390" t="s">
        <v>647</v>
      </c>
      <c r="C674" s="177"/>
      <c r="D674" s="523">
        <v>31911700</v>
      </c>
      <c r="E674" s="397" t="s">
        <v>524</v>
      </c>
      <c r="F674" s="388"/>
      <c r="G674" s="767"/>
      <c r="H674" s="388"/>
      <c r="I674" s="767"/>
    </row>
    <row r="675" spans="1:9" ht="17.5">
      <c r="A675" s="237">
        <v>22022000</v>
      </c>
      <c r="B675" s="395"/>
      <c r="C675" s="190"/>
      <c r="D675" s="402">
        <v>31911700</v>
      </c>
      <c r="E675" s="396" t="s">
        <v>246</v>
      </c>
      <c r="F675" s="388"/>
      <c r="G675" s="767"/>
      <c r="H675" s="388"/>
      <c r="I675" s="767"/>
    </row>
    <row r="676" spans="1:9" ht="17.5">
      <c r="A676" s="226">
        <v>22022003</v>
      </c>
      <c r="B676" s="390" t="s">
        <v>647</v>
      </c>
      <c r="C676" s="177"/>
      <c r="D676" s="523">
        <v>31911700</v>
      </c>
      <c r="E676" s="393" t="s">
        <v>249</v>
      </c>
      <c r="F676" s="388"/>
      <c r="G676" s="767"/>
      <c r="H676" s="388"/>
      <c r="I676" s="767"/>
    </row>
    <row r="677" spans="1:9" ht="17.5">
      <c r="A677" s="226">
        <v>22022010</v>
      </c>
      <c r="B677" s="390" t="s">
        <v>647</v>
      </c>
      <c r="C677" s="177"/>
      <c r="D677" s="523">
        <v>31911700</v>
      </c>
      <c r="E677" s="393" t="s">
        <v>254</v>
      </c>
      <c r="F677" s="412">
        <v>1520000</v>
      </c>
      <c r="G677" s="767">
        <v>2000000</v>
      </c>
      <c r="H677" s="412">
        <v>1200000</v>
      </c>
      <c r="I677" s="767">
        <v>5000000</v>
      </c>
    </row>
    <row r="678" spans="1:9" ht="17.5">
      <c r="A678" s="226">
        <v>22022011</v>
      </c>
      <c r="B678" s="390" t="s">
        <v>647</v>
      </c>
      <c r="C678" s="177"/>
      <c r="D678" s="523">
        <v>31911700</v>
      </c>
      <c r="E678" s="393" t="s">
        <v>255</v>
      </c>
      <c r="F678" s="412">
        <v>3980000</v>
      </c>
      <c r="G678" s="767">
        <v>4000000</v>
      </c>
      <c r="H678" s="412">
        <v>3456700</v>
      </c>
      <c r="I678" s="767">
        <v>4000000</v>
      </c>
    </row>
    <row r="679" spans="1:9" ht="40">
      <c r="A679" s="1521">
        <v>22022017</v>
      </c>
      <c r="B679" s="1522" t="s">
        <v>647</v>
      </c>
      <c r="C679" s="1523"/>
      <c r="D679" s="1524">
        <v>31911700</v>
      </c>
      <c r="E679" s="1525" t="s">
        <v>818</v>
      </c>
      <c r="F679" s="1526"/>
      <c r="G679" s="1496"/>
      <c r="H679" s="1526"/>
      <c r="I679" s="1496">
        <v>1000000</v>
      </c>
    </row>
    <row r="680" spans="1:9" ht="17.5">
      <c r="A680" s="237">
        <v>22040100</v>
      </c>
      <c r="B680" s="395"/>
      <c r="C680" s="190"/>
      <c r="D680" s="402">
        <v>31911700</v>
      </c>
      <c r="E680" s="396" t="s">
        <v>262</v>
      </c>
      <c r="F680" s="412"/>
      <c r="G680" s="767"/>
      <c r="H680" s="412"/>
      <c r="I680" s="767"/>
    </row>
    <row r="681" spans="1:9" ht="18" thickBot="1">
      <c r="A681" s="537">
        <v>22040109</v>
      </c>
      <c r="B681" s="581" t="s">
        <v>647</v>
      </c>
      <c r="C681" s="210"/>
      <c r="D681" s="523">
        <v>31911700</v>
      </c>
      <c r="E681" s="493" t="s">
        <v>525</v>
      </c>
      <c r="F681" s="494">
        <v>4567990</v>
      </c>
      <c r="G681" s="495">
        <v>30000000</v>
      </c>
      <c r="H681" s="494">
        <v>5678900</v>
      </c>
      <c r="I681" s="495">
        <v>30000000</v>
      </c>
    </row>
    <row r="682" spans="1:9" ht="18" thickBot="1">
      <c r="A682" s="588"/>
      <c r="B682" s="589"/>
      <c r="C682" s="590"/>
      <c r="D682" s="589"/>
      <c r="E682" s="592" t="s">
        <v>164</v>
      </c>
      <c r="F682" s="677">
        <f>SUM(F633:F663)</f>
        <v>1719987059.3</v>
      </c>
      <c r="G682" s="678">
        <f>SUM(G633:G665)</f>
        <v>1810512694</v>
      </c>
      <c r="H682" s="678">
        <f>SUM(H633:H665)</f>
        <v>1357884520.5</v>
      </c>
      <c r="I682" s="678">
        <f>SUM(I633:I665)</f>
        <v>2691118765</v>
      </c>
    </row>
    <row r="683" spans="1:9" ht="20.25" customHeight="1" thickBot="1">
      <c r="A683" s="584"/>
      <c r="B683" s="585"/>
      <c r="C683" s="586"/>
      <c r="D683" s="585"/>
      <c r="E683" s="587" t="s">
        <v>203</v>
      </c>
      <c r="F683" s="676">
        <f>SUM(F668:F681)</f>
        <v>20034790</v>
      </c>
      <c r="G683" s="887">
        <f>SUM(G668:G681)</f>
        <v>63000000</v>
      </c>
      <c r="H683" s="543">
        <f>SUM(H668:H681)</f>
        <v>26923600</v>
      </c>
      <c r="I683" s="543">
        <f>SUM(I668:I681)</f>
        <v>67000000</v>
      </c>
    </row>
    <row r="684" spans="1:9" ht="21" customHeight="1" thickBot="1">
      <c r="A684" s="247"/>
      <c r="B684" s="273"/>
      <c r="C684" s="201"/>
      <c r="D684" s="404"/>
      <c r="E684" s="405" t="s">
        <v>296</v>
      </c>
      <c r="F684" s="406">
        <f>SUM(F682:F683)</f>
        <v>1740021849.3</v>
      </c>
      <c r="G684" s="406">
        <f>SUM(G682:G683)</f>
        <v>1873512694</v>
      </c>
      <c r="H684" s="501">
        <f>SUM(H682:H683)</f>
        <v>1384808120.5</v>
      </c>
      <c r="I684" s="406">
        <f>SUM(I682:I683)</f>
        <v>2758118765</v>
      </c>
    </row>
    <row r="685" spans="1:9" ht="22">
      <c r="A685" s="1620" t="s">
        <v>916</v>
      </c>
      <c r="B685" s="1621"/>
      <c r="C685" s="1621"/>
      <c r="D685" s="1621"/>
      <c r="E685" s="1621"/>
      <c r="F685" s="1621"/>
      <c r="G685" s="1621"/>
      <c r="H685" s="1621"/>
      <c r="I685" s="1622"/>
    </row>
    <row r="686" spans="1:9" ht="20">
      <c r="A686" s="1623" t="s">
        <v>484</v>
      </c>
      <c r="B686" s="1624"/>
      <c r="C686" s="1624"/>
      <c r="D686" s="1624"/>
      <c r="E686" s="1624"/>
      <c r="F686" s="1624"/>
      <c r="G686" s="1624"/>
      <c r="H686" s="1624"/>
      <c r="I686" s="1625"/>
    </row>
    <row r="687" spans="1:9" ht="22">
      <c r="A687" s="1626" t="s">
        <v>1676</v>
      </c>
      <c r="B687" s="1627"/>
      <c r="C687" s="1627"/>
      <c r="D687" s="1627"/>
      <c r="E687" s="1627"/>
      <c r="F687" s="1627"/>
      <c r="G687" s="1627"/>
      <c r="H687" s="1627"/>
      <c r="I687" s="1628"/>
    </row>
    <row r="688" spans="1:9" ht="27.75" customHeight="1" thickBot="1">
      <c r="A688" s="1629" t="s">
        <v>277</v>
      </c>
      <c r="B688" s="1630"/>
      <c r="C688" s="1630"/>
      <c r="D688" s="1630"/>
      <c r="E688" s="1630"/>
      <c r="F688" s="1630"/>
      <c r="G688" s="1630"/>
      <c r="H688" s="1630"/>
      <c r="I688" s="1631"/>
    </row>
    <row r="689" spans="1:9" ht="18.75" customHeight="1" thickBot="1">
      <c r="A689" s="1653" t="s">
        <v>392</v>
      </c>
      <c r="B689" s="1654"/>
      <c r="C689" s="1654"/>
      <c r="D689" s="1654"/>
      <c r="E689" s="1654"/>
      <c r="F689" s="1654"/>
      <c r="G689" s="1654"/>
      <c r="H689" s="1654"/>
      <c r="I689" s="1655"/>
    </row>
    <row r="690" spans="1:9" s="121" customFormat="1" ht="54.75" customHeight="1" thickBot="1">
      <c r="A690" s="167" t="s">
        <v>465</v>
      </c>
      <c r="B690" s="2" t="s">
        <v>459</v>
      </c>
      <c r="C690" s="175" t="s">
        <v>455</v>
      </c>
      <c r="D690" s="2" t="s">
        <v>458</v>
      </c>
      <c r="E690" s="8" t="s">
        <v>1</v>
      </c>
      <c r="F690" s="2" t="s">
        <v>835</v>
      </c>
      <c r="G690" s="2" t="s">
        <v>836</v>
      </c>
      <c r="H690" s="2" t="s">
        <v>837</v>
      </c>
      <c r="I690" s="2" t="s">
        <v>838</v>
      </c>
    </row>
    <row r="691" spans="1:9" ht="17.5">
      <c r="A691" s="238">
        <v>20000000</v>
      </c>
      <c r="B691" s="90"/>
      <c r="C691" s="191"/>
      <c r="D691" s="402">
        <v>31911700</v>
      </c>
      <c r="E691" s="91" t="s">
        <v>163</v>
      </c>
      <c r="F691" s="92"/>
      <c r="G691" s="372"/>
      <c r="H691" s="92"/>
      <c r="I691" s="372"/>
    </row>
    <row r="692" spans="1:9" ht="17.5">
      <c r="A692" s="232">
        <v>21000000</v>
      </c>
      <c r="B692" s="79"/>
      <c r="C692" s="185"/>
      <c r="D692" s="402">
        <v>31911700</v>
      </c>
      <c r="E692" s="11" t="s">
        <v>164</v>
      </c>
      <c r="F692" s="75"/>
      <c r="G692" s="19"/>
      <c r="H692" s="75"/>
      <c r="I692" s="19"/>
    </row>
    <row r="693" spans="1:9" ht="17.5">
      <c r="A693" s="232">
        <v>21010000</v>
      </c>
      <c r="B693" s="79"/>
      <c r="C693" s="185"/>
      <c r="D693" s="402">
        <v>31911700</v>
      </c>
      <c r="E693" s="11" t="s">
        <v>165</v>
      </c>
      <c r="F693" s="75"/>
      <c r="G693" s="19"/>
      <c r="H693" s="75"/>
      <c r="I693" s="19"/>
    </row>
    <row r="694" spans="1:9" ht="17.5">
      <c r="A694" s="234">
        <v>21010103</v>
      </c>
      <c r="B694" s="82" t="s">
        <v>647</v>
      </c>
      <c r="C694" s="187"/>
      <c r="D694" s="523">
        <v>31911700</v>
      </c>
      <c r="E694" s="80" t="s">
        <v>168</v>
      </c>
      <c r="F694" s="18">
        <f>G694-(G694*5%)</f>
        <v>7585992.25</v>
      </c>
      <c r="G694" s="379">
        <v>7985255</v>
      </c>
      <c r="H694" s="388">
        <f>G694/12*9</f>
        <v>5988941.25</v>
      </c>
      <c r="I694" s="379">
        <f>'NORMINAL ROLL'!D349</f>
        <v>8208844.6799999969</v>
      </c>
    </row>
    <row r="695" spans="1:9" ht="17.5">
      <c r="A695" s="234">
        <v>21010104</v>
      </c>
      <c r="B695" s="82" t="s">
        <v>647</v>
      </c>
      <c r="C695" s="187"/>
      <c r="D695" s="523">
        <v>31911700</v>
      </c>
      <c r="E695" s="80" t="s">
        <v>169</v>
      </c>
      <c r="F695" s="81">
        <v>1253322</v>
      </c>
      <c r="G695" s="379">
        <v>1355740</v>
      </c>
      <c r="H695" s="388">
        <f>G695/12*9</f>
        <v>1016805</v>
      </c>
      <c r="I695" s="379">
        <f>'NORMINAL ROLL'!D337</f>
        <v>3724149</v>
      </c>
    </row>
    <row r="696" spans="1:9" ht="17.5">
      <c r="A696" s="234">
        <v>21010105</v>
      </c>
      <c r="B696" s="82" t="s">
        <v>647</v>
      </c>
      <c r="C696" s="187"/>
      <c r="D696" s="523">
        <v>31911700</v>
      </c>
      <c r="E696" s="80" t="s">
        <v>170</v>
      </c>
      <c r="F696" s="18">
        <f>G696-(G696*5%)</f>
        <v>0</v>
      </c>
      <c r="G696" s="379"/>
      <c r="H696" s="388">
        <f>G696/12*9</f>
        <v>0</v>
      </c>
      <c r="I696" s="379">
        <f>'NORMINAL ROLL'!D321</f>
        <v>6291766.879999999</v>
      </c>
    </row>
    <row r="697" spans="1:9" ht="17.5">
      <c r="A697" s="234">
        <v>21010106</v>
      </c>
      <c r="B697" s="82" t="s">
        <v>647</v>
      </c>
      <c r="C697" s="187"/>
      <c r="D697" s="523">
        <v>31911700</v>
      </c>
      <c r="E697" s="80" t="s">
        <v>171</v>
      </c>
      <c r="F697" s="81"/>
      <c r="G697" s="19"/>
      <c r="H697" s="30"/>
      <c r="I697" s="19"/>
    </row>
    <row r="698" spans="1:9" ht="17.5">
      <c r="A698" s="239"/>
      <c r="B698" s="82" t="s">
        <v>647</v>
      </c>
      <c r="C698" s="187"/>
      <c r="D698" s="523">
        <v>31911700</v>
      </c>
      <c r="E698" s="64" t="s">
        <v>683</v>
      </c>
      <c r="F698" s="81"/>
      <c r="G698" s="19"/>
      <c r="H698" s="30"/>
      <c r="I698" s="18">
        <v>7200000</v>
      </c>
    </row>
    <row r="699" spans="1:9" ht="17.5">
      <c r="A699" s="232">
        <v>21020200</v>
      </c>
      <c r="B699" s="79"/>
      <c r="C699" s="185"/>
      <c r="D699" s="402">
        <v>31911700</v>
      </c>
      <c r="E699" s="580" t="s">
        <v>191</v>
      </c>
      <c r="F699" s="81"/>
      <c r="G699" s="19"/>
      <c r="H699" s="30"/>
      <c r="I699" s="19"/>
    </row>
    <row r="700" spans="1:9" ht="17.5">
      <c r="A700" s="232">
        <v>21020300</v>
      </c>
      <c r="B700" s="79"/>
      <c r="C700" s="185"/>
      <c r="D700" s="402">
        <v>31911700</v>
      </c>
      <c r="E700" s="11" t="s">
        <v>192</v>
      </c>
      <c r="F700" s="81"/>
      <c r="G700" s="19"/>
      <c r="H700" s="30"/>
      <c r="I700" s="19"/>
    </row>
    <row r="701" spans="1:9" s="61" customFormat="1" ht="17.5">
      <c r="A701" s="234">
        <v>21020301</v>
      </c>
      <c r="B701" s="82" t="s">
        <v>647</v>
      </c>
      <c r="C701" s="187"/>
      <c r="D701" s="523">
        <v>31911700</v>
      </c>
      <c r="E701" s="64" t="s">
        <v>177</v>
      </c>
      <c r="F701" s="18">
        <f t="shared" ref="F701:F704" si="25">G701-(G701*5%)</f>
        <v>2804514</v>
      </c>
      <c r="G701" s="19">
        <v>2952120</v>
      </c>
      <c r="H701" s="75">
        <f>G701/12*9</f>
        <v>2214090</v>
      </c>
      <c r="I701" s="379">
        <f>'NORMINAL ROLL'!E349</f>
        <v>2873095.6379999989</v>
      </c>
    </row>
    <row r="702" spans="1:9" s="61" customFormat="1" ht="17.5">
      <c r="A702" s="234">
        <v>21020302</v>
      </c>
      <c r="B702" s="82" t="s">
        <v>647</v>
      </c>
      <c r="C702" s="187"/>
      <c r="D702" s="523">
        <v>31911700</v>
      </c>
      <c r="E702" s="64" t="s">
        <v>178</v>
      </c>
      <c r="F702" s="18">
        <f t="shared" si="25"/>
        <v>1771289.25</v>
      </c>
      <c r="G702" s="19">
        <v>1864515</v>
      </c>
      <c r="H702" s="75">
        <f>G702/12*9</f>
        <v>1398386.25</v>
      </c>
      <c r="I702" s="19">
        <f>'NORMINAL ROLL'!F349</f>
        <v>1641768.9360000002</v>
      </c>
    </row>
    <row r="703" spans="1:9" s="61" customFormat="1" ht="17.5">
      <c r="A703" s="234">
        <v>21020303</v>
      </c>
      <c r="B703" s="82" t="s">
        <v>647</v>
      </c>
      <c r="C703" s="187"/>
      <c r="D703" s="523">
        <v>31911700</v>
      </c>
      <c r="E703" s="64" t="s">
        <v>179</v>
      </c>
      <c r="F703" s="18">
        <f t="shared" si="25"/>
        <v>236056</v>
      </c>
      <c r="G703" s="19">
        <v>248480</v>
      </c>
      <c r="H703" s="75">
        <f>G703/12*9</f>
        <v>186360</v>
      </c>
      <c r="I703" s="379">
        <f>'NORMINAL ROLL'!G349</f>
        <v>89640</v>
      </c>
    </row>
    <row r="704" spans="1:9" s="61" customFormat="1" ht="17.5">
      <c r="A704" s="234">
        <v>21020304</v>
      </c>
      <c r="B704" s="82" t="s">
        <v>647</v>
      </c>
      <c r="C704" s="187"/>
      <c r="D704" s="523">
        <v>31911700</v>
      </c>
      <c r="E704" s="64" t="s">
        <v>180</v>
      </c>
      <c r="F704" s="18">
        <f t="shared" si="25"/>
        <v>442568.9</v>
      </c>
      <c r="G704" s="19">
        <v>465862</v>
      </c>
      <c r="H704" s="75">
        <f>G704/12*9</f>
        <v>349396.5</v>
      </c>
      <c r="I704" s="379">
        <f>'NORMINAL ROLL'!H349</f>
        <v>410442.23400000005</v>
      </c>
    </row>
    <row r="705" spans="1:9" ht="17.5">
      <c r="A705" s="234">
        <v>21020312</v>
      </c>
      <c r="B705" s="82" t="s">
        <v>647</v>
      </c>
      <c r="C705" s="187"/>
      <c r="D705" s="523">
        <v>31911700</v>
      </c>
      <c r="E705" s="64" t="s">
        <v>183</v>
      </c>
      <c r="F705" s="18"/>
      <c r="G705" s="19"/>
      <c r="H705" s="30"/>
    </row>
    <row r="706" spans="1:9" ht="17.5">
      <c r="A706" s="234">
        <v>21020315</v>
      </c>
      <c r="B706" s="82" t="s">
        <v>647</v>
      </c>
      <c r="C706" s="187"/>
      <c r="D706" s="523">
        <v>31911700</v>
      </c>
      <c r="E706" s="64" t="s">
        <v>186</v>
      </c>
      <c r="F706" s="18"/>
      <c r="G706" s="19"/>
      <c r="H706" s="75"/>
      <c r="I706" s="379"/>
    </row>
    <row r="707" spans="1:9" ht="17.5">
      <c r="A707" s="234">
        <v>21020314</v>
      </c>
      <c r="B707" s="82" t="s">
        <v>647</v>
      </c>
      <c r="C707" s="187"/>
      <c r="D707" s="523">
        <v>31911700</v>
      </c>
      <c r="E707" s="64" t="s">
        <v>520</v>
      </c>
      <c r="F707" s="18"/>
      <c r="G707" s="19"/>
      <c r="H707" s="30"/>
      <c r="I707" s="19"/>
    </row>
    <row r="708" spans="1:9" ht="17.5">
      <c r="A708" s="234">
        <v>21020305</v>
      </c>
      <c r="B708" s="82" t="s">
        <v>647</v>
      </c>
      <c r="C708" s="187"/>
      <c r="D708" s="523">
        <v>31911700</v>
      </c>
      <c r="E708" s="64" t="s">
        <v>521</v>
      </c>
      <c r="F708" s="18"/>
      <c r="G708" s="19"/>
      <c r="H708" s="30"/>
      <c r="I708" s="19"/>
    </row>
    <row r="709" spans="1:9" ht="17.5">
      <c r="A709" s="234">
        <v>21020306</v>
      </c>
      <c r="B709" s="82" t="s">
        <v>647</v>
      </c>
      <c r="C709" s="187"/>
      <c r="D709" s="523">
        <v>31911700</v>
      </c>
      <c r="E709" s="64" t="s">
        <v>522</v>
      </c>
      <c r="H709" s="30"/>
      <c r="I709" s="19"/>
    </row>
    <row r="710" spans="1:9" ht="17.5">
      <c r="A710" s="232">
        <v>21020400</v>
      </c>
      <c r="B710" s="79"/>
      <c r="C710" s="185"/>
      <c r="D710" s="402">
        <v>31911700</v>
      </c>
      <c r="E710" s="11" t="s">
        <v>334</v>
      </c>
      <c r="F710" s="81"/>
      <c r="G710" s="19"/>
      <c r="H710" s="30"/>
      <c r="I710" s="19"/>
    </row>
    <row r="711" spans="1:9" ht="17.5">
      <c r="A711" s="234">
        <v>21020401</v>
      </c>
      <c r="B711" s="82" t="s">
        <v>647</v>
      </c>
      <c r="C711" s="187"/>
      <c r="D711" s="523">
        <v>31911700</v>
      </c>
      <c r="E711" s="64" t="s">
        <v>177</v>
      </c>
      <c r="F711" s="18">
        <v>168264</v>
      </c>
      <c r="G711" s="19">
        <v>177120</v>
      </c>
      <c r="H711" s="75">
        <v>132840</v>
      </c>
      <c r="I711" s="379">
        <v>275255</v>
      </c>
    </row>
    <row r="712" spans="1:9" ht="17.5">
      <c r="A712" s="248">
        <v>21020402</v>
      </c>
      <c r="B712" s="82" t="s">
        <v>647</v>
      </c>
      <c r="C712" s="189"/>
      <c r="D712" s="523">
        <v>31911700</v>
      </c>
      <c r="E712" s="64" t="s">
        <v>178</v>
      </c>
      <c r="F712" s="18">
        <v>520972.4</v>
      </c>
      <c r="G712" s="19">
        <v>548392</v>
      </c>
      <c r="H712" s="75">
        <v>411294</v>
      </c>
      <c r="I712" s="379">
        <v>967161.35199999996</v>
      </c>
    </row>
    <row r="713" spans="1:9" ht="17.5">
      <c r="A713" s="248">
        <v>21020403</v>
      </c>
      <c r="B713" s="82" t="s">
        <v>647</v>
      </c>
      <c r="C713" s="189"/>
      <c r="D713" s="523">
        <v>31911700</v>
      </c>
      <c r="E713" s="64" t="s">
        <v>179</v>
      </c>
      <c r="F713" s="18">
        <v>1022572.4</v>
      </c>
      <c r="G713" s="19">
        <v>1076392</v>
      </c>
      <c r="H713" s="75">
        <v>807294</v>
      </c>
      <c r="I713" s="379">
        <v>120966</v>
      </c>
    </row>
    <row r="714" spans="1:9" ht="17.5">
      <c r="A714" s="248">
        <v>21020404</v>
      </c>
      <c r="B714" s="82" t="s">
        <v>647</v>
      </c>
      <c r="C714" s="189"/>
      <c r="D714" s="523">
        <v>31911700</v>
      </c>
      <c r="E714" s="64" t="s">
        <v>180</v>
      </c>
      <c r="F714" s="18">
        <v>369428.4</v>
      </c>
      <c r="G714" s="19">
        <v>388872</v>
      </c>
      <c r="H714" s="75">
        <v>291654</v>
      </c>
      <c r="I714" s="379">
        <v>241790.33799999999</v>
      </c>
    </row>
    <row r="715" spans="1:9" ht="17.5">
      <c r="A715" s="248">
        <v>21020412</v>
      </c>
      <c r="B715" s="82" t="s">
        <v>647</v>
      </c>
      <c r="C715" s="189"/>
      <c r="D715" s="523">
        <v>31911700</v>
      </c>
      <c r="E715" s="64" t="s">
        <v>183</v>
      </c>
      <c r="F715" s="18">
        <v>0</v>
      </c>
      <c r="G715" s="19"/>
      <c r="H715" s="30">
        <v>0</v>
      </c>
      <c r="I715" s="379"/>
    </row>
    <row r="716" spans="1:9" ht="17.5">
      <c r="A716" s="248">
        <v>21020415</v>
      </c>
      <c r="B716" s="82" t="s">
        <v>647</v>
      </c>
      <c r="C716" s="189"/>
      <c r="D716" s="523">
        <v>31911700</v>
      </c>
      <c r="E716" s="64" t="s">
        <v>186</v>
      </c>
      <c r="F716" s="18">
        <v>211128</v>
      </c>
      <c r="G716" s="19">
        <v>222240</v>
      </c>
      <c r="H716" s="75">
        <v>166680</v>
      </c>
      <c r="I716" s="379">
        <v>248250</v>
      </c>
    </row>
    <row r="717" spans="1:9" ht="17.5">
      <c r="A717" s="235">
        <v>21020501</v>
      </c>
      <c r="B717" s="84"/>
      <c r="C717" s="188"/>
      <c r="D717" s="402">
        <v>31911700</v>
      </c>
      <c r="E717" s="88" t="s">
        <v>335</v>
      </c>
      <c r="F717" s="81"/>
      <c r="G717" s="19"/>
      <c r="H717" s="30"/>
      <c r="I717" s="19"/>
    </row>
    <row r="718" spans="1:9" ht="17.5">
      <c r="A718" s="234">
        <v>21020501</v>
      </c>
      <c r="B718" s="82" t="s">
        <v>647</v>
      </c>
      <c r="C718" s="187"/>
      <c r="D718" s="523">
        <v>31911700</v>
      </c>
      <c r="E718" s="64" t="s">
        <v>177</v>
      </c>
      <c r="F718" s="18">
        <v>479151.33333333331</v>
      </c>
      <c r="G718" s="379">
        <v>118727</v>
      </c>
      <c r="H718" s="75">
        <v>539045.25</v>
      </c>
      <c r="I718" s="379">
        <v>109782.204</v>
      </c>
    </row>
    <row r="719" spans="1:9" ht="17.5">
      <c r="A719" s="248">
        <v>21020502</v>
      </c>
      <c r="B719" s="82" t="s">
        <v>647</v>
      </c>
      <c r="C719" s="189"/>
      <c r="D719" s="523">
        <v>31911700</v>
      </c>
      <c r="E719" s="64" t="s">
        <v>178</v>
      </c>
      <c r="F719" s="18">
        <v>21203.666666666999</v>
      </c>
      <c r="G719" s="379">
        <v>58052</v>
      </c>
      <c r="H719" s="75">
        <v>28539</v>
      </c>
      <c r="I719" s="379">
        <v>62732.688000000009</v>
      </c>
    </row>
    <row r="720" spans="1:9" ht="17.5">
      <c r="A720" s="248">
        <v>21020503</v>
      </c>
      <c r="B720" s="82" t="s">
        <v>647</v>
      </c>
      <c r="C720" s="189"/>
      <c r="D720" s="523">
        <v>31911700</v>
      </c>
      <c r="E720" s="64" t="s">
        <v>179</v>
      </c>
      <c r="F720" s="18">
        <v>57600</v>
      </c>
      <c r="G720" s="379">
        <v>86400</v>
      </c>
      <c r="H720" s="75">
        <v>64800</v>
      </c>
      <c r="I720" s="379">
        <v>10800</v>
      </c>
    </row>
    <row r="721" spans="1:9" ht="17.5">
      <c r="A721" s="248">
        <v>21020504</v>
      </c>
      <c r="B721" s="82" t="s">
        <v>647</v>
      </c>
      <c r="C721" s="189"/>
      <c r="D721" s="523">
        <v>31911700</v>
      </c>
      <c r="E721" s="64" t="s">
        <v>180</v>
      </c>
      <c r="F721" s="18">
        <v>47299.333333333001</v>
      </c>
      <c r="G721" s="379">
        <v>79409</v>
      </c>
      <c r="H721" s="75">
        <v>32056.75</v>
      </c>
      <c r="I721" s="379">
        <v>15683.172</v>
      </c>
    </row>
    <row r="722" spans="1:9" ht="17.5">
      <c r="A722" s="248">
        <v>21020512</v>
      </c>
      <c r="B722" s="82" t="s">
        <v>647</v>
      </c>
      <c r="C722" s="189"/>
      <c r="D722" s="523">
        <v>31911700</v>
      </c>
      <c r="E722" s="64" t="s">
        <v>183</v>
      </c>
      <c r="F722" s="18"/>
      <c r="G722" s="19"/>
      <c r="H722" s="75"/>
      <c r="I722" s="19"/>
    </row>
    <row r="723" spans="1:9" ht="17.5">
      <c r="A723" s="248">
        <v>21020515</v>
      </c>
      <c r="B723" s="82" t="s">
        <v>647</v>
      </c>
      <c r="C723" s="189"/>
      <c r="D723" s="523">
        <v>31911700</v>
      </c>
      <c r="E723" s="64" t="s">
        <v>186</v>
      </c>
      <c r="F723" s="18">
        <v>11128</v>
      </c>
      <c r="G723" s="19">
        <v>326230</v>
      </c>
      <c r="H723" s="75">
        <v>146660</v>
      </c>
      <c r="I723" s="19">
        <v>180241.21799999999</v>
      </c>
    </row>
    <row r="724" spans="1:9" ht="17.5">
      <c r="A724" s="235">
        <v>21020600</v>
      </c>
      <c r="B724" s="84"/>
      <c r="C724" s="188"/>
      <c r="D724" s="402">
        <v>31911700</v>
      </c>
      <c r="E724" s="11" t="s">
        <v>195</v>
      </c>
      <c r="F724" s="81"/>
      <c r="G724" s="19"/>
      <c r="H724" s="81"/>
      <c r="I724" s="19"/>
    </row>
    <row r="725" spans="1:9" ht="17.5">
      <c r="A725" s="248">
        <v>21020605</v>
      </c>
      <c r="B725" s="82" t="s">
        <v>647</v>
      </c>
      <c r="C725" s="189"/>
      <c r="D725" s="523">
        <v>31911700</v>
      </c>
      <c r="E725" s="80" t="s">
        <v>198</v>
      </c>
      <c r="F725" s="81"/>
      <c r="G725" s="379"/>
      <c r="H725" s="81"/>
    </row>
    <row r="726" spans="1:9" ht="17.5">
      <c r="A726" s="237">
        <v>21030100</v>
      </c>
      <c r="B726" s="86"/>
      <c r="C726" s="190"/>
      <c r="D726" s="402">
        <v>31911700</v>
      </c>
      <c r="E726" s="59" t="s">
        <v>199</v>
      </c>
      <c r="F726" s="75"/>
      <c r="G726" s="796"/>
      <c r="H726" s="30"/>
      <c r="I726" s="796"/>
    </row>
    <row r="727" spans="1:9" ht="17.5">
      <c r="A727" s="1059">
        <v>22010100</v>
      </c>
      <c r="B727" s="165" t="s">
        <v>828</v>
      </c>
      <c r="C727" s="218"/>
      <c r="D727" s="523">
        <v>31911700</v>
      </c>
      <c r="E727" s="971" t="s">
        <v>834</v>
      </c>
      <c r="F727" s="75"/>
      <c r="G727" s="796"/>
      <c r="H727" s="30"/>
      <c r="I727" s="796"/>
    </row>
    <row r="728" spans="1:9" ht="17.5">
      <c r="A728" s="237">
        <v>22020000</v>
      </c>
      <c r="B728" s="86"/>
      <c r="C728" s="190"/>
      <c r="D728" s="402">
        <v>31911700</v>
      </c>
      <c r="E728" s="59" t="s">
        <v>203</v>
      </c>
      <c r="F728" s="81"/>
      <c r="G728" s="19"/>
      <c r="H728" s="81"/>
      <c r="I728" s="19"/>
    </row>
    <row r="729" spans="1:9" ht="17.5">
      <c r="A729" s="237">
        <v>22020100</v>
      </c>
      <c r="B729" s="86"/>
      <c r="C729" s="190"/>
      <c r="D729" s="402">
        <v>31911700</v>
      </c>
      <c r="E729" s="59" t="s">
        <v>204</v>
      </c>
      <c r="F729" s="81"/>
      <c r="G729" s="19"/>
      <c r="H729" s="81"/>
      <c r="I729" s="19"/>
    </row>
    <row r="730" spans="1:9" ht="17.5">
      <c r="A730" s="226">
        <v>22020102</v>
      </c>
      <c r="B730" s="82" t="s">
        <v>649</v>
      </c>
      <c r="C730" s="177"/>
      <c r="D730" s="523">
        <v>31911700</v>
      </c>
      <c r="E730" s="85" t="s">
        <v>206</v>
      </c>
      <c r="F730" s="81"/>
      <c r="G730" s="19">
        <v>350000</v>
      </c>
      <c r="H730" s="81">
        <v>300000</v>
      </c>
      <c r="I730" s="19">
        <v>500000</v>
      </c>
    </row>
    <row r="731" spans="1:9" ht="17.5">
      <c r="A731" s="237">
        <v>22020300</v>
      </c>
      <c r="B731" s="86"/>
      <c r="C731" s="190"/>
      <c r="D731" s="402">
        <v>31911700</v>
      </c>
      <c r="E731" s="59" t="s">
        <v>212</v>
      </c>
      <c r="F731" s="81"/>
      <c r="G731" s="19"/>
      <c r="H731" s="81"/>
      <c r="I731" s="19"/>
    </row>
    <row r="732" spans="1:9" ht="17.5">
      <c r="A732" s="226">
        <v>22020311</v>
      </c>
      <c r="B732" s="82" t="s">
        <v>647</v>
      </c>
      <c r="C732" s="177"/>
      <c r="D732" s="523">
        <v>31911700</v>
      </c>
      <c r="E732" s="93" t="s">
        <v>220</v>
      </c>
      <c r="F732" s="81">
        <v>1235000</v>
      </c>
      <c r="G732" s="19">
        <v>10000000</v>
      </c>
      <c r="H732" s="81">
        <v>2450000</v>
      </c>
      <c r="I732" s="19">
        <v>10000000</v>
      </c>
    </row>
    <row r="733" spans="1:9" ht="17.5">
      <c r="A733" s="226">
        <v>22020313</v>
      </c>
      <c r="B733" s="82" t="s">
        <v>647</v>
      </c>
      <c r="C733" s="177"/>
      <c r="D733" s="523">
        <v>31911700</v>
      </c>
      <c r="E733" s="93" t="s">
        <v>221</v>
      </c>
      <c r="F733" s="81"/>
      <c r="G733" s="19">
        <v>2000000</v>
      </c>
      <c r="H733" s="81"/>
      <c r="I733" s="19">
        <v>2000000</v>
      </c>
    </row>
    <row r="734" spans="1:9" ht="17.5">
      <c r="A734" s="237">
        <v>22020600</v>
      </c>
      <c r="B734" s="86"/>
      <c r="C734" s="190"/>
      <c r="D734" s="402">
        <v>31911700</v>
      </c>
      <c r="E734" s="88" t="s">
        <v>336</v>
      </c>
      <c r="F734" s="81"/>
      <c r="G734" s="19"/>
      <c r="H734" s="81">
        <v>1000000</v>
      </c>
      <c r="I734" s="379">
        <v>3000000</v>
      </c>
    </row>
    <row r="735" spans="1:9" ht="17.5">
      <c r="A735" s="226">
        <v>22020601</v>
      </c>
      <c r="B735" s="82" t="s">
        <v>647</v>
      </c>
      <c r="C735" s="177"/>
      <c r="D735" s="523">
        <v>31911700</v>
      </c>
      <c r="E735" s="85" t="s">
        <v>447</v>
      </c>
      <c r="F735" s="81"/>
      <c r="G735" s="379"/>
      <c r="H735" s="81"/>
      <c r="I735" s="379"/>
    </row>
    <row r="736" spans="1:9" ht="17.5">
      <c r="A736" s="237">
        <v>22022000</v>
      </c>
      <c r="B736" s="86"/>
      <c r="C736" s="190"/>
      <c r="D736" s="402">
        <v>31911700</v>
      </c>
      <c r="E736" s="59" t="s">
        <v>246</v>
      </c>
      <c r="F736" s="81"/>
      <c r="G736" s="379"/>
      <c r="H736" s="81"/>
      <c r="I736" s="379"/>
    </row>
    <row r="737" spans="1:9" ht="17.5">
      <c r="A737" s="226">
        <v>22022003</v>
      </c>
      <c r="B737" s="82" t="s">
        <v>647</v>
      </c>
      <c r="C737" s="177"/>
      <c r="D737" s="523">
        <v>31911700</v>
      </c>
      <c r="E737" s="64" t="s">
        <v>249</v>
      </c>
      <c r="F737" s="81"/>
      <c r="G737" s="379">
        <v>1000000</v>
      </c>
      <c r="H737" s="81">
        <v>320000</v>
      </c>
      <c r="I737" s="379">
        <v>2000000</v>
      </c>
    </row>
    <row r="738" spans="1:9" ht="17.5">
      <c r="A738" s="226">
        <v>22022016</v>
      </c>
      <c r="B738" s="82" t="s">
        <v>647</v>
      </c>
      <c r="C738" s="177"/>
      <c r="D738" s="523">
        <v>31911700</v>
      </c>
      <c r="E738" s="64" t="s">
        <v>526</v>
      </c>
      <c r="F738" s="81">
        <v>4445600</v>
      </c>
      <c r="G738" s="379">
        <v>4000000</v>
      </c>
      <c r="H738" s="81">
        <v>3560000</v>
      </c>
      <c r="I738" s="379">
        <v>1000000</v>
      </c>
    </row>
    <row r="739" spans="1:9" ht="17.5">
      <c r="A739" s="226">
        <v>22022017</v>
      </c>
      <c r="B739" s="82" t="s">
        <v>647</v>
      </c>
      <c r="C739" s="177"/>
      <c r="D739" s="523">
        <v>31911700</v>
      </c>
      <c r="E739" s="93" t="s">
        <v>664</v>
      </c>
      <c r="F739" s="81"/>
      <c r="G739" s="379">
        <v>2000000</v>
      </c>
      <c r="H739" s="379"/>
      <c r="I739" s="379">
        <v>3000000</v>
      </c>
    </row>
    <row r="740" spans="1:9" ht="17.5">
      <c r="A740" s="237">
        <v>22040000</v>
      </c>
      <c r="B740" s="86"/>
      <c r="C740" s="190"/>
      <c r="D740" s="402">
        <v>31911700</v>
      </c>
      <c r="E740" s="59" t="s">
        <v>261</v>
      </c>
      <c r="F740" s="81"/>
      <c r="G740" s="379"/>
      <c r="H740" s="81"/>
      <c r="I740" s="379"/>
    </row>
    <row r="741" spans="1:9" ht="17.5">
      <c r="A741" s="237">
        <v>22040100</v>
      </c>
      <c r="B741" s="86"/>
      <c r="C741" s="190"/>
      <c r="D741" s="402">
        <v>31911700</v>
      </c>
      <c r="E741" s="59" t="s">
        <v>262</v>
      </c>
      <c r="F741" s="81"/>
      <c r="G741" s="379"/>
      <c r="H741" s="81"/>
      <c r="I741" s="379"/>
    </row>
    <row r="742" spans="1:9" s="121" customFormat="1" ht="38.25" customHeight="1" thickBot="1">
      <c r="A742" s="537">
        <v>22040109</v>
      </c>
      <c r="B742" s="615" t="s">
        <v>647</v>
      </c>
      <c r="C742" s="210"/>
      <c r="D742" s="523">
        <v>31911700</v>
      </c>
      <c r="E742" s="119" t="s">
        <v>446</v>
      </c>
      <c r="F742" s="27">
        <v>545000</v>
      </c>
      <c r="G742" s="567">
        <v>15000000</v>
      </c>
      <c r="H742" s="623">
        <v>7854000</v>
      </c>
      <c r="I742" s="567">
        <v>20000000</v>
      </c>
    </row>
    <row r="743" spans="1:9" ht="18" thickBot="1">
      <c r="A743" s="588"/>
      <c r="B743" s="601"/>
      <c r="C743" s="590"/>
      <c r="D743" s="601"/>
      <c r="E743" s="592" t="s">
        <v>164</v>
      </c>
      <c r="F743" s="548">
        <f>SUM(F694:F725)</f>
        <v>17002489.933333334</v>
      </c>
      <c r="G743" s="548">
        <f>SUM(G694:G727)</f>
        <v>17953806</v>
      </c>
      <c r="H743" s="548">
        <f>SUM(H694:H727)</f>
        <v>13774842</v>
      </c>
      <c r="I743" s="548">
        <f>SUM(I694:I727)</f>
        <v>32672369.339999996</v>
      </c>
    </row>
    <row r="744" spans="1:9" ht="18" thickBot="1">
      <c r="A744" s="584"/>
      <c r="B744" s="598"/>
      <c r="C744" s="586"/>
      <c r="D744" s="598"/>
      <c r="E744" s="587" t="s">
        <v>203</v>
      </c>
      <c r="F744" s="543">
        <f>SUM(F728:F742)</f>
        <v>6225600</v>
      </c>
      <c r="G744" s="543">
        <f>SUM(G728:G742)</f>
        <v>34350000</v>
      </c>
      <c r="H744" s="543">
        <f>SUM(H728:H742)</f>
        <v>15484000</v>
      </c>
      <c r="I744" s="543">
        <f>SUM(I728:I742)</f>
        <v>41500000</v>
      </c>
    </row>
    <row r="745" spans="1:9" s="408" customFormat="1" ht="16.5" thickBot="1">
      <c r="A745" s="247"/>
      <c r="B745" s="273"/>
      <c r="C745" s="409"/>
      <c r="D745" s="404"/>
      <c r="E745" s="405" t="s">
        <v>296</v>
      </c>
      <c r="F745" s="406">
        <f>SUM(F743:F744)</f>
        <v>23228089.933333334</v>
      </c>
      <c r="G745" s="406">
        <f>SUM(G743:G744)</f>
        <v>52303806</v>
      </c>
      <c r="H745" s="406">
        <f>SUM(H743:H744)</f>
        <v>29258842</v>
      </c>
      <c r="I745" s="406">
        <f>SUM(I743:I744)</f>
        <v>74172369.340000004</v>
      </c>
    </row>
    <row r="746" spans="1:9" ht="22">
      <c r="A746" s="1620" t="s">
        <v>916</v>
      </c>
      <c r="B746" s="1621"/>
      <c r="C746" s="1621"/>
      <c r="D746" s="1621"/>
      <c r="E746" s="1621"/>
      <c r="F746" s="1621"/>
      <c r="G746" s="1621"/>
      <c r="H746" s="1621"/>
      <c r="I746" s="1622"/>
    </row>
    <row r="747" spans="1:9" ht="20">
      <c r="A747" s="1623" t="s">
        <v>484</v>
      </c>
      <c r="B747" s="1624"/>
      <c r="C747" s="1624"/>
      <c r="D747" s="1624"/>
      <c r="E747" s="1624"/>
      <c r="F747" s="1624"/>
      <c r="G747" s="1624"/>
      <c r="H747" s="1624"/>
      <c r="I747" s="1625"/>
    </row>
    <row r="748" spans="1:9" ht="24" customHeight="1">
      <c r="A748" s="1626" t="s">
        <v>1676</v>
      </c>
      <c r="B748" s="1627"/>
      <c r="C748" s="1627"/>
      <c r="D748" s="1627"/>
      <c r="E748" s="1627"/>
      <c r="F748" s="1627"/>
      <c r="G748" s="1627"/>
      <c r="H748" s="1627"/>
      <c r="I748" s="1628"/>
    </row>
    <row r="749" spans="1:9" ht="24.75" customHeight="1" thickBot="1">
      <c r="A749" s="1627" t="s">
        <v>277</v>
      </c>
      <c r="B749" s="1627"/>
      <c r="C749" s="1627"/>
      <c r="D749" s="1627"/>
      <c r="E749" s="1627"/>
      <c r="F749" s="1627"/>
      <c r="G749" s="1627"/>
      <c r="H749" s="1627"/>
      <c r="I749" s="1627"/>
    </row>
    <row r="750" spans="1:9" ht="18.75" customHeight="1" thickBot="1">
      <c r="A750" s="1641" t="s">
        <v>393</v>
      </c>
      <c r="B750" s="1642"/>
      <c r="C750" s="1642"/>
      <c r="D750" s="1642"/>
      <c r="E750" s="1642"/>
      <c r="F750" s="1642"/>
      <c r="G750" s="1642"/>
      <c r="H750" s="1642"/>
      <c r="I750" s="1643"/>
    </row>
    <row r="751" spans="1:9" s="121" customFormat="1" ht="50.25" customHeight="1" thickBot="1">
      <c r="A751" s="167" t="s">
        <v>465</v>
      </c>
      <c r="B751" s="2" t="s">
        <v>459</v>
      </c>
      <c r="C751" s="175" t="s">
        <v>455</v>
      </c>
      <c r="D751" s="2" t="s">
        <v>458</v>
      </c>
      <c r="E751" s="8" t="s">
        <v>1</v>
      </c>
      <c r="F751" s="2" t="s">
        <v>835</v>
      </c>
      <c r="G751" s="2" t="s">
        <v>836</v>
      </c>
      <c r="H751" s="2" t="s">
        <v>837</v>
      </c>
      <c r="I751" s="2" t="s">
        <v>838</v>
      </c>
    </row>
    <row r="752" spans="1:9" ht="17.5">
      <c r="A752" s="238">
        <v>20000000</v>
      </c>
      <c r="B752" s="383"/>
      <c r="C752" s="191"/>
      <c r="D752" s="402">
        <v>31911700</v>
      </c>
      <c r="E752" s="384" t="s">
        <v>163</v>
      </c>
      <c r="F752" s="385"/>
      <c r="G752" s="769"/>
      <c r="H752" s="385"/>
      <c r="I752" s="769"/>
    </row>
    <row r="753" spans="1:9" ht="17.5">
      <c r="A753" s="232">
        <v>21000000</v>
      </c>
      <c r="B753" s="386"/>
      <c r="C753" s="185"/>
      <c r="D753" s="402">
        <v>31911700</v>
      </c>
      <c r="E753" s="387" t="s">
        <v>164</v>
      </c>
      <c r="F753" s="388"/>
      <c r="G753" s="762"/>
      <c r="H753" s="388"/>
      <c r="I753" s="762"/>
    </row>
    <row r="754" spans="1:9" ht="17.5">
      <c r="A754" s="232">
        <v>21010000</v>
      </c>
      <c r="B754" s="386"/>
      <c r="C754" s="185"/>
      <c r="D754" s="402">
        <v>31911700</v>
      </c>
      <c r="E754" s="387" t="s">
        <v>165</v>
      </c>
      <c r="F754" s="388"/>
      <c r="G754" s="762"/>
      <c r="H754" s="388"/>
      <c r="I754" s="762"/>
    </row>
    <row r="755" spans="1:9" ht="17.5">
      <c r="A755" s="234">
        <v>21010103</v>
      </c>
      <c r="B755" s="390" t="s">
        <v>647</v>
      </c>
      <c r="C755" s="187"/>
      <c r="D755" s="523">
        <v>31911700</v>
      </c>
      <c r="E755" s="392" t="s">
        <v>168</v>
      </c>
      <c r="F755" s="18">
        <f>G755-(G755*5%)</f>
        <v>1388149.5</v>
      </c>
      <c r="G755" s="762">
        <v>1461210</v>
      </c>
      <c r="H755" s="388">
        <f>G755/12*9</f>
        <v>1095907.5</v>
      </c>
      <c r="I755" s="762">
        <v>1461210</v>
      </c>
    </row>
    <row r="756" spans="1:9" ht="17.5">
      <c r="A756" s="234">
        <v>21010104</v>
      </c>
      <c r="B756" s="390" t="s">
        <v>647</v>
      </c>
      <c r="C756" s="187"/>
      <c r="D756" s="523">
        <v>31911700</v>
      </c>
      <c r="E756" s="392" t="s">
        <v>169</v>
      </c>
      <c r="F756" s="18">
        <f>G756-(G756*5%)</f>
        <v>3880562.85</v>
      </c>
      <c r="G756" s="767">
        <v>4084803</v>
      </c>
      <c r="H756" s="388">
        <f>G756/12*9</f>
        <v>3063602.25</v>
      </c>
      <c r="I756" s="767">
        <f>'NORMINAL ROLL'!D389</f>
        <v>8746318.5599999987</v>
      </c>
    </row>
    <row r="757" spans="1:9" ht="17.5">
      <c r="A757" s="234">
        <v>21010105</v>
      </c>
      <c r="B757" s="390" t="s">
        <v>647</v>
      </c>
      <c r="C757" s="187"/>
      <c r="D757" s="523">
        <v>31911700</v>
      </c>
      <c r="E757" s="392" t="s">
        <v>170</v>
      </c>
      <c r="F757" s="18">
        <f>G757-(G757*5%)</f>
        <v>2711699.95</v>
      </c>
      <c r="G757" s="767">
        <v>2854421</v>
      </c>
      <c r="H757" s="388">
        <f>G757/12*9</f>
        <v>2140815.75</v>
      </c>
      <c r="I757" s="767">
        <f>'NORMINAL ROLL'!D361</f>
        <v>1212343.54</v>
      </c>
    </row>
    <row r="758" spans="1:9" ht="17.5">
      <c r="A758" s="234">
        <v>21010106</v>
      </c>
      <c r="B758" s="390" t="s">
        <v>647</v>
      </c>
      <c r="C758" s="187"/>
      <c r="D758" s="523">
        <v>31911700</v>
      </c>
      <c r="E758" s="392" t="s">
        <v>171</v>
      </c>
      <c r="F758" s="388"/>
      <c r="G758" s="767"/>
      <c r="H758" s="388"/>
      <c r="I758" s="767"/>
    </row>
    <row r="759" spans="1:9" ht="17.5">
      <c r="A759" s="239"/>
      <c r="B759" s="390" t="s">
        <v>647</v>
      </c>
      <c r="C759" s="187"/>
      <c r="D759" s="523">
        <v>31911700</v>
      </c>
      <c r="E759" s="393" t="s">
        <v>683</v>
      </c>
      <c r="F759" s="388"/>
      <c r="G759" s="767"/>
      <c r="H759" s="388"/>
      <c r="I759" s="18">
        <f>'NORMINAL ROLL'!M361+'NORMINAL ROLL'!M389</f>
        <v>13960000</v>
      </c>
    </row>
    <row r="760" spans="1:9" ht="17.5">
      <c r="A760" s="232">
        <v>21020000</v>
      </c>
      <c r="B760" s="386"/>
      <c r="C760" s="185"/>
      <c r="D760" s="402">
        <v>31911700</v>
      </c>
      <c r="E760" s="387" t="s">
        <v>176</v>
      </c>
      <c r="F760" s="388"/>
      <c r="G760" s="767"/>
      <c r="H760" s="388"/>
      <c r="I760" s="767"/>
    </row>
    <row r="761" spans="1:9" ht="17.5">
      <c r="A761" s="232">
        <v>21020300</v>
      </c>
      <c r="B761" s="386"/>
      <c r="C761" s="185"/>
      <c r="D761" s="402">
        <v>31911700</v>
      </c>
      <c r="E761" s="387" t="s">
        <v>192</v>
      </c>
      <c r="F761" s="388"/>
      <c r="G761" s="767"/>
      <c r="H761" s="388"/>
      <c r="I761" s="767"/>
    </row>
    <row r="762" spans="1:9" ht="17.5">
      <c r="A762" s="234">
        <v>21020301</v>
      </c>
      <c r="B762" s="390" t="s">
        <v>647</v>
      </c>
      <c r="C762" s="187"/>
      <c r="D762" s="523">
        <v>31911700</v>
      </c>
      <c r="E762" s="393" t="s">
        <v>177</v>
      </c>
      <c r="F762" s="18">
        <f t="shared" ref="F762:F767" si="26">G762-(G762*5%)</f>
        <v>448441.8</v>
      </c>
      <c r="G762" s="767">
        <v>472044</v>
      </c>
      <c r="H762" s="75">
        <f t="shared" ref="H762:H767" si="27">G762/12*9</f>
        <v>354033</v>
      </c>
      <c r="I762" s="767">
        <v>472044</v>
      </c>
    </row>
    <row r="763" spans="1:9" ht="17.5">
      <c r="A763" s="234">
        <v>21020302</v>
      </c>
      <c r="B763" s="390" t="s">
        <v>647</v>
      </c>
      <c r="C763" s="187"/>
      <c r="D763" s="523">
        <v>31911700</v>
      </c>
      <c r="E763" s="393" t="s">
        <v>178</v>
      </c>
      <c r="F763" s="18">
        <f t="shared" si="26"/>
        <v>263720</v>
      </c>
      <c r="G763" s="767">
        <v>277600</v>
      </c>
      <c r="H763" s="75">
        <f t="shared" si="27"/>
        <v>208200</v>
      </c>
      <c r="I763" s="767">
        <v>277600</v>
      </c>
    </row>
    <row r="764" spans="1:9" ht="17.5">
      <c r="A764" s="234">
        <v>21020303</v>
      </c>
      <c r="B764" s="390" t="s">
        <v>647</v>
      </c>
      <c r="C764" s="187"/>
      <c r="D764" s="523">
        <v>31911700</v>
      </c>
      <c r="E764" s="393" t="s">
        <v>179</v>
      </c>
      <c r="F764" s="18">
        <f t="shared" si="26"/>
        <v>44916</v>
      </c>
      <c r="G764" s="767">
        <v>47280</v>
      </c>
      <c r="H764" s="75">
        <f t="shared" si="27"/>
        <v>35460</v>
      </c>
      <c r="I764" s="767">
        <v>47280</v>
      </c>
    </row>
    <row r="765" spans="1:9" ht="17.5">
      <c r="A765" s="234">
        <v>21020304</v>
      </c>
      <c r="B765" s="390" t="s">
        <v>647</v>
      </c>
      <c r="C765" s="187"/>
      <c r="D765" s="523">
        <v>31911700</v>
      </c>
      <c r="E765" s="393" t="s">
        <v>180</v>
      </c>
      <c r="F765" s="18">
        <f t="shared" si="26"/>
        <v>82786.8</v>
      </c>
      <c r="G765" s="767">
        <v>87144</v>
      </c>
      <c r="H765" s="75">
        <f t="shared" si="27"/>
        <v>65358</v>
      </c>
      <c r="I765" s="767">
        <v>87144</v>
      </c>
    </row>
    <row r="766" spans="1:9" ht="17.5">
      <c r="A766" s="234">
        <v>21020312</v>
      </c>
      <c r="B766" s="390" t="s">
        <v>647</v>
      </c>
      <c r="C766" s="187"/>
      <c r="D766" s="523">
        <v>31911700</v>
      </c>
      <c r="E766" s="393" t="s">
        <v>183</v>
      </c>
      <c r="F766" s="18">
        <f t="shared" si="26"/>
        <v>153086.79999999999</v>
      </c>
      <c r="G766" s="767">
        <v>161144</v>
      </c>
      <c r="H766" s="388">
        <f t="shared" si="27"/>
        <v>120858</v>
      </c>
      <c r="I766" s="767">
        <v>161144</v>
      </c>
    </row>
    <row r="767" spans="1:9" ht="17.5">
      <c r="A767" s="234">
        <v>21020315</v>
      </c>
      <c r="B767" s="390" t="s">
        <v>647</v>
      </c>
      <c r="C767" s="187"/>
      <c r="D767" s="523">
        <v>31911700</v>
      </c>
      <c r="E767" s="393" t="s">
        <v>186</v>
      </c>
      <c r="F767" s="18">
        <f t="shared" si="26"/>
        <v>0</v>
      </c>
      <c r="G767" s="767"/>
      <c r="H767" s="75">
        <f t="shared" si="27"/>
        <v>0</v>
      </c>
      <c r="I767" s="767"/>
    </row>
    <row r="768" spans="1:9" ht="17.5">
      <c r="A768" s="234">
        <v>21020314</v>
      </c>
      <c r="B768" s="390" t="s">
        <v>647</v>
      </c>
      <c r="C768" s="187"/>
      <c r="D768" s="523">
        <v>31911700</v>
      </c>
      <c r="E768" s="393" t="s">
        <v>520</v>
      </c>
      <c r="F768" s="388"/>
      <c r="G768" s="767"/>
      <c r="H768" s="388"/>
      <c r="I768" s="767"/>
    </row>
    <row r="769" spans="1:9" ht="17.5">
      <c r="A769" s="234">
        <v>21020305</v>
      </c>
      <c r="B769" s="390" t="s">
        <v>647</v>
      </c>
      <c r="C769" s="187"/>
      <c r="D769" s="523">
        <v>31911700</v>
      </c>
      <c r="E769" s="393" t="s">
        <v>521</v>
      </c>
      <c r="F769" s="388"/>
      <c r="G769" s="767"/>
      <c r="H769" s="388"/>
      <c r="I769" s="767"/>
    </row>
    <row r="770" spans="1:9" ht="17.5">
      <c r="A770" s="234">
        <v>21020306</v>
      </c>
      <c r="B770" s="390" t="s">
        <v>647</v>
      </c>
      <c r="C770" s="187"/>
      <c r="D770" s="523">
        <v>31911700</v>
      </c>
      <c r="E770" s="393" t="s">
        <v>522</v>
      </c>
      <c r="F770" s="388"/>
      <c r="G770" s="767"/>
      <c r="H770" s="388"/>
      <c r="I770" s="767"/>
    </row>
    <row r="771" spans="1:9" ht="17.5">
      <c r="A771" s="232">
        <v>21020400</v>
      </c>
      <c r="B771" s="386"/>
      <c r="C771" s="185"/>
      <c r="D771" s="402">
        <v>31911700</v>
      </c>
      <c r="E771" s="387" t="s">
        <v>193</v>
      </c>
      <c r="F771" s="388"/>
      <c r="G771" s="767"/>
      <c r="H771" s="388"/>
      <c r="I771" s="767"/>
    </row>
    <row r="772" spans="1:9" ht="17.5">
      <c r="A772" s="234">
        <v>21020401</v>
      </c>
      <c r="B772" s="390" t="s">
        <v>647</v>
      </c>
      <c r="C772" s="187"/>
      <c r="D772" s="523">
        <v>31911700</v>
      </c>
      <c r="E772" s="393" t="s">
        <v>177</v>
      </c>
      <c r="F772" s="18">
        <f>G772-(G772*5%)</f>
        <v>1824093.1</v>
      </c>
      <c r="G772" s="767">
        <v>1920098</v>
      </c>
      <c r="H772" s="388">
        <f>G772/12*9</f>
        <v>1440073.5</v>
      </c>
      <c r="I772" s="1485">
        <f>'NORMINAL ROLL'!E389</f>
        <v>3061211.4959999998</v>
      </c>
    </row>
    <row r="773" spans="1:9" ht="17.5">
      <c r="A773" s="234">
        <v>21020402</v>
      </c>
      <c r="B773" s="390" t="s">
        <v>647</v>
      </c>
      <c r="C773" s="187"/>
      <c r="D773" s="523">
        <v>31911700</v>
      </c>
      <c r="E773" s="393" t="s">
        <v>178</v>
      </c>
      <c r="F773" s="18">
        <f>G773-(G773*5%)</f>
        <v>1600703.45</v>
      </c>
      <c r="G773" s="767">
        <v>1684951</v>
      </c>
      <c r="H773" s="388">
        <f>G773/12*9</f>
        <v>1263713.25</v>
      </c>
      <c r="I773" s="1485">
        <f>'NORMINAL ROLL'!F389</f>
        <v>1749263.7120000003</v>
      </c>
    </row>
    <row r="774" spans="1:9" ht="17.5">
      <c r="A774" s="234">
        <v>21020403</v>
      </c>
      <c r="B774" s="390" t="s">
        <v>647</v>
      </c>
      <c r="C774" s="187"/>
      <c r="D774" s="523">
        <v>31911700</v>
      </c>
      <c r="E774" s="393" t="s">
        <v>179</v>
      </c>
      <c r="F774" s="18">
        <f>G774-(G774*5%)</f>
        <v>132145</v>
      </c>
      <c r="G774" s="767">
        <v>139100</v>
      </c>
      <c r="H774" s="388">
        <f>G774/12*9</f>
        <v>104325</v>
      </c>
      <c r="I774" s="1485">
        <f>'NORMINAL ROLL'!G389</f>
        <v>166320</v>
      </c>
    </row>
    <row r="775" spans="1:9" ht="17.5">
      <c r="A775" s="234">
        <v>21020404</v>
      </c>
      <c r="B775" s="390" t="s">
        <v>647</v>
      </c>
      <c r="C775" s="187"/>
      <c r="D775" s="523">
        <v>31911700</v>
      </c>
      <c r="E775" s="393" t="s">
        <v>180</v>
      </c>
      <c r="F775" s="18">
        <f>G775-(G775*5%)</f>
        <v>2744485.4</v>
      </c>
      <c r="G775" s="767">
        <v>2888932</v>
      </c>
      <c r="H775" s="388">
        <f>G775/12*9</f>
        <v>2166699</v>
      </c>
      <c r="I775" s="1485">
        <f>'NORMINAL ROLL'!H389</f>
        <v>437315.92800000007</v>
      </c>
    </row>
    <row r="776" spans="1:9" ht="17.5">
      <c r="A776" s="234">
        <v>21020412</v>
      </c>
      <c r="B776" s="390" t="s">
        <v>647</v>
      </c>
      <c r="C776" s="187"/>
      <c r="D776" s="523">
        <v>31911700</v>
      </c>
      <c r="E776" s="393" t="s">
        <v>183</v>
      </c>
      <c r="F776" s="388"/>
      <c r="G776" s="767"/>
      <c r="H776" s="75"/>
      <c r="I776" s="944"/>
    </row>
    <row r="777" spans="1:9" ht="17.5">
      <c r="A777" s="234">
        <v>21020415</v>
      </c>
      <c r="B777" s="390" t="s">
        <v>647</v>
      </c>
      <c r="C777" s="187"/>
      <c r="D777" s="523">
        <v>31911700</v>
      </c>
      <c r="E777" s="393" t="s">
        <v>186</v>
      </c>
      <c r="F777" s="18">
        <f>G777-(G777*5%)</f>
        <v>600150.15</v>
      </c>
      <c r="G777" s="767">
        <v>631737</v>
      </c>
      <c r="H777" s="388">
        <f>G777/12*9</f>
        <v>473802.75</v>
      </c>
      <c r="I777" s="1485">
        <f>'NORMINAL ROLL'!I389</f>
        <v>941315.92799999972</v>
      </c>
    </row>
    <row r="778" spans="1:9" ht="17.5">
      <c r="A778" s="232">
        <v>21020500</v>
      </c>
      <c r="B778" s="386"/>
      <c r="C778" s="185"/>
      <c r="D778" s="402">
        <v>31911700</v>
      </c>
      <c r="E778" s="387" t="s">
        <v>194</v>
      </c>
      <c r="F778" s="388"/>
      <c r="G778" s="767"/>
      <c r="H778" s="75"/>
      <c r="I778" s="412"/>
    </row>
    <row r="779" spans="1:9" ht="17.5">
      <c r="A779" s="234">
        <v>21020501</v>
      </c>
      <c r="B779" s="390" t="s">
        <v>647</v>
      </c>
      <c r="C779" s="187"/>
      <c r="D779" s="523">
        <v>31911700</v>
      </c>
      <c r="E779" s="393" t="s">
        <v>177</v>
      </c>
      <c r="F779" s="18">
        <f t="shared" ref="F779:F784" si="28">G779-(G779*5%)</f>
        <v>817114</v>
      </c>
      <c r="G779" s="767">
        <v>860120</v>
      </c>
      <c r="H779" s="75">
        <f t="shared" ref="H779:H784" si="29">G779/12*9</f>
        <v>645090</v>
      </c>
      <c r="I779" s="767">
        <f>'NORMINAL ROLL'!E361</f>
        <v>424320.23899999994</v>
      </c>
    </row>
    <row r="780" spans="1:9" ht="17.5">
      <c r="A780" s="248">
        <v>21020502</v>
      </c>
      <c r="B780" s="390" t="s">
        <v>647</v>
      </c>
      <c r="C780" s="189"/>
      <c r="D780" s="523">
        <v>31911700</v>
      </c>
      <c r="E780" s="393" t="s">
        <v>178</v>
      </c>
      <c r="F780" s="18">
        <f t="shared" si="28"/>
        <v>532437.94999999995</v>
      </c>
      <c r="G780" s="767">
        <v>560461</v>
      </c>
      <c r="H780" s="75">
        <f t="shared" si="29"/>
        <v>420345.75</v>
      </c>
      <c r="I780" s="767">
        <f>'NORMINAL ROLL'!F361</f>
        <v>242468.70800000004</v>
      </c>
    </row>
    <row r="781" spans="1:9" ht="17.5">
      <c r="A781" s="248">
        <v>21020503</v>
      </c>
      <c r="B781" s="390" t="s">
        <v>647</v>
      </c>
      <c r="C781" s="189"/>
      <c r="D781" s="523">
        <v>31911700</v>
      </c>
      <c r="E781" s="393" t="s">
        <v>179</v>
      </c>
      <c r="F781" s="18">
        <f t="shared" si="28"/>
        <v>95950</v>
      </c>
      <c r="G781" s="767">
        <v>101000</v>
      </c>
      <c r="H781" s="75">
        <f t="shared" si="29"/>
        <v>75750</v>
      </c>
      <c r="I781" s="767">
        <f>'NORMINAL ROLL'!G361</f>
        <v>48600</v>
      </c>
    </row>
    <row r="782" spans="1:9" ht="17.5">
      <c r="A782" s="248">
        <v>21020504</v>
      </c>
      <c r="B782" s="390" t="s">
        <v>647</v>
      </c>
      <c r="C782" s="189"/>
      <c r="D782" s="523">
        <v>31911700</v>
      </c>
      <c r="E782" s="393" t="s">
        <v>180</v>
      </c>
      <c r="F782" s="18">
        <f t="shared" si="28"/>
        <v>285155.8</v>
      </c>
      <c r="G782" s="767">
        <v>300164</v>
      </c>
      <c r="H782" s="75">
        <f t="shared" si="29"/>
        <v>225123</v>
      </c>
      <c r="I782" s="767">
        <f>'NORMINAL ROLL'!H361</f>
        <v>60617.177000000011</v>
      </c>
    </row>
    <row r="783" spans="1:9" ht="17.5">
      <c r="A783" s="248">
        <v>21020512</v>
      </c>
      <c r="B783" s="390" t="s">
        <v>647</v>
      </c>
      <c r="C783" s="189"/>
      <c r="D783" s="523">
        <v>31911700</v>
      </c>
      <c r="E783" s="393" t="s">
        <v>183</v>
      </c>
      <c r="F783" s="18"/>
      <c r="G783" s="767"/>
      <c r="H783" s="75"/>
      <c r="I783" s="767"/>
    </row>
    <row r="784" spans="1:9" ht="17.5">
      <c r="A784" s="248">
        <v>21020515</v>
      </c>
      <c r="B784" s="390" t="s">
        <v>647</v>
      </c>
      <c r="C784" s="189"/>
      <c r="D784" s="523">
        <v>31911700</v>
      </c>
      <c r="E784" s="393" t="s">
        <v>186</v>
      </c>
      <c r="F784" s="18">
        <f t="shared" si="28"/>
        <v>935958.05</v>
      </c>
      <c r="G784" s="767">
        <v>985219</v>
      </c>
      <c r="H784" s="75">
        <f t="shared" si="29"/>
        <v>738914.25</v>
      </c>
      <c r="I784" s="767">
        <f>'NORMINAL ROLL'!I361</f>
        <v>644858.2969999999</v>
      </c>
    </row>
    <row r="785" spans="1:9" ht="17.5">
      <c r="A785" s="235">
        <v>21020600</v>
      </c>
      <c r="B785" s="394"/>
      <c r="C785" s="188"/>
      <c r="D785" s="402">
        <v>31911700</v>
      </c>
      <c r="E785" s="387" t="s">
        <v>195</v>
      </c>
      <c r="F785" s="388"/>
      <c r="G785" s="767"/>
      <c r="H785" s="388"/>
      <c r="I785" s="767"/>
    </row>
    <row r="786" spans="1:9" ht="17.5">
      <c r="A786" s="250">
        <v>21020307</v>
      </c>
      <c r="B786" s="390" t="s">
        <v>647</v>
      </c>
      <c r="C786" s="189"/>
      <c r="D786" s="523">
        <v>31911700</v>
      </c>
      <c r="E786" s="413" t="s">
        <v>689</v>
      </c>
      <c r="F786" s="388"/>
      <c r="G786" s="767"/>
      <c r="H786" s="388"/>
      <c r="I786" s="767"/>
    </row>
    <row r="787" spans="1:9" ht="17.5">
      <c r="A787" s="251">
        <v>21020605</v>
      </c>
      <c r="B787" s="390" t="s">
        <v>647</v>
      </c>
      <c r="C787" s="189"/>
      <c r="D787" s="523">
        <v>31911700</v>
      </c>
      <c r="E787" s="414" t="s">
        <v>198</v>
      </c>
      <c r="F787" s="388"/>
      <c r="G787" s="767">
        <v>0</v>
      </c>
      <c r="H787" s="388"/>
      <c r="I787" s="767">
        <v>0</v>
      </c>
    </row>
    <row r="788" spans="1:9" ht="17.5">
      <c r="A788" s="237">
        <v>21030100</v>
      </c>
      <c r="B788" s="86"/>
      <c r="C788" s="190"/>
      <c r="D788" s="402">
        <v>31911700</v>
      </c>
      <c r="E788" s="59" t="s">
        <v>199</v>
      </c>
      <c r="F788" s="75"/>
      <c r="G788" s="796"/>
      <c r="H788" s="30"/>
      <c r="I788" s="796"/>
    </row>
    <row r="789" spans="1:9" ht="17.5">
      <c r="A789" s="1059">
        <v>22010100</v>
      </c>
      <c r="B789" s="165" t="s">
        <v>828</v>
      </c>
      <c r="C789" s="218"/>
      <c r="D789" s="523">
        <v>31911700</v>
      </c>
      <c r="E789" s="971" t="s">
        <v>834</v>
      </c>
      <c r="F789" s="75"/>
      <c r="G789" s="796"/>
      <c r="H789" s="30"/>
      <c r="I789" s="19"/>
    </row>
    <row r="790" spans="1:9" ht="17.5">
      <c r="A790" s="237">
        <v>22020000</v>
      </c>
      <c r="B790" s="395"/>
      <c r="C790" s="190"/>
      <c r="D790" s="402">
        <v>31911700</v>
      </c>
      <c r="E790" s="396" t="s">
        <v>203</v>
      </c>
      <c r="F790" s="388"/>
      <c r="G790" s="767"/>
      <c r="H790" s="388"/>
      <c r="I790" s="767"/>
    </row>
    <row r="791" spans="1:9" ht="17.5">
      <c r="A791" s="237">
        <v>22020100</v>
      </c>
      <c r="B791" s="395"/>
      <c r="C791" s="190"/>
      <c r="D791" s="402">
        <v>31911700</v>
      </c>
      <c r="E791" s="396" t="s">
        <v>204</v>
      </c>
      <c r="F791" s="388"/>
      <c r="G791" s="767"/>
      <c r="H791" s="388"/>
      <c r="I791" s="767"/>
    </row>
    <row r="792" spans="1:9" ht="17.5">
      <c r="A792" s="170">
        <v>22020101</v>
      </c>
      <c r="B792" s="390" t="s">
        <v>649</v>
      </c>
      <c r="C792" s="177"/>
      <c r="D792" s="523">
        <v>31911700</v>
      </c>
      <c r="E792" s="415" t="s">
        <v>205</v>
      </c>
      <c r="F792" s="388"/>
      <c r="G792" s="767"/>
      <c r="H792" s="388"/>
      <c r="I792" s="767"/>
    </row>
    <row r="793" spans="1:9" ht="17.5">
      <c r="A793" s="170">
        <v>22020102</v>
      </c>
      <c r="B793" s="390" t="s">
        <v>649</v>
      </c>
      <c r="C793" s="177"/>
      <c r="D793" s="523">
        <v>31911700</v>
      </c>
      <c r="E793" s="415" t="s">
        <v>206</v>
      </c>
      <c r="F793" s="388">
        <v>145000</v>
      </c>
      <c r="G793" s="997">
        <v>200000</v>
      </c>
      <c r="H793" s="388">
        <f>G793/12*9</f>
        <v>150000</v>
      </c>
      <c r="I793" s="997">
        <v>200000</v>
      </c>
    </row>
    <row r="794" spans="1:9" ht="17.5">
      <c r="A794" s="170">
        <v>22020103</v>
      </c>
      <c r="B794" s="390" t="s">
        <v>649</v>
      </c>
      <c r="C794" s="177"/>
      <c r="D794" s="523">
        <v>31911700</v>
      </c>
      <c r="E794" s="415" t="s">
        <v>207</v>
      </c>
      <c r="F794" s="388">
        <v>800000</v>
      </c>
      <c r="G794" s="997">
        <v>1000000</v>
      </c>
      <c r="H794" s="388">
        <f>G794/12*9</f>
        <v>750000</v>
      </c>
      <c r="I794" s="997">
        <v>1000000</v>
      </c>
    </row>
    <row r="795" spans="1:9" ht="17.5">
      <c r="A795" s="170">
        <v>22020104</v>
      </c>
      <c r="B795" s="390" t="s">
        <v>649</v>
      </c>
      <c r="C795" s="177"/>
      <c r="D795" s="523">
        <v>31911700</v>
      </c>
      <c r="E795" s="415" t="s">
        <v>208</v>
      </c>
      <c r="F795" s="388"/>
      <c r="G795" s="997"/>
      <c r="H795" s="388"/>
      <c r="I795" s="997"/>
    </row>
    <row r="796" spans="1:9" ht="17.5">
      <c r="A796" s="237">
        <v>22020300</v>
      </c>
      <c r="B796" s="395"/>
      <c r="C796" s="190"/>
      <c r="D796" s="402">
        <v>31911700</v>
      </c>
      <c r="E796" s="396" t="s">
        <v>212</v>
      </c>
      <c r="F796" s="388"/>
      <c r="G796" s="997"/>
      <c r="H796" s="388"/>
      <c r="I796" s="997"/>
    </row>
    <row r="797" spans="1:9" s="121" customFormat="1" ht="32" customHeight="1">
      <c r="A797" s="226">
        <v>22020311</v>
      </c>
      <c r="B797" s="416" t="s">
        <v>647</v>
      </c>
      <c r="C797" s="177"/>
      <c r="D797" s="523">
        <v>31911700</v>
      </c>
      <c r="E797" s="397" t="s">
        <v>448</v>
      </c>
      <c r="F797" s="388">
        <v>19780000</v>
      </c>
      <c r="G797" s="997">
        <v>30000000</v>
      </c>
      <c r="H797" s="388">
        <v>23456700</v>
      </c>
      <c r="I797" s="997">
        <v>30000000</v>
      </c>
    </row>
    <row r="798" spans="1:9" ht="17.5">
      <c r="A798" s="226">
        <v>22020313</v>
      </c>
      <c r="B798" s="390" t="s">
        <v>647</v>
      </c>
      <c r="C798" s="177"/>
      <c r="D798" s="523">
        <v>31911700</v>
      </c>
      <c r="E798" s="397" t="s">
        <v>221</v>
      </c>
      <c r="F798" s="388">
        <v>3460000</v>
      </c>
      <c r="G798" s="997">
        <v>6000000</v>
      </c>
      <c r="H798" s="388">
        <v>4500000</v>
      </c>
      <c r="I798" s="997">
        <v>5000000</v>
      </c>
    </row>
    <row r="799" spans="1:9" ht="17.5">
      <c r="A799" s="237">
        <v>22022000</v>
      </c>
      <c r="B799" s="395"/>
      <c r="C799" s="190"/>
      <c r="D799" s="402">
        <v>31911700</v>
      </c>
      <c r="E799" s="400" t="s">
        <v>337</v>
      </c>
      <c r="F799" s="388"/>
      <c r="G799" s="997"/>
      <c r="H799" s="388"/>
      <c r="I799" s="997"/>
    </row>
    <row r="800" spans="1:9" ht="17.5">
      <c r="A800" s="226">
        <v>22022003</v>
      </c>
      <c r="B800" s="390" t="s">
        <v>647</v>
      </c>
      <c r="C800" s="177"/>
      <c r="D800" s="523">
        <v>31911700</v>
      </c>
      <c r="E800" s="393" t="s">
        <v>249</v>
      </c>
      <c r="F800" s="388"/>
      <c r="G800" s="997"/>
      <c r="H800" s="388"/>
      <c r="I800" s="997"/>
    </row>
    <row r="801" spans="1:9" ht="17.5">
      <c r="A801" s="226">
        <v>22022005</v>
      </c>
      <c r="B801" s="390" t="s">
        <v>647</v>
      </c>
      <c r="C801" s="177"/>
      <c r="D801" s="523">
        <v>31911700</v>
      </c>
      <c r="E801" s="393" t="s">
        <v>251</v>
      </c>
      <c r="F801" s="388"/>
      <c r="G801" s="997"/>
      <c r="H801" s="388"/>
      <c r="I801" s="997"/>
    </row>
    <row r="802" spans="1:9" ht="32">
      <c r="A802" s="226">
        <v>22022007</v>
      </c>
      <c r="B802" s="390" t="s">
        <v>647</v>
      </c>
      <c r="C802" s="177"/>
      <c r="D802" s="523">
        <v>31911700</v>
      </c>
      <c r="E802" s="393" t="s">
        <v>832</v>
      </c>
      <c r="F802" s="388"/>
      <c r="G802" s="997">
        <v>14000000</v>
      </c>
      <c r="H802" s="388">
        <v>13000000</v>
      </c>
      <c r="I802" s="1561">
        <v>14000000</v>
      </c>
    </row>
    <row r="803" spans="1:9" ht="17.5">
      <c r="A803" s="226">
        <v>22022007</v>
      </c>
      <c r="B803" s="390" t="s">
        <v>647</v>
      </c>
      <c r="C803" s="177"/>
      <c r="D803" s="523">
        <v>31911700</v>
      </c>
      <c r="E803" s="393" t="s">
        <v>252</v>
      </c>
      <c r="F803" s="388">
        <v>20000000</v>
      </c>
      <c r="G803" s="997">
        <v>40500000</v>
      </c>
      <c r="H803" s="388">
        <f>G803/12*9</f>
        <v>30375000</v>
      </c>
      <c r="I803" s="997">
        <v>50000000</v>
      </c>
    </row>
    <row r="804" spans="1:9" ht="17.5">
      <c r="A804" s="226">
        <v>22022015</v>
      </c>
      <c r="B804" s="390" t="s">
        <v>647</v>
      </c>
      <c r="C804" s="177"/>
      <c r="D804" s="523">
        <v>31911700</v>
      </c>
      <c r="E804" s="393" t="s">
        <v>257</v>
      </c>
      <c r="F804" s="388">
        <v>1090000</v>
      </c>
      <c r="G804" s="997">
        <v>1000000</v>
      </c>
      <c r="H804" s="388">
        <v>349000</v>
      </c>
      <c r="I804" s="997">
        <v>5000000</v>
      </c>
    </row>
    <row r="805" spans="1:9" ht="17.5">
      <c r="A805" s="226">
        <v>22022017</v>
      </c>
      <c r="B805" s="390" t="s">
        <v>647</v>
      </c>
      <c r="C805" s="177"/>
      <c r="D805" s="523">
        <v>31911700</v>
      </c>
      <c r="E805" s="393" t="s">
        <v>664</v>
      </c>
      <c r="F805" s="388"/>
      <c r="G805" s="997"/>
      <c r="H805" s="388"/>
      <c r="I805" s="997">
        <v>3000000</v>
      </c>
    </row>
    <row r="806" spans="1:9" ht="17.5">
      <c r="A806" s="244">
        <v>220206</v>
      </c>
      <c r="B806" s="390"/>
      <c r="C806" s="177"/>
      <c r="D806" s="402">
        <v>31911700</v>
      </c>
      <c r="E806" s="417" t="s">
        <v>690</v>
      </c>
      <c r="F806" s="388"/>
      <c r="G806" s="997"/>
      <c r="H806" s="388"/>
      <c r="I806" s="997"/>
    </row>
    <row r="807" spans="1:9" ht="17.5">
      <c r="A807" s="691">
        <v>22020606</v>
      </c>
      <c r="B807" s="390" t="s">
        <v>647</v>
      </c>
      <c r="C807" s="177"/>
      <c r="D807" s="523">
        <v>31911700</v>
      </c>
      <c r="E807" s="417" t="s">
        <v>831</v>
      </c>
      <c r="F807" s="388"/>
      <c r="G807" s="997"/>
      <c r="H807" s="388"/>
      <c r="I807" s="1561">
        <v>50000000</v>
      </c>
    </row>
    <row r="808" spans="1:9" ht="20">
      <c r="A808" s="691">
        <v>22020606</v>
      </c>
      <c r="B808" s="390" t="s">
        <v>647</v>
      </c>
      <c r="C808" s="177"/>
      <c r="D808" s="523">
        <v>31911700</v>
      </c>
      <c r="E808" s="1510" t="s">
        <v>691</v>
      </c>
      <c r="F808" s="1511">
        <v>23980000</v>
      </c>
      <c r="G808" s="1496">
        <v>110000000</v>
      </c>
      <c r="H808" s="1511"/>
      <c r="I808" s="1496">
        <v>110000000</v>
      </c>
    </row>
    <row r="809" spans="1:9" ht="17.5">
      <c r="A809" s="237">
        <v>22040000</v>
      </c>
      <c r="B809" s="395"/>
      <c r="C809" s="190"/>
      <c r="D809" s="402">
        <v>31911700</v>
      </c>
      <c r="E809" s="396" t="s">
        <v>261</v>
      </c>
      <c r="F809" s="388"/>
      <c r="G809" s="997"/>
      <c r="H809" s="388"/>
      <c r="I809" s="997"/>
    </row>
    <row r="810" spans="1:9" ht="17.5">
      <c r="A810" s="237">
        <v>22040100</v>
      </c>
      <c r="B810" s="395"/>
      <c r="C810" s="190"/>
      <c r="D810" s="402">
        <v>31911700</v>
      </c>
      <c r="E810" s="396" t="s">
        <v>262</v>
      </c>
      <c r="F810" s="388"/>
      <c r="G810" s="997"/>
      <c r="H810" s="388"/>
      <c r="I810" s="997"/>
    </row>
    <row r="811" spans="1:9" ht="18" thickBot="1">
      <c r="A811" s="537">
        <v>22040109</v>
      </c>
      <c r="B811" s="581" t="s">
        <v>647</v>
      </c>
      <c r="C811" s="210"/>
      <c r="D811" s="523">
        <v>31911700</v>
      </c>
      <c r="E811" s="582" t="s">
        <v>434</v>
      </c>
      <c r="F811" s="583"/>
      <c r="G811" s="997"/>
      <c r="H811" s="583"/>
      <c r="I811" s="997"/>
    </row>
    <row r="812" spans="1:9" ht="18" thickBot="1">
      <c r="A812" s="588"/>
      <c r="B812" s="589"/>
      <c r="C812" s="590"/>
      <c r="D812" s="591"/>
      <c r="E812" s="592" t="s">
        <v>164</v>
      </c>
      <c r="F812" s="548">
        <f>SUM(F755:F787)</f>
        <v>18541556.600000001</v>
      </c>
      <c r="G812" s="548">
        <f>SUM(G755:G789)</f>
        <v>19517428</v>
      </c>
      <c r="H812" s="548">
        <f>SUM(H755:H789)</f>
        <v>14638071</v>
      </c>
      <c r="I812" s="548">
        <f>SUM(I755:I789)</f>
        <v>34201375.584999993</v>
      </c>
    </row>
    <row r="813" spans="1:9" ht="18" thickBot="1">
      <c r="A813" s="584"/>
      <c r="B813" s="585"/>
      <c r="C813" s="586"/>
      <c r="D813" s="585"/>
      <c r="E813" s="587" t="s">
        <v>203</v>
      </c>
      <c r="F813" s="543">
        <f>SUM(F792:F811)</f>
        <v>69255000</v>
      </c>
      <c r="G813" s="543">
        <f>SUM(G792:G811)</f>
        <v>202700000</v>
      </c>
      <c r="H813" s="543">
        <f>SUM(H792:H811)</f>
        <v>72580700</v>
      </c>
      <c r="I813" s="543">
        <f>SUM(I792:I811)</f>
        <v>268200000</v>
      </c>
    </row>
    <row r="814" spans="1:9" ht="28" customHeight="1" thickBot="1">
      <c r="A814" s="247"/>
      <c r="B814" s="273"/>
      <c r="C814" s="201"/>
      <c r="D814" s="404"/>
      <c r="E814" s="405" t="s">
        <v>296</v>
      </c>
      <c r="F814" s="406">
        <f>SUM(F812:F813)</f>
        <v>87796556.599999994</v>
      </c>
      <c r="G814" s="406">
        <f>SUM(G812:G813)</f>
        <v>222217428</v>
      </c>
      <c r="H814" s="406">
        <f>SUM(H812:H813)</f>
        <v>87218771</v>
      </c>
      <c r="I814" s="406">
        <f>SUM(I812:I813)</f>
        <v>302401375.58499998</v>
      </c>
    </row>
    <row r="815" spans="1:9" ht="22">
      <c r="A815" s="1620" t="s">
        <v>916</v>
      </c>
      <c r="B815" s="1621"/>
      <c r="C815" s="1621"/>
      <c r="D815" s="1621"/>
      <c r="E815" s="1621"/>
      <c r="F815" s="1621"/>
      <c r="G815" s="1621"/>
      <c r="H815" s="1621"/>
      <c r="I815" s="1622"/>
    </row>
    <row r="816" spans="1:9" ht="20">
      <c r="A816" s="1623" t="s">
        <v>484</v>
      </c>
      <c r="B816" s="1624"/>
      <c r="C816" s="1624"/>
      <c r="D816" s="1624"/>
      <c r="E816" s="1624"/>
      <c r="F816" s="1624"/>
      <c r="G816" s="1624"/>
      <c r="H816" s="1624"/>
      <c r="I816" s="1625"/>
    </row>
    <row r="817" spans="1:9" ht="21.75" customHeight="1">
      <c r="A817" s="1626" t="s">
        <v>1678</v>
      </c>
      <c r="B817" s="1627"/>
      <c r="C817" s="1627"/>
      <c r="D817" s="1627"/>
      <c r="E817" s="1627"/>
      <c r="F817" s="1627"/>
      <c r="G817" s="1627"/>
      <c r="H817" s="1627"/>
      <c r="I817" s="1628"/>
    </row>
    <row r="818" spans="1:9" ht="18.75" customHeight="1" thickBot="1">
      <c r="A818" s="1656" t="s">
        <v>277</v>
      </c>
      <c r="B818" s="1656"/>
      <c r="C818" s="1656"/>
      <c r="D818" s="1656"/>
      <c r="E818" s="1656"/>
      <c r="F818" s="1656"/>
      <c r="G818" s="1656"/>
      <c r="H818" s="1656"/>
      <c r="I818" s="1656"/>
    </row>
    <row r="819" spans="1:9" ht="18.75" customHeight="1" thickBot="1">
      <c r="A819" s="1641" t="s">
        <v>394</v>
      </c>
      <c r="B819" s="1642"/>
      <c r="C819" s="1642"/>
      <c r="D819" s="1642"/>
      <c r="E819" s="1642"/>
      <c r="F819" s="1642"/>
      <c r="G819" s="1642"/>
      <c r="H819" s="1642"/>
      <c r="I819" s="1643"/>
    </row>
    <row r="820" spans="1:9" ht="54.75" customHeight="1" thickBot="1">
      <c r="A820" s="167" t="s">
        <v>465</v>
      </c>
      <c r="B820" s="2" t="s">
        <v>459</v>
      </c>
      <c r="C820" s="175" t="s">
        <v>455</v>
      </c>
      <c r="D820" s="2" t="s">
        <v>458</v>
      </c>
      <c r="E820" s="8" t="s">
        <v>1</v>
      </c>
      <c r="F820" s="2" t="s">
        <v>835</v>
      </c>
      <c r="G820" s="2" t="s">
        <v>836</v>
      </c>
      <c r="H820" s="2" t="s">
        <v>837</v>
      </c>
      <c r="I820" s="2" t="s">
        <v>838</v>
      </c>
    </row>
    <row r="821" spans="1:9" ht="17.5">
      <c r="A821" s="238">
        <v>20000000</v>
      </c>
      <c r="B821" s="90"/>
      <c r="C821" s="191"/>
      <c r="D821" s="402">
        <v>31911700</v>
      </c>
      <c r="E821" s="91" t="s">
        <v>163</v>
      </c>
      <c r="F821" s="92"/>
      <c r="G821" s="372"/>
      <c r="H821" s="92"/>
      <c r="I821" s="372"/>
    </row>
    <row r="822" spans="1:9" ht="17.5">
      <c r="A822" s="232">
        <v>21000000</v>
      </c>
      <c r="B822" s="79"/>
      <c r="C822" s="185"/>
      <c r="D822" s="402">
        <v>31911700</v>
      </c>
      <c r="E822" s="11" t="s">
        <v>164</v>
      </c>
      <c r="F822" s="75"/>
      <c r="G822" s="19"/>
      <c r="H822" s="75"/>
      <c r="I822" s="19"/>
    </row>
    <row r="823" spans="1:9" ht="17.5">
      <c r="A823" s="232">
        <v>21010000</v>
      </c>
      <c r="B823" s="79"/>
      <c r="C823" s="185"/>
      <c r="D823" s="402">
        <v>31911700</v>
      </c>
      <c r="E823" s="11" t="s">
        <v>165</v>
      </c>
      <c r="F823" s="75"/>
      <c r="G823" s="19"/>
      <c r="H823" s="75"/>
      <c r="I823" s="19"/>
    </row>
    <row r="824" spans="1:9" ht="17.5">
      <c r="A824" s="234">
        <v>21010103</v>
      </c>
      <c r="B824" s="82" t="s">
        <v>647</v>
      </c>
      <c r="C824" s="187"/>
      <c r="D824" s="523">
        <v>31911700</v>
      </c>
      <c r="E824" s="80" t="s">
        <v>168</v>
      </c>
      <c r="F824" s="81"/>
      <c r="G824" s="19"/>
      <c r="H824" s="75"/>
      <c r="I824" s="19"/>
    </row>
    <row r="825" spans="1:9" ht="17.5">
      <c r="A825" s="234">
        <v>21010104</v>
      </c>
      <c r="B825" s="82" t="s">
        <v>647</v>
      </c>
      <c r="C825" s="187"/>
      <c r="D825" s="523">
        <v>31911700</v>
      </c>
      <c r="E825" s="80" t="s">
        <v>169</v>
      </c>
      <c r="F825" s="18">
        <f>G825-(G825*5%)</f>
        <v>2819101.25</v>
      </c>
      <c r="G825" s="19">
        <v>2967475</v>
      </c>
      <c r="H825" s="388">
        <f>G825/12*9</f>
        <v>2225606.25</v>
      </c>
      <c r="I825" s="19">
        <v>2967475</v>
      </c>
    </row>
    <row r="826" spans="1:9" ht="17.5">
      <c r="A826" s="234">
        <v>21010105</v>
      </c>
      <c r="B826" s="82" t="s">
        <v>647</v>
      </c>
      <c r="C826" s="187"/>
      <c r="D826" s="523">
        <v>31911700</v>
      </c>
      <c r="E826" s="80" t="s">
        <v>170</v>
      </c>
      <c r="F826" s="18">
        <f>G826-(G826*5%)</f>
        <v>2045947.55</v>
      </c>
      <c r="G826" s="19">
        <v>2153629</v>
      </c>
      <c r="H826" s="388">
        <f>G826/12*9</f>
        <v>1615221.75</v>
      </c>
      <c r="I826" s="19">
        <f>'NORMINAL ROLL'!D395</f>
        <v>1631224.2</v>
      </c>
    </row>
    <row r="827" spans="1:9" ht="17.5">
      <c r="A827" s="234">
        <v>21010106</v>
      </c>
      <c r="B827" s="82" t="s">
        <v>647</v>
      </c>
      <c r="C827" s="187"/>
      <c r="D827" s="523">
        <v>31911700</v>
      </c>
      <c r="E827" s="80" t="s">
        <v>171</v>
      </c>
      <c r="F827" s="81"/>
      <c r="G827" s="19"/>
      <c r="H827" s="30"/>
      <c r="I827" s="19"/>
    </row>
    <row r="828" spans="1:9" s="121" customFormat="1" ht="17.5">
      <c r="A828" s="239"/>
      <c r="B828" s="116" t="s">
        <v>647</v>
      </c>
      <c r="C828" s="187"/>
      <c r="D828" s="523">
        <v>31911700</v>
      </c>
      <c r="E828" s="64" t="s">
        <v>683</v>
      </c>
      <c r="F828" s="81"/>
      <c r="G828" s="19"/>
      <c r="H828" s="30"/>
      <c r="I828" s="18">
        <f>'NORMINAL ROLL'!M395</f>
        <v>1920000</v>
      </c>
    </row>
    <row r="829" spans="1:9" ht="17.5">
      <c r="A829" s="232">
        <v>21020000</v>
      </c>
      <c r="B829" s="79"/>
      <c r="C829" s="185"/>
      <c r="D829" s="402">
        <v>31911700</v>
      </c>
      <c r="E829" s="11" t="s">
        <v>176</v>
      </c>
      <c r="F829" s="81"/>
      <c r="G829" s="19"/>
      <c r="H829" s="30"/>
      <c r="I829" s="19"/>
    </row>
    <row r="830" spans="1:9" ht="17.5">
      <c r="A830" s="232">
        <v>21020300</v>
      </c>
      <c r="B830" s="79"/>
      <c r="C830" s="185"/>
      <c r="D830" s="402">
        <v>31911700</v>
      </c>
      <c r="E830" s="11" t="s">
        <v>192</v>
      </c>
      <c r="F830" s="81"/>
      <c r="G830" s="19"/>
      <c r="H830" s="30"/>
      <c r="I830" s="19"/>
    </row>
    <row r="831" spans="1:9" ht="17.5">
      <c r="A831" s="234">
        <v>21020301</v>
      </c>
      <c r="B831" s="82" t="s">
        <v>647</v>
      </c>
      <c r="C831" s="187"/>
      <c r="D831" s="523">
        <v>31911700</v>
      </c>
      <c r="E831" s="64" t="s">
        <v>177</v>
      </c>
      <c r="F831" s="18"/>
      <c r="G831" s="19"/>
      <c r="H831" s="75"/>
      <c r="I831" s="19"/>
    </row>
    <row r="832" spans="1:9" ht="17.5">
      <c r="A832" s="234">
        <v>21020302</v>
      </c>
      <c r="B832" s="82" t="s">
        <v>647</v>
      </c>
      <c r="C832" s="187"/>
      <c r="D832" s="523">
        <v>31911700</v>
      </c>
      <c r="E832" s="64" t="s">
        <v>178</v>
      </c>
      <c r="F832" s="18"/>
      <c r="G832" s="19"/>
      <c r="H832" s="75"/>
      <c r="I832" s="19"/>
    </row>
    <row r="833" spans="1:9" ht="17.5">
      <c r="A833" s="234">
        <v>21020303</v>
      </c>
      <c r="B833" s="82" t="s">
        <v>647</v>
      </c>
      <c r="C833" s="187"/>
      <c r="D833" s="523">
        <v>31911700</v>
      </c>
      <c r="E833" s="64" t="s">
        <v>179</v>
      </c>
      <c r="F833" s="18"/>
      <c r="G833" s="19"/>
      <c r="H833" s="75"/>
      <c r="I833" s="19"/>
    </row>
    <row r="834" spans="1:9" ht="17.5">
      <c r="A834" s="234">
        <v>21020304</v>
      </c>
      <c r="B834" s="82" t="s">
        <v>647</v>
      </c>
      <c r="C834" s="187"/>
      <c r="D834" s="523">
        <v>31911700</v>
      </c>
      <c r="E834" s="64" t="s">
        <v>180</v>
      </c>
      <c r="F834" s="18"/>
      <c r="G834" s="19"/>
      <c r="H834" s="75"/>
      <c r="I834" s="19"/>
    </row>
    <row r="835" spans="1:9" ht="17.5">
      <c r="A835" s="234">
        <v>21020312</v>
      </c>
      <c r="B835" s="82" t="s">
        <v>647</v>
      </c>
      <c r="C835" s="187"/>
      <c r="D835" s="523">
        <v>31911700</v>
      </c>
      <c r="E835" s="64" t="s">
        <v>183</v>
      </c>
      <c r="F835" s="18"/>
      <c r="G835" s="19"/>
      <c r="H835" s="75"/>
      <c r="I835" s="19"/>
    </row>
    <row r="836" spans="1:9" ht="17.5">
      <c r="A836" s="234">
        <v>21020315</v>
      </c>
      <c r="B836" s="82" t="s">
        <v>647</v>
      </c>
      <c r="C836" s="187"/>
      <c r="D836" s="523">
        <v>31911700</v>
      </c>
      <c r="E836" s="64" t="s">
        <v>186</v>
      </c>
      <c r="F836" s="18"/>
      <c r="G836" s="19"/>
      <c r="H836" s="75"/>
      <c r="I836" s="19"/>
    </row>
    <row r="837" spans="1:9" ht="17.5">
      <c r="A837" s="234">
        <v>21020314</v>
      </c>
      <c r="B837" s="82" t="s">
        <v>647</v>
      </c>
      <c r="C837" s="187"/>
      <c r="D837" s="523">
        <v>31911700</v>
      </c>
      <c r="E837" s="64" t="s">
        <v>520</v>
      </c>
      <c r="F837" s="81"/>
      <c r="G837" s="19"/>
      <c r="H837" s="30"/>
      <c r="I837" s="19"/>
    </row>
    <row r="838" spans="1:9" ht="17.5">
      <c r="A838" s="234">
        <v>21020305</v>
      </c>
      <c r="B838" s="82" t="s">
        <v>647</v>
      </c>
      <c r="C838" s="187"/>
      <c r="D838" s="523">
        <v>31911700</v>
      </c>
      <c r="E838" s="64" t="s">
        <v>521</v>
      </c>
      <c r="F838" s="81"/>
      <c r="G838" s="19"/>
      <c r="H838" s="30"/>
      <c r="I838" s="19"/>
    </row>
    <row r="839" spans="1:9" ht="17.5">
      <c r="A839" s="234">
        <v>21020306</v>
      </c>
      <c r="B839" s="82" t="s">
        <v>647</v>
      </c>
      <c r="C839" s="187"/>
      <c r="D839" s="523">
        <v>31911700</v>
      </c>
      <c r="E839" s="64" t="s">
        <v>522</v>
      </c>
      <c r="F839" s="81"/>
      <c r="G839" s="19"/>
      <c r="H839" s="30"/>
      <c r="I839" s="19"/>
    </row>
    <row r="840" spans="1:9" ht="17.5">
      <c r="A840" s="232">
        <v>21020400</v>
      </c>
      <c r="B840" s="79"/>
      <c r="C840" s="185"/>
      <c r="D840" s="402">
        <v>31911700</v>
      </c>
      <c r="E840" s="11" t="s">
        <v>193</v>
      </c>
      <c r="F840" s="81"/>
      <c r="G840" s="19"/>
      <c r="H840" s="30"/>
      <c r="I840" s="19"/>
    </row>
    <row r="841" spans="1:9" ht="17.5">
      <c r="A841" s="234">
        <v>21020401</v>
      </c>
      <c r="B841" s="82" t="s">
        <v>647</v>
      </c>
      <c r="C841" s="187"/>
      <c r="D841" s="523">
        <v>31911700</v>
      </c>
      <c r="E841" s="64" t="s">
        <v>177</v>
      </c>
      <c r="F841" s="18">
        <f t="shared" ref="F841:F846" si="30">G841-(G841*5%)</f>
        <v>890928.05</v>
      </c>
      <c r="G841" s="19">
        <v>937819</v>
      </c>
      <c r="H841" s="388">
        <f t="shared" ref="H841:H846" si="31">G841/12*9</f>
        <v>703364.25</v>
      </c>
      <c r="I841" s="19">
        <f>'NORMINAL ROLL'!E395</f>
        <v>570928.47</v>
      </c>
    </row>
    <row r="842" spans="1:9" ht="17.5">
      <c r="A842" s="234">
        <v>21020402</v>
      </c>
      <c r="B842" s="82" t="s">
        <v>647</v>
      </c>
      <c r="C842" s="187"/>
      <c r="D842" s="523">
        <v>31911700</v>
      </c>
      <c r="E842" s="64" t="s">
        <v>178</v>
      </c>
      <c r="F842" s="18">
        <f t="shared" si="30"/>
        <v>504967.75</v>
      </c>
      <c r="G842" s="19">
        <v>531545</v>
      </c>
      <c r="H842" s="388">
        <f t="shared" si="31"/>
        <v>398658.75</v>
      </c>
      <c r="I842" s="19">
        <f>'NORMINAL ROLL'!F395</f>
        <v>326244.84000000003</v>
      </c>
    </row>
    <row r="843" spans="1:9" ht="17.5">
      <c r="A843" s="234">
        <v>21020403</v>
      </c>
      <c r="B843" s="82" t="s">
        <v>647</v>
      </c>
      <c r="C843" s="187"/>
      <c r="D843" s="523">
        <v>31911700</v>
      </c>
      <c r="E843" s="64" t="s">
        <v>179</v>
      </c>
      <c r="F843" s="18">
        <f t="shared" si="30"/>
        <v>66690</v>
      </c>
      <c r="G843" s="19">
        <v>70200</v>
      </c>
      <c r="H843" s="388">
        <f t="shared" si="31"/>
        <v>52650</v>
      </c>
      <c r="I843" s="19">
        <f>'NORMINAL ROLL'!G395</f>
        <v>31320</v>
      </c>
    </row>
    <row r="844" spans="1:9" ht="17.5">
      <c r="A844" s="234">
        <v>21020404</v>
      </c>
      <c r="B844" s="82" t="s">
        <v>647</v>
      </c>
      <c r="C844" s="187"/>
      <c r="D844" s="523">
        <v>31911700</v>
      </c>
      <c r="E844" s="64" t="s">
        <v>180</v>
      </c>
      <c r="F844" s="18">
        <f t="shared" si="30"/>
        <v>126160</v>
      </c>
      <c r="G844" s="19">
        <v>132800</v>
      </c>
      <c r="H844" s="388">
        <f t="shared" si="31"/>
        <v>99600</v>
      </c>
      <c r="I844" s="19">
        <f>'NORMINAL ROLL'!H395</f>
        <v>81561.210000000006</v>
      </c>
    </row>
    <row r="845" spans="1:9" ht="17.5">
      <c r="A845" s="234">
        <v>21020412</v>
      </c>
      <c r="B845" s="82" t="s">
        <v>647</v>
      </c>
      <c r="C845" s="187"/>
      <c r="D845" s="523">
        <v>31911700</v>
      </c>
      <c r="E845" s="64" t="s">
        <v>183</v>
      </c>
      <c r="F845" s="18">
        <f t="shared" si="30"/>
        <v>0</v>
      </c>
      <c r="G845" s="19"/>
      <c r="H845" s="388">
        <f t="shared" si="31"/>
        <v>0</v>
      </c>
      <c r="I845" s="19"/>
    </row>
    <row r="846" spans="1:9" ht="17.5">
      <c r="A846" s="234">
        <v>21020415</v>
      </c>
      <c r="B846" s="82" t="s">
        <v>647</v>
      </c>
      <c r="C846" s="187"/>
      <c r="D846" s="523">
        <v>31911700</v>
      </c>
      <c r="E846" s="64" t="s">
        <v>186</v>
      </c>
      <c r="F846" s="18">
        <f t="shared" si="30"/>
        <v>331436</v>
      </c>
      <c r="G846" s="19">
        <v>348880</v>
      </c>
      <c r="H846" s="388">
        <f t="shared" si="31"/>
        <v>261660</v>
      </c>
      <c r="I846" s="19">
        <f>'NORMINAL ROLL'!I395</f>
        <v>177561.21000000002</v>
      </c>
    </row>
    <row r="847" spans="1:9" ht="17.5">
      <c r="A847" s="232">
        <v>21020500</v>
      </c>
      <c r="B847" s="79"/>
      <c r="C847" s="185"/>
      <c r="D847" s="402">
        <v>31911700</v>
      </c>
      <c r="E847" s="11" t="s">
        <v>194</v>
      </c>
      <c r="F847" s="888">
        <v>0</v>
      </c>
      <c r="G847" s="19"/>
      <c r="H847" s="75">
        <f t="shared" ref="H847" si="32">G847/12*9</f>
        <v>0</v>
      </c>
      <c r="I847" s="19"/>
    </row>
    <row r="848" spans="1:9" ht="17.5">
      <c r="A848" s="234">
        <v>21020501</v>
      </c>
      <c r="B848" s="82" t="s">
        <v>647</v>
      </c>
      <c r="C848" s="187"/>
      <c r="D848" s="523">
        <v>31911700</v>
      </c>
      <c r="E848" s="64" t="s">
        <v>177</v>
      </c>
      <c r="F848" s="18">
        <v>479151.33333333331</v>
      </c>
      <c r="G848" s="19">
        <v>718727</v>
      </c>
      <c r="H848" s="388">
        <v>539045.25</v>
      </c>
      <c r="I848" s="19">
        <v>718727</v>
      </c>
    </row>
    <row r="849" spans="1:9" ht="17.5">
      <c r="A849" s="248">
        <v>21020502</v>
      </c>
      <c r="B849" s="82" t="s">
        <v>647</v>
      </c>
      <c r="C849" s="189"/>
      <c r="D849" s="523">
        <v>31911700</v>
      </c>
      <c r="E849" s="64" t="s">
        <v>178</v>
      </c>
      <c r="F849" s="18">
        <v>212034.66666666666</v>
      </c>
      <c r="G849" s="19">
        <v>318052</v>
      </c>
      <c r="H849" s="388">
        <v>238539</v>
      </c>
      <c r="I849" s="19">
        <v>318052</v>
      </c>
    </row>
    <row r="850" spans="1:9" ht="17.5">
      <c r="A850" s="248">
        <v>21020503</v>
      </c>
      <c r="B850" s="82" t="s">
        <v>647</v>
      </c>
      <c r="C850" s="189"/>
      <c r="D850" s="523">
        <v>31911700</v>
      </c>
      <c r="E850" s="64" t="s">
        <v>179</v>
      </c>
      <c r="F850" s="18">
        <v>57600</v>
      </c>
      <c r="G850" s="19">
        <v>86400</v>
      </c>
      <c r="H850" s="388">
        <v>64800</v>
      </c>
      <c r="I850" s="19">
        <v>86400</v>
      </c>
    </row>
    <row r="851" spans="1:9" ht="17.5">
      <c r="A851" s="248">
        <v>21020504</v>
      </c>
      <c r="B851" s="82" t="s">
        <v>647</v>
      </c>
      <c r="C851" s="189"/>
      <c r="D851" s="523">
        <v>31911700</v>
      </c>
      <c r="E851" s="64" t="s">
        <v>180</v>
      </c>
      <c r="F851" s="18">
        <v>472939.33333333331</v>
      </c>
      <c r="G851" s="19">
        <v>709409</v>
      </c>
      <c r="H851" s="388">
        <v>532056.75</v>
      </c>
      <c r="I851" s="19">
        <v>709409</v>
      </c>
    </row>
    <row r="852" spans="1:9" ht="17.5">
      <c r="A852" s="248">
        <v>21020512</v>
      </c>
      <c r="B852" s="82" t="s">
        <v>647</v>
      </c>
      <c r="C852" s="189"/>
      <c r="D852" s="523">
        <v>31911700</v>
      </c>
      <c r="E852" s="64" t="s">
        <v>183</v>
      </c>
      <c r="F852" s="18"/>
      <c r="G852" s="19"/>
      <c r="H852" s="388"/>
      <c r="I852" s="19"/>
    </row>
    <row r="853" spans="1:9" ht="17.5">
      <c r="A853" s="248">
        <v>21020515</v>
      </c>
      <c r="B853" s="82" t="s">
        <v>647</v>
      </c>
      <c r="C853" s="189"/>
      <c r="D853" s="523">
        <v>31911700</v>
      </c>
      <c r="E853" s="64" t="s">
        <v>186</v>
      </c>
      <c r="F853" s="18">
        <v>82751.333333332994</v>
      </c>
      <c r="G853" s="19">
        <v>241297</v>
      </c>
      <c r="H853" s="388">
        <v>130972.75</v>
      </c>
      <c r="I853" s="19">
        <v>341297</v>
      </c>
    </row>
    <row r="854" spans="1:9" ht="17.5">
      <c r="A854" s="248"/>
      <c r="B854" s="82" t="s">
        <v>647</v>
      </c>
      <c r="C854" s="189"/>
      <c r="D854" s="523">
        <v>31911700</v>
      </c>
      <c r="E854" s="64" t="s">
        <v>683</v>
      </c>
      <c r="F854" s="81"/>
      <c r="G854" s="19"/>
      <c r="H854" s="81"/>
      <c r="I854" s="19"/>
    </row>
    <row r="855" spans="1:9" ht="17.5">
      <c r="A855" s="235">
        <v>21020600</v>
      </c>
      <c r="B855" s="84"/>
      <c r="C855" s="188"/>
      <c r="D855" s="402">
        <v>31911700</v>
      </c>
      <c r="E855" s="11" t="s">
        <v>195</v>
      </c>
      <c r="F855" s="81"/>
      <c r="G855" s="19"/>
      <c r="H855" s="81"/>
      <c r="I855" s="19"/>
    </row>
    <row r="856" spans="1:9" ht="17.5">
      <c r="A856" s="248">
        <v>21020602</v>
      </c>
      <c r="B856" s="82" t="s">
        <v>647</v>
      </c>
      <c r="C856" s="189"/>
      <c r="D856" s="523">
        <v>31911700</v>
      </c>
      <c r="E856" s="80" t="s">
        <v>196</v>
      </c>
      <c r="F856" s="81"/>
      <c r="G856" s="379"/>
      <c r="H856" s="81"/>
      <c r="I856" s="379"/>
    </row>
    <row r="857" spans="1:9" ht="17.5">
      <c r="A857" s="248">
        <v>21020605</v>
      </c>
      <c r="B857" s="82" t="s">
        <v>647</v>
      </c>
      <c r="C857" s="189"/>
      <c r="D857" s="523">
        <v>31911700</v>
      </c>
      <c r="E857" s="80" t="s">
        <v>198</v>
      </c>
      <c r="F857" s="81"/>
      <c r="G857" s="379"/>
      <c r="H857" s="81"/>
      <c r="I857" s="379"/>
    </row>
    <row r="858" spans="1:9" ht="17.5">
      <c r="A858" s="237">
        <v>21030100</v>
      </c>
      <c r="B858" s="86"/>
      <c r="C858" s="190"/>
      <c r="D858" s="402">
        <v>31911700</v>
      </c>
      <c r="E858" s="59" t="s">
        <v>199</v>
      </c>
      <c r="F858" s="75"/>
      <c r="G858" s="796"/>
      <c r="H858" s="30"/>
      <c r="I858" s="796"/>
    </row>
    <row r="859" spans="1:9" ht="17.5">
      <c r="A859" s="1059">
        <v>22010100</v>
      </c>
      <c r="B859" s="165" t="s">
        <v>828</v>
      </c>
      <c r="C859" s="218"/>
      <c r="D859" s="523">
        <v>31911700</v>
      </c>
      <c r="E859" s="971" t="s">
        <v>834</v>
      </c>
      <c r="F859" s="75"/>
      <c r="G859" s="796"/>
      <c r="H859" s="30"/>
      <c r="I859" s="796"/>
    </row>
    <row r="860" spans="1:9" ht="17.5">
      <c r="A860" s="237">
        <v>22020000</v>
      </c>
      <c r="B860" s="86"/>
      <c r="C860" s="190"/>
      <c r="D860" s="402">
        <v>31911700</v>
      </c>
      <c r="E860" s="59" t="s">
        <v>203</v>
      </c>
      <c r="F860" s="81"/>
      <c r="G860" s="379"/>
      <c r="H860" s="81"/>
      <c r="I860" s="379"/>
    </row>
    <row r="861" spans="1:9" ht="17.5">
      <c r="A861" s="237">
        <v>22020100</v>
      </c>
      <c r="B861" s="86"/>
      <c r="C861" s="190"/>
      <c r="D861" s="402">
        <v>31911700</v>
      </c>
      <c r="E861" s="59" t="s">
        <v>204</v>
      </c>
      <c r="F861" s="81"/>
      <c r="G861" s="379"/>
      <c r="H861" s="81"/>
      <c r="I861" s="379"/>
    </row>
    <row r="862" spans="1:9" ht="17.5">
      <c r="A862" s="226">
        <v>22020102</v>
      </c>
      <c r="B862" s="82" t="s">
        <v>649</v>
      </c>
      <c r="C862" s="177"/>
      <c r="D862" s="523">
        <v>31911700</v>
      </c>
      <c r="E862" s="85" t="s">
        <v>206</v>
      </c>
      <c r="F862" s="81"/>
      <c r="G862" s="379"/>
      <c r="H862" s="81"/>
      <c r="I862" s="379"/>
    </row>
    <row r="863" spans="1:9" ht="17.5">
      <c r="A863" s="237">
        <v>22020300</v>
      </c>
      <c r="B863" s="86"/>
      <c r="C863" s="190"/>
      <c r="D863" s="402">
        <v>31911700</v>
      </c>
      <c r="E863" s="59" t="s">
        <v>212</v>
      </c>
      <c r="F863" s="81"/>
      <c r="G863" s="379"/>
      <c r="H863" s="81"/>
      <c r="I863" s="379"/>
    </row>
    <row r="864" spans="1:9" ht="17.5">
      <c r="A864" s="226">
        <v>22020313</v>
      </c>
      <c r="B864" s="82" t="s">
        <v>647</v>
      </c>
      <c r="C864" s="177"/>
      <c r="D864" s="523">
        <v>31911700</v>
      </c>
      <c r="E864" s="85" t="s">
        <v>221</v>
      </c>
      <c r="F864" s="81">
        <f>G864/10*6</f>
        <v>1800000</v>
      </c>
      <c r="G864" s="379">
        <v>3000000</v>
      </c>
      <c r="H864" s="81">
        <f>G864/12*5</f>
        <v>1250000</v>
      </c>
      <c r="I864" s="379">
        <v>4000000</v>
      </c>
    </row>
    <row r="865" spans="1:9" ht="20.25" customHeight="1">
      <c r="A865" s="237">
        <v>22020700</v>
      </c>
      <c r="B865" s="86"/>
      <c r="C865" s="190"/>
      <c r="D865" s="402">
        <v>31911700</v>
      </c>
      <c r="E865" s="59" t="s">
        <v>234</v>
      </c>
      <c r="F865" s="81"/>
      <c r="G865" s="379"/>
      <c r="H865" s="81">
        <f>G865/10*5</f>
        <v>0</v>
      </c>
      <c r="I865" s="379"/>
    </row>
    <row r="866" spans="1:9" s="121" customFormat="1" ht="17.5">
      <c r="A866" s="226">
        <v>22020702</v>
      </c>
      <c r="B866" s="116" t="s">
        <v>647</v>
      </c>
      <c r="C866" s="177"/>
      <c r="D866" s="523">
        <v>31911700</v>
      </c>
      <c r="E866" s="64" t="s">
        <v>235</v>
      </c>
      <c r="F866" s="81">
        <f t="shared" ref="F866:F870" si="33">G866/10*6</f>
        <v>30000000</v>
      </c>
      <c r="G866" s="379">
        <v>50000000</v>
      </c>
      <c r="H866" s="81">
        <f t="shared" ref="H866:H870" si="34">G866/10*5</f>
        <v>25000000</v>
      </c>
      <c r="I866" s="379">
        <v>40000000</v>
      </c>
    </row>
    <row r="867" spans="1:9" ht="17.5">
      <c r="A867" s="237">
        <v>22022000</v>
      </c>
      <c r="B867" s="86"/>
      <c r="C867" s="190"/>
      <c r="D867" s="402">
        <v>31911700</v>
      </c>
      <c r="E867" s="59" t="s">
        <v>246</v>
      </c>
      <c r="F867" s="81"/>
      <c r="G867" s="379"/>
      <c r="H867" s="81">
        <f t="shared" si="34"/>
        <v>0</v>
      </c>
      <c r="I867" s="379"/>
    </row>
    <row r="868" spans="1:9" ht="17.5">
      <c r="A868" s="226">
        <v>22022003</v>
      </c>
      <c r="B868" s="82" t="s">
        <v>647</v>
      </c>
      <c r="C868" s="177"/>
      <c r="D868" s="523">
        <v>31911700</v>
      </c>
      <c r="E868" s="64" t="s">
        <v>249</v>
      </c>
      <c r="F868" s="81">
        <f t="shared" si="33"/>
        <v>600000</v>
      </c>
      <c r="G868" s="379">
        <v>1000000</v>
      </c>
      <c r="H868" s="81">
        <f>G868/10*9</f>
        <v>900000</v>
      </c>
      <c r="I868" s="379">
        <v>1500000</v>
      </c>
    </row>
    <row r="869" spans="1:9" ht="17.5">
      <c r="A869" s="226">
        <v>22022004</v>
      </c>
      <c r="B869" s="82" t="s">
        <v>647</v>
      </c>
      <c r="C869" s="177"/>
      <c r="D869" s="523">
        <v>31911700</v>
      </c>
      <c r="E869" s="64" t="s">
        <v>250</v>
      </c>
      <c r="F869" s="81">
        <v>500000</v>
      </c>
      <c r="G869" s="379">
        <v>1500000</v>
      </c>
      <c r="H869" s="81">
        <f t="shared" si="34"/>
        <v>750000</v>
      </c>
      <c r="I869" s="379">
        <v>1000000</v>
      </c>
    </row>
    <row r="870" spans="1:9" ht="17.5">
      <c r="A870" s="226">
        <v>22022009</v>
      </c>
      <c r="B870" s="82" t="s">
        <v>647</v>
      </c>
      <c r="C870" s="177"/>
      <c r="D870" s="523">
        <v>31911700</v>
      </c>
      <c r="E870" s="64" t="s">
        <v>253</v>
      </c>
      <c r="F870" s="81">
        <f t="shared" si="33"/>
        <v>1800000</v>
      </c>
      <c r="G870" s="379">
        <v>3000000</v>
      </c>
      <c r="H870" s="81">
        <f t="shared" si="34"/>
        <v>1500000</v>
      </c>
      <c r="I870" s="379">
        <v>3000000</v>
      </c>
    </row>
    <row r="871" spans="1:9" ht="17.5">
      <c r="A871" s="226">
        <v>22022017</v>
      </c>
      <c r="B871" s="82" t="s">
        <v>647</v>
      </c>
      <c r="C871" s="177"/>
      <c r="D871" s="523">
        <v>31911700</v>
      </c>
      <c r="E871" s="64" t="s">
        <v>259</v>
      </c>
      <c r="F871" s="81"/>
      <c r="G871" s="19"/>
      <c r="H871" s="81"/>
      <c r="I871" s="19"/>
    </row>
    <row r="872" spans="1:9" ht="17.5">
      <c r="A872" s="237">
        <v>22040000</v>
      </c>
      <c r="B872" s="86"/>
      <c r="C872" s="190"/>
      <c r="D872" s="402">
        <v>31911700</v>
      </c>
      <c r="E872" s="59" t="s">
        <v>261</v>
      </c>
      <c r="F872" s="81"/>
      <c r="G872" s="19"/>
      <c r="H872" s="81"/>
      <c r="I872" s="19"/>
    </row>
    <row r="873" spans="1:9" ht="17.5">
      <c r="A873" s="237">
        <v>22040100</v>
      </c>
      <c r="B873" s="86"/>
      <c r="C873" s="190"/>
      <c r="D873" s="402">
        <v>31911700</v>
      </c>
      <c r="E873" s="59" t="s">
        <v>262</v>
      </c>
      <c r="F873" s="81"/>
      <c r="G873" s="19"/>
      <c r="H873" s="81"/>
      <c r="I873" s="19"/>
    </row>
    <row r="874" spans="1:9" ht="18" thickBot="1">
      <c r="A874" s="537">
        <v>22040109</v>
      </c>
      <c r="B874" s="566" t="s">
        <v>647</v>
      </c>
      <c r="C874" s="210"/>
      <c r="D874" s="523">
        <v>31911700</v>
      </c>
      <c r="E874" s="119" t="s">
        <v>263</v>
      </c>
      <c r="F874" s="462">
        <v>3200000</v>
      </c>
      <c r="G874" s="28">
        <v>4000000</v>
      </c>
      <c r="H874" s="462">
        <v>3590000</v>
      </c>
      <c r="I874" s="28">
        <v>4000000</v>
      </c>
    </row>
    <row r="875" spans="1:9" ht="18" thickBot="1">
      <c r="A875" s="588"/>
      <c r="B875" s="589"/>
      <c r="C875" s="590"/>
      <c r="D875" s="589"/>
      <c r="E875" s="592" t="s">
        <v>164</v>
      </c>
      <c r="F875" s="548">
        <f>SUM(F824:F857)</f>
        <v>8089707.2666666657</v>
      </c>
      <c r="G875" s="594">
        <f>SUM(G824:G859)</f>
        <v>9216233</v>
      </c>
      <c r="H875" s="594">
        <f>SUM(H824:H859)</f>
        <v>6862174.75</v>
      </c>
      <c r="I875" s="594">
        <f>SUM(I824:I859)</f>
        <v>9880199.9299999997</v>
      </c>
    </row>
    <row r="876" spans="1:9" ht="18" thickBot="1">
      <c r="A876" s="584"/>
      <c r="B876" s="585"/>
      <c r="C876" s="586"/>
      <c r="D876" s="585"/>
      <c r="E876" s="587" t="s">
        <v>203</v>
      </c>
      <c r="F876" s="543">
        <f>SUM(F862:F874)</f>
        <v>37900000</v>
      </c>
      <c r="G876" s="593">
        <f>SUM(G862:G874)</f>
        <v>62500000</v>
      </c>
      <c r="H876" s="543">
        <f>SUM(H862:H874)</f>
        <v>32990000</v>
      </c>
      <c r="I876" s="593">
        <f>SUM(I862:I874)</f>
        <v>53500000</v>
      </c>
    </row>
    <row r="877" spans="1:9" ht="18" thickBot="1">
      <c r="A877" s="247"/>
      <c r="B877" s="273"/>
      <c r="C877" s="201"/>
      <c r="D877" s="404"/>
      <c r="E877" s="405" t="s">
        <v>296</v>
      </c>
      <c r="F877" s="406">
        <f>SUM(F875:F876)</f>
        <v>45989707.266666666</v>
      </c>
      <c r="G877" s="406">
        <f>SUM(G875:G876)</f>
        <v>71716233</v>
      </c>
      <c r="H877" s="406">
        <f>SUM(H875:H876)</f>
        <v>39852174.75</v>
      </c>
      <c r="I877" s="406">
        <f>SUM(I875:I876)</f>
        <v>63380199.93</v>
      </c>
    </row>
    <row r="878" spans="1:9" ht="22">
      <c r="A878" s="1620" t="s">
        <v>916</v>
      </c>
      <c r="B878" s="1621"/>
      <c r="C878" s="1621"/>
      <c r="D878" s="1621"/>
      <c r="E878" s="1621"/>
      <c r="F878" s="1621"/>
      <c r="G878" s="1621"/>
      <c r="H878" s="1621"/>
      <c r="I878" s="1622"/>
    </row>
    <row r="879" spans="1:9" ht="20">
      <c r="A879" s="1623" t="s">
        <v>484</v>
      </c>
      <c r="B879" s="1624"/>
      <c r="C879" s="1624"/>
      <c r="D879" s="1624"/>
      <c r="E879" s="1624"/>
      <c r="F879" s="1624"/>
      <c r="G879" s="1624"/>
      <c r="H879" s="1624"/>
      <c r="I879" s="1625"/>
    </row>
    <row r="880" spans="1:9" ht="22">
      <c r="A880" s="1626" t="s">
        <v>1678</v>
      </c>
      <c r="B880" s="1627"/>
      <c r="C880" s="1627"/>
      <c r="D880" s="1627"/>
      <c r="E880" s="1627"/>
      <c r="F880" s="1627"/>
      <c r="G880" s="1627"/>
      <c r="H880" s="1627"/>
      <c r="I880" s="1628"/>
    </row>
    <row r="881" spans="1:9" ht="18.75" customHeight="1" thickBot="1">
      <c r="A881" s="1656" t="s">
        <v>277</v>
      </c>
      <c r="B881" s="1656"/>
      <c r="C881" s="1656"/>
      <c r="D881" s="1656"/>
      <c r="E881" s="1656"/>
      <c r="F881" s="1656"/>
      <c r="G881" s="1656"/>
      <c r="H881" s="1656"/>
      <c r="I881" s="1656"/>
    </row>
    <row r="882" spans="1:9" ht="18.75" customHeight="1" thickBot="1">
      <c r="A882" s="1641" t="s">
        <v>395</v>
      </c>
      <c r="B882" s="1642"/>
      <c r="C882" s="1642"/>
      <c r="D882" s="1642"/>
      <c r="E882" s="1642"/>
      <c r="F882" s="1642"/>
      <c r="G882" s="1642"/>
      <c r="H882" s="1642"/>
      <c r="I882" s="1643"/>
    </row>
    <row r="883" spans="1:9" s="121" customFormat="1" ht="55.5" customHeight="1" thickBot="1">
      <c r="A883" s="167" t="s">
        <v>465</v>
      </c>
      <c r="B883" s="2" t="s">
        <v>459</v>
      </c>
      <c r="C883" s="175" t="s">
        <v>455</v>
      </c>
      <c r="D883" s="2" t="s">
        <v>458</v>
      </c>
      <c r="E883" s="8" t="s">
        <v>1</v>
      </c>
      <c r="F883" s="2" t="s">
        <v>835</v>
      </c>
      <c r="G883" s="2" t="s">
        <v>836</v>
      </c>
      <c r="H883" s="2" t="s">
        <v>837</v>
      </c>
      <c r="I883" s="2" t="s">
        <v>838</v>
      </c>
    </row>
    <row r="884" spans="1:9" ht="17.25" customHeight="1">
      <c r="A884" s="238">
        <v>20000000</v>
      </c>
      <c r="B884" s="90"/>
      <c r="C884" s="191"/>
      <c r="D884" s="402">
        <v>31911700</v>
      </c>
      <c r="E884" s="91" t="s">
        <v>163</v>
      </c>
      <c r="F884" s="92"/>
      <c r="G884" s="5"/>
      <c r="H884" s="92"/>
      <c r="I884" s="372"/>
    </row>
    <row r="885" spans="1:9" ht="17.5">
      <c r="A885" s="232">
        <v>21000000</v>
      </c>
      <c r="B885" s="79"/>
      <c r="C885" s="185"/>
      <c r="D885" s="402">
        <v>31911700</v>
      </c>
      <c r="E885" s="11" t="s">
        <v>164</v>
      </c>
      <c r="F885" s="75"/>
      <c r="G885" s="30"/>
      <c r="H885" s="75"/>
      <c r="I885" s="19"/>
    </row>
    <row r="886" spans="1:9" ht="17.5">
      <c r="A886" s="232">
        <v>21010000</v>
      </c>
      <c r="B886" s="79"/>
      <c r="C886" s="185"/>
      <c r="D886" s="402">
        <v>31911700</v>
      </c>
      <c r="E886" s="11" t="s">
        <v>165</v>
      </c>
      <c r="F886" s="75"/>
      <c r="G886" s="30"/>
      <c r="H886" s="75"/>
      <c r="I886" s="19"/>
    </row>
    <row r="887" spans="1:9" ht="17.5">
      <c r="A887" s="234">
        <v>21010103</v>
      </c>
      <c r="B887" s="82" t="s">
        <v>647</v>
      </c>
      <c r="C887" s="187"/>
      <c r="D887" s="523">
        <v>31911700</v>
      </c>
      <c r="E887" s="80" t="s">
        <v>168</v>
      </c>
      <c r="F887" s="81"/>
      <c r="G887" s="30"/>
      <c r="H887" s="81"/>
      <c r="I887" s="19"/>
    </row>
    <row r="888" spans="1:9" ht="17.5">
      <c r="A888" s="234">
        <v>21010104</v>
      </c>
      <c r="B888" s="82" t="s">
        <v>647</v>
      </c>
      <c r="C888" s="187"/>
      <c r="D888" s="523">
        <v>31911700</v>
      </c>
      <c r="E888" s="80" t="s">
        <v>169</v>
      </c>
      <c r="F888" s="81">
        <f>G888-(G888*5%)</f>
        <v>622086.6</v>
      </c>
      <c r="G888" s="30">
        <v>654828</v>
      </c>
      <c r="H888" s="81">
        <f>G888/12*9</f>
        <v>491121</v>
      </c>
      <c r="I888" s="19">
        <f>'NORMINAL ROLL'!D415</f>
        <v>3938517.84</v>
      </c>
    </row>
    <row r="889" spans="1:9" ht="17.5">
      <c r="A889" s="234">
        <v>21010105</v>
      </c>
      <c r="B889" s="82" t="s">
        <v>647</v>
      </c>
      <c r="C889" s="187"/>
      <c r="D889" s="523">
        <v>31911700</v>
      </c>
      <c r="E889" s="80" t="s">
        <v>170</v>
      </c>
      <c r="F889" s="81">
        <f>G889-(G889*5%)</f>
        <v>34910.6</v>
      </c>
      <c r="G889" s="30">
        <v>36748</v>
      </c>
      <c r="H889" s="81">
        <f>G889/12*9</f>
        <v>27561</v>
      </c>
      <c r="I889" s="19">
        <f>'NORMINAL ROLL'!D403</f>
        <v>615707.64</v>
      </c>
    </row>
    <row r="890" spans="1:9" ht="17.5">
      <c r="A890" s="234">
        <v>21010106</v>
      </c>
      <c r="B890" s="82" t="s">
        <v>647</v>
      </c>
      <c r="C890" s="187"/>
      <c r="D890" s="523">
        <v>31911700</v>
      </c>
      <c r="E890" s="80" t="s">
        <v>171</v>
      </c>
      <c r="I890" s="19"/>
    </row>
    <row r="891" spans="1:9" ht="17.5">
      <c r="A891" s="239"/>
      <c r="B891" s="82" t="s">
        <v>647</v>
      </c>
      <c r="C891" s="187"/>
      <c r="D891" s="523">
        <v>31911700</v>
      </c>
      <c r="E891" s="64" t="s">
        <v>683</v>
      </c>
      <c r="F891" s="81"/>
      <c r="G891" s="30"/>
      <c r="H891" s="81"/>
      <c r="I891" s="19">
        <f>'NORMINAL ROLL'!M403+'NORMINAL ROLL'!M415</f>
        <v>6840000</v>
      </c>
    </row>
    <row r="892" spans="1:9" ht="17.5">
      <c r="A892" s="232">
        <v>21020300</v>
      </c>
      <c r="B892" s="79"/>
      <c r="C892" s="185"/>
      <c r="D892" s="402">
        <v>31911700</v>
      </c>
      <c r="E892" s="11" t="s">
        <v>193</v>
      </c>
      <c r="F892" s="81"/>
      <c r="G892" s="30"/>
      <c r="H892" s="81"/>
      <c r="I892" s="19"/>
    </row>
    <row r="893" spans="1:9" ht="17.5">
      <c r="A893" s="234">
        <v>21020301</v>
      </c>
      <c r="B893" s="82" t="s">
        <v>647</v>
      </c>
      <c r="C893" s="187"/>
      <c r="D893" s="523">
        <v>31911700</v>
      </c>
      <c r="E893" s="64" t="s">
        <v>177</v>
      </c>
      <c r="F893" s="81">
        <f>G893-(G893*5%)</f>
        <v>234008.75</v>
      </c>
      <c r="G893" s="30">
        <v>246325</v>
      </c>
      <c r="H893" s="81">
        <f t="shared" ref="H893:H898" si="35">G893/12*9</f>
        <v>184743.75</v>
      </c>
      <c r="I893" s="19">
        <f>'NORMINAL ROLL'!E415</f>
        <v>1378481.2439999999</v>
      </c>
    </row>
    <row r="894" spans="1:9" ht="17.5">
      <c r="A894" s="234">
        <v>21020302</v>
      </c>
      <c r="B894" s="82" t="s">
        <v>647</v>
      </c>
      <c r="C894" s="187"/>
      <c r="D894" s="523">
        <v>31911700</v>
      </c>
      <c r="E894" s="64" t="s">
        <v>178</v>
      </c>
      <c r="F894" s="81">
        <f>G894-(G894*5%)</f>
        <v>38718.199999999997</v>
      </c>
      <c r="G894" s="30">
        <v>40756</v>
      </c>
      <c r="H894" s="81">
        <f t="shared" si="35"/>
        <v>30567</v>
      </c>
      <c r="I894" s="19">
        <f>'NORMINAL ROLL'!F415</f>
        <v>787703.5680000002</v>
      </c>
    </row>
    <row r="895" spans="1:9" ht="17.5">
      <c r="A895" s="234">
        <v>21020303</v>
      </c>
      <c r="B895" s="82" t="s">
        <v>647</v>
      </c>
      <c r="C895" s="187"/>
      <c r="D895" s="523">
        <v>31911700</v>
      </c>
      <c r="E895" s="64" t="s">
        <v>179</v>
      </c>
      <c r="F895" s="81">
        <f>G895-(G895*5%)</f>
        <v>9439.2000000000007</v>
      </c>
      <c r="G895" s="30">
        <v>9936</v>
      </c>
      <c r="H895" s="81">
        <f t="shared" si="35"/>
        <v>7452</v>
      </c>
      <c r="I895" s="19">
        <f>'NORMINAL ROLL'!G415</f>
        <v>83160</v>
      </c>
    </row>
    <row r="896" spans="1:9" ht="17.5">
      <c r="A896" s="234">
        <v>21020304</v>
      </c>
      <c r="B896" s="82" t="s">
        <v>647</v>
      </c>
      <c r="C896" s="187"/>
      <c r="D896" s="523">
        <v>31911700</v>
      </c>
      <c r="E896" s="64" t="s">
        <v>180</v>
      </c>
      <c r="F896" s="81">
        <f>G896-(G896*5%)</f>
        <v>33429.550000000003</v>
      </c>
      <c r="G896" s="30">
        <v>35189</v>
      </c>
      <c r="H896" s="81">
        <f t="shared" si="35"/>
        <v>26391.75</v>
      </c>
      <c r="I896" s="19">
        <f>'NORMINAL ROLL'!H415</f>
        <v>196925.89200000005</v>
      </c>
    </row>
    <row r="897" spans="1:9" ht="17.5">
      <c r="A897" s="234">
        <v>21020312</v>
      </c>
      <c r="B897" s="82" t="s">
        <v>647</v>
      </c>
      <c r="C897" s="187"/>
      <c r="D897" s="523">
        <v>31911700</v>
      </c>
      <c r="E897" s="64" t="s">
        <v>183</v>
      </c>
      <c r="F897" s="81">
        <f>G897-(G897*5%)</f>
        <v>59648.6</v>
      </c>
      <c r="G897" s="30">
        <v>62788</v>
      </c>
      <c r="H897" s="81">
        <f t="shared" si="35"/>
        <v>47091</v>
      </c>
      <c r="I897" s="19"/>
    </row>
    <row r="898" spans="1:9" ht="17.5">
      <c r="A898" s="234">
        <v>21020315</v>
      </c>
      <c r="B898" s="82" t="s">
        <v>647</v>
      </c>
      <c r="C898" s="187"/>
      <c r="D898" s="523">
        <v>31911700</v>
      </c>
      <c r="E898" s="64" t="s">
        <v>186</v>
      </c>
      <c r="F898" s="81"/>
      <c r="G898" s="30"/>
      <c r="H898" s="81">
        <f t="shared" si="35"/>
        <v>0</v>
      </c>
      <c r="I898" s="19">
        <f>'NORMINAL ROLL'!I415</f>
        <v>460925.89200000005</v>
      </c>
    </row>
    <row r="899" spans="1:9" ht="17.5">
      <c r="A899" s="232">
        <v>21020400</v>
      </c>
      <c r="B899" s="1486"/>
      <c r="C899" s="185"/>
      <c r="D899" s="402"/>
      <c r="E899" s="11" t="s">
        <v>194</v>
      </c>
      <c r="F899" s="81"/>
      <c r="G899" s="30"/>
      <c r="H899" s="81"/>
      <c r="I899" s="19"/>
    </row>
    <row r="900" spans="1:9" ht="17.5">
      <c r="A900" s="234">
        <v>21020401</v>
      </c>
      <c r="B900" s="82" t="s">
        <v>647</v>
      </c>
      <c r="C900" s="187"/>
      <c r="D900" s="523">
        <v>31911700</v>
      </c>
      <c r="E900" s="64" t="s">
        <v>177</v>
      </c>
      <c r="F900" s="81">
        <v>479151.33333333331</v>
      </c>
      <c r="G900" s="30">
        <v>718727</v>
      </c>
      <c r="H900" s="81">
        <v>539045.25</v>
      </c>
      <c r="I900" s="19">
        <v>718727</v>
      </c>
    </row>
    <row r="901" spans="1:9" ht="17.5">
      <c r="A901" s="234">
        <v>21020402</v>
      </c>
      <c r="B901" s="82" t="s">
        <v>647</v>
      </c>
      <c r="C901" s="187"/>
      <c r="D901" s="523">
        <v>31911700</v>
      </c>
      <c r="E901" s="64" t="s">
        <v>178</v>
      </c>
      <c r="F901" s="81">
        <v>212034.66666666666</v>
      </c>
      <c r="G901" s="30">
        <v>318052</v>
      </c>
      <c r="H901" s="81">
        <v>238539</v>
      </c>
      <c r="I901" s="19">
        <v>318052</v>
      </c>
    </row>
    <row r="902" spans="1:9" ht="17.5">
      <c r="A902" s="234">
        <v>21020403</v>
      </c>
      <c r="B902" s="82"/>
      <c r="C902" s="187"/>
      <c r="D902" s="523"/>
      <c r="E902" s="64" t="s">
        <v>179</v>
      </c>
      <c r="F902" s="81">
        <v>57600</v>
      </c>
      <c r="G902" s="30">
        <v>86400</v>
      </c>
      <c r="H902" s="81">
        <v>64800</v>
      </c>
      <c r="I902" s="19">
        <v>86400</v>
      </c>
    </row>
    <row r="903" spans="1:9" ht="17.5">
      <c r="A903" s="234">
        <v>21020404</v>
      </c>
      <c r="B903" s="82"/>
      <c r="C903" s="187"/>
      <c r="D903" s="523"/>
      <c r="E903" s="64" t="s">
        <v>180</v>
      </c>
      <c r="F903" s="81">
        <v>472939.33333333331</v>
      </c>
      <c r="G903" s="30">
        <v>709409</v>
      </c>
      <c r="H903" s="81">
        <v>532056.75</v>
      </c>
      <c r="I903" s="19">
        <v>709409</v>
      </c>
    </row>
    <row r="904" spans="1:9" ht="17.5">
      <c r="A904" s="234">
        <v>21020412</v>
      </c>
      <c r="B904" s="82"/>
      <c r="C904" s="187"/>
      <c r="D904" s="523"/>
      <c r="E904" s="64" t="s">
        <v>183</v>
      </c>
      <c r="F904" s="81"/>
      <c r="G904" s="30"/>
      <c r="H904" s="81"/>
      <c r="I904" s="19"/>
    </row>
    <row r="905" spans="1:9" ht="17.5">
      <c r="A905" s="234">
        <v>21020415</v>
      </c>
      <c r="B905" s="82"/>
      <c r="C905" s="187"/>
      <c r="D905" s="523"/>
      <c r="E905" s="64" t="s">
        <v>186</v>
      </c>
      <c r="F905" s="81">
        <v>82751.333333332994</v>
      </c>
      <c r="G905" s="30">
        <v>241297</v>
      </c>
      <c r="H905" s="81">
        <v>130972.75</v>
      </c>
      <c r="I905" s="19">
        <v>341297</v>
      </c>
    </row>
    <row r="906" spans="1:9" ht="17.5">
      <c r="A906" s="235">
        <v>21020600</v>
      </c>
      <c r="B906" s="84"/>
      <c r="C906" s="188"/>
      <c r="D906" s="402">
        <v>31911700</v>
      </c>
      <c r="E906" s="11" t="s">
        <v>195</v>
      </c>
      <c r="F906" s="81"/>
      <c r="G906" s="30"/>
      <c r="H906" s="81"/>
      <c r="I906" s="19"/>
    </row>
    <row r="907" spans="1:9" ht="17.5">
      <c r="A907" s="248">
        <v>21020605</v>
      </c>
      <c r="B907" s="82" t="s">
        <v>647</v>
      </c>
      <c r="C907" s="189"/>
      <c r="D907" s="523">
        <v>31911700</v>
      </c>
      <c r="E907" s="80" t="s">
        <v>198</v>
      </c>
      <c r="F907" s="81"/>
      <c r="G907" s="30"/>
      <c r="H907" s="81">
        <f>G907/12*9</f>
        <v>0</v>
      </c>
      <c r="I907" s="19"/>
    </row>
    <row r="908" spans="1:9" ht="17.5">
      <c r="A908" s="237">
        <v>22020000</v>
      </c>
      <c r="B908" s="86"/>
      <c r="C908" s="190"/>
      <c r="D908" s="402">
        <v>31911700</v>
      </c>
      <c r="E908" s="59" t="s">
        <v>203</v>
      </c>
      <c r="F908" s="81"/>
      <c r="G908" s="30"/>
      <c r="H908" s="81"/>
      <c r="I908" s="19"/>
    </row>
    <row r="909" spans="1:9" ht="17.5">
      <c r="A909" s="237">
        <v>22020100</v>
      </c>
      <c r="B909" s="82" t="s">
        <v>647</v>
      </c>
      <c r="C909" s="190"/>
      <c r="D909" s="402">
        <v>31911700</v>
      </c>
      <c r="E909" s="59" t="s">
        <v>204</v>
      </c>
      <c r="F909" s="81"/>
      <c r="G909" s="30"/>
      <c r="H909" s="81"/>
      <c r="I909" s="19"/>
    </row>
    <row r="910" spans="1:9" ht="17.5">
      <c r="A910" s="226">
        <v>22020101</v>
      </c>
      <c r="B910" s="82" t="s">
        <v>647</v>
      </c>
      <c r="C910" s="177"/>
      <c r="D910" s="523">
        <v>31911700</v>
      </c>
      <c r="E910" s="85" t="s">
        <v>205</v>
      </c>
      <c r="F910" s="81">
        <v>1500000</v>
      </c>
      <c r="G910" s="30">
        <v>3000000</v>
      </c>
      <c r="H910" s="81">
        <v>2502220</v>
      </c>
      <c r="I910" s="19">
        <v>2000000</v>
      </c>
    </row>
    <row r="911" spans="1:9" ht="17.5">
      <c r="A911" s="226">
        <v>22020102</v>
      </c>
      <c r="B911" s="82" t="s">
        <v>647</v>
      </c>
      <c r="C911" s="177"/>
      <c r="D911" s="523">
        <v>31911700</v>
      </c>
      <c r="E911" s="85" t="s">
        <v>206</v>
      </c>
      <c r="F911" s="81"/>
      <c r="G911" s="30"/>
      <c r="H911" s="81"/>
      <c r="I911" s="19"/>
    </row>
    <row r="912" spans="1:9" ht="17.5">
      <c r="A912" s="226">
        <v>22020103</v>
      </c>
      <c r="B912" s="82" t="s">
        <v>647</v>
      </c>
      <c r="C912" s="177"/>
      <c r="D912" s="523">
        <v>31911700</v>
      </c>
      <c r="E912" s="85" t="s">
        <v>207</v>
      </c>
      <c r="F912" s="81"/>
      <c r="G912" s="30"/>
      <c r="H912" s="81"/>
      <c r="I912" s="19"/>
    </row>
    <row r="913" spans="1:9" ht="17.5">
      <c r="A913" s="226">
        <v>22020104</v>
      </c>
      <c r="B913" s="82" t="s">
        <v>647</v>
      </c>
      <c r="C913" s="177"/>
      <c r="D913" s="523">
        <v>31911700</v>
      </c>
      <c r="E913" s="85" t="s">
        <v>208</v>
      </c>
      <c r="F913" s="81"/>
      <c r="G913" s="30"/>
      <c r="H913" s="81"/>
      <c r="I913" s="19"/>
    </row>
    <row r="914" spans="1:9" ht="17.5">
      <c r="A914" s="237">
        <v>22020300</v>
      </c>
      <c r="B914" s="86"/>
      <c r="C914" s="190"/>
      <c r="D914" s="402">
        <v>31911700</v>
      </c>
      <c r="E914" s="59" t="s">
        <v>212</v>
      </c>
      <c r="F914" s="81"/>
      <c r="G914" s="30"/>
      <c r="H914" s="81"/>
      <c r="I914" s="19"/>
    </row>
    <row r="915" spans="1:9" ht="17.5">
      <c r="A915" s="226">
        <v>22020310</v>
      </c>
      <c r="B915" s="82" t="s">
        <v>647</v>
      </c>
      <c r="C915" s="177"/>
      <c r="D915" s="523">
        <v>31911700</v>
      </c>
      <c r="E915" s="85" t="s">
        <v>219</v>
      </c>
      <c r="F915" s="81">
        <v>250000</v>
      </c>
      <c r="G915" s="30">
        <v>500000</v>
      </c>
      <c r="H915" s="81">
        <v>260000</v>
      </c>
      <c r="I915" s="19">
        <v>2000000</v>
      </c>
    </row>
    <row r="916" spans="1:9" ht="17.5">
      <c r="A916" s="226"/>
      <c r="B916" s="82" t="s">
        <v>647</v>
      </c>
      <c r="C916" s="177"/>
      <c r="D916" s="523">
        <v>31911700</v>
      </c>
      <c r="E916" s="85" t="s">
        <v>221</v>
      </c>
      <c r="F916" s="81"/>
      <c r="G916" s="30"/>
      <c r="H916" s="81"/>
      <c r="I916" s="30"/>
    </row>
    <row r="917" spans="1:9" ht="17.5">
      <c r="A917" s="237">
        <v>22040000</v>
      </c>
      <c r="B917" s="86"/>
      <c r="C917" s="190"/>
      <c r="D917" s="402">
        <v>31911700</v>
      </c>
      <c r="E917" s="59" t="s">
        <v>261</v>
      </c>
      <c r="F917" s="81"/>
      <c r="G917" s="30"/>
      <c r="H917" s="81"/>
      <c r="I917" s="30"/>
    </row>
    <row r="918" spans="1:9" ht="17.5">
      <c r="A918" s="237">
        <v>22040100</v>
      </c>
      <c r="B918" s="86"/>
      <c r="C918" s="190"/>
      <c r="D918" s="402">
        <v>31911700</v>
      </c>
      <c r="E918" s="59" t="s">
        <v>262</v>
      </c>
      <c r="F918" s="81"/>
      <c r="G918" s="30"/>
      <c r="H918" s="81"/>
      <c r="I918" s="19"/>
    </row>
    <row r="919" spans="1:9" ht="18" thickBot="1">
      <c r="A919" s="537">
        <v>22040109</v>
      </c>
      <c r="B919" s="566" t="s">
        <v>647</v>
      </c>
      <c r="C919" s="210"/>
      <c r="D919" s="523">
        <v>31911700</v>
      </c>
      <c r="E919" s="119" t="s">
        <v>263</v>
      </c>
      <c r="F919" s="462">
        <v>1550000</v>
      </c>
      <c r="G919" s="19">
        <v>2000000</v>
      </c>
      <c r="H919" s="462">
        <v>1500000</v>
      </c>
      <c r="I919" s="28">
        <v>2000000</v>
      </c>
    </row>
    <row r="920" spans="1:9" ht="18" thickBot="1">
      <c r="A920" s="588"/>
      <c r="B920" s="589"/>
      <c r="C920" s="590"/>
      <c r="D920" s="589"/>
      <c r="E920" s="597" t="s">
        <v>164</v>
      </c>
      <c r="F920" s="594">
        <f>SUM(F887:F907)</f>
        <v>2336718.1666666665</v>
      </c>
      <c r="G920" s="594">
        <f>SUM(G887:G907)</f>
        <v>3160455</v>
      </c>
      <c r="H920" s="594">
        <f>SUM(H887:H907)</f>
        <v>2320341.25</v>
      </c>
      <c r="I920" s="595">
        <f>SUM(I887:I907)</f>
        <v>16475307.076000001</v>
      </c>
    </row>
    <row r="921" spans="1:9" ht="18" thickBot="1">
      <c r="A921" s="584"/>
      <c r="B921" s="585"/>
      <c r="C921" s="586"/>
      <c r="D921" s="585"/>
      <c r="E921" s="596" t="s">
        <v>203</v>
      </c>
      <c r="F921" s="593">
        <f>SUM(F909:F919)</f>
        <v>3300000</v>
      </c>
      <c r="G921" s="593">
        <f>SUM(G909:G919)</f>
        <v>5500000</v>
      </c>
      <c r="H921" s="593">
        <f>SUM(H909:H919)</f>
        <v>4262220</v>
      </c>
      <c r="I921" s="593">
        <f>SUM(I909:I919)</f>
        <v>6000000</v>
      </c>
    </row>
    <row r="922" spans="1:9" ht="22.5" customHeight="1" thickBot="1">
      <c r="A922" s="247"/>
      <c r="B922" s="273"/>
      <c r="C922" s="201"/>
      <c r="D922" s="404"/>
      <c r="E922" s="422" t="s">
        <v>296</v>
      </c>
      <c r="F922" s="406">
        <f>SUM(F920:F921)</f>
        <v>5636718.166666666</v>
      </c>
      <c r="G922" s="406">
        <f>SUM(G920:G921)</f>
        <v>8660455</v>
      </c>
      <c r="H922" s="406">
        <f>SUM(H920:H921)</f>
        <v>6582561.25</v>
      </c>
      <c r="I922" s="406">
        <f>SUM(I920:I921)</f>
        <v>22475307.076000001</v>
      </c>
    </row>
    <row r="923" spans="1:9" ht="22">
      <c r="A923" s="1620" t="s">
        <v>916</v>
      </c>
      <c r="B923" s="1621"/>
      <c r="C923" s="1621"/>
      <c r="D923" s="1621"/>
      <c r="E923" s="1621"/>
      <c r="F923" s="1621"/>
      <c r="G923" s="1621"/>
      <c r="H923" s="1621"/>
      <c r="I923" s="1622"/>
    </row>
    <row r="924" spans="1:9" ht="20">
      <c r="A924" s="1623" t="s">
        <v>484</v>
      </c>
      <c r="B924" s="1624"/>
      <c r="C924" s="1624"/>
      <c r="D924" s="1624"/>
      <c r="E924" s="1624"/>
      <c r="F924" s="1624"/>
      <c r="G924" s="1624"/>
      <c r="H924" s="1624"/>
      <c r="I924" s="1625"/>
    </row>
    <row r="925" spans="1:9" ht="22">
      <c r="A925" s="1626" t="s">
        <v>1678</v>
      </c>
      <c r="B925" s="1627"/>
      <c r="C925" s="1627"/>
      <c r="D925" s="1627"/>
      <c r="E925" s="1627"/>
      <c r="F925" s="1627"/>
      <c r="G925" s="1627"/>
      <c r="H925" s="1627"/>
      <c r="I925" s="1628"/>
    </row>
    <row r="926" spans="1:9" ht="18.75" customHeight="1" thickBot="1">
      <c r="A926" s="1656" t="s">
        <v>277</v>
      </c>
      <c r="B926" s="1656"/>
      <c r="C926" s="1656"/>
      <c r="D926" s="1656"/>
      <c r="E926" s="1656"/>
      <c r="F926" s="1656"/>
      <c r="G926" s="1656"/>
      <c r="H926" s="1656"/>
      <c r="I926" s="1656"/>
    </row>
    <row r="927" spans="1:9" ht="18.75" customHeight="1" thickBot="1">
      <c r="A927" s="1641" t="s">
        <v>396</v>
      </c>
      <c r="B927" s="1642"/>
      <c r="C927" s="1642"/>
      <c r="D927" s="1642"/>
      <c r="E927" s="1642"/>
      <c r="F927" s="1642"/>
      <c r="G927" s="1642"/>
      <c r="H927" s="1642"/>
      <c r="I927" s="1643"/>
    </row>
    <row r="928" spans="1:9" s="121" customFormat="1" ht="53" thickBot="1">
      <c r="A928" s="167" t="s">
        <v>465</v>
      </c>
      <c r="B928" s="2" t="s">
        <v>459</v>
      </c>
      <c r="C928" s="175" t="s">
        <v>455</v>
      </c>
      <c r="D928" s="2" t="s">
        <v>458</v>
      </c>
      <c r="E928" s="8" t="s">
        <v>1</v>
      </c>
      <c r="F928" s="2" t="s">
        <v>835</v>
      </c>
      <c r="G928" s="2" t="s">
        <v>836</v>
      </c>
      <c r="H928" s="2" t="s">
        <v>837</v>
      </c>
      <c r="I928" s="2" t="s">
        <v>838</v>
      </c>
    </row>
    <row r="929" spans="1:9" ht="17.5">
      <c r="A929" s="238">
        <v>20000000</v>
      </c>
      <c r="B929" s="90"/>
      <c r="C929" s="191"/>
      <c r="D929" s="402">
        <v>31911700</v>
      </c>
      <c r="E929" s="91" t="s">
        <v>163</v>
      </c>
      <c r="F929" s="92"/>
      <c r="G929" s="372"/>
      <c r="H929" s="92"/>
      <c r="I929" s="372"/>
    </row>
    <row r="930" spans="1:9" ht="17.5">
      <c r="A930" s="232">
        <v>21000000</v>
      </c>
      <c r="B930" s="79"/>
      <c r="C930" s="185"/>
      <c r="D930" s="402">
        <v>31911700</v>
      </c>
      <c r="E930" s="11" t="s">
        <v>164</v>
      </c>
      <c r="F930" s="75"/>
      <c r="G930" s="19"/>
      <c r="H930" s="75"/>
      <c r="I930" s="19"/>
    </row>
    <row r="931" spans="1:9" ht="17.5">
      <c r="A931" s="232">
        <v>21010000</v>
      </c>
      <c r="B931" s="79"/>
      <c r="C931" s="185"/>
      <c r="D931" s="402">
        <v>31911700</v>
      </c>
      <c r="E931" s="11" t="s">
        <v>165</v>
      </c>
      <c r="F931" s="75"/>
      <c r="G931" s="19"/>
      <c r="H931" s="75"/>
      <c r="I931" s="19"/>
    </row>
    <row r="932" spans="1:9" ht="17.5">
      <c r="A932" s="234">
        <v>21010103</v>
      </c>
      <c r="B932" s="82" t="s">
        <v>647</v>
      </c>
      <c r="C932" s="187"/>
      <c r="D932" s="523">
        <v>31911700</v>
      </c>
      <c r="E932" s="80" t="s">
        <v>168</v>
      </c>
      <c r="F932" s="81"/>
      <c r="G932" s="81"/>
      <c r="H932" s="81"/>
      <c r="I932" s="81"/>
    </row>
    <row r="933" spans="1:9" ht="17.5">
      <c r="A933" s="234">
        <v>21010104</v>
      </c>
      <c r="B933" s="82" t="s">
        <v>647</v>
      </c>
      <c r="C933" s="187"/>
      <c r="D933" s="523">
        <v>31911700</v>
      </c>
      <c r="E933" s="80" t="s">
        <v>169</v>
      </c>
      <c r="F933" s="1557">
        <v>436552</v>
      </c>
      <c r="G933" s="1562">
        <v>654828</v>
      </c>
      <c r="H933" s="1555">
        <f>G933/12*9</f>
        <v>491121</v>
      </c>
      <c r="I933" s="1563">
        <v>654828</v>
      </c>
    </row>
    <row r="934" spans="1:9" ht="17.5">
      <c r="A934" s="234">
        <v>21010105</v>
      </c>
      <c r="B934" s="82" t="s">
        <v>647</v>
      </c>
      <c r="C934" s="187"/>
      <c r="D934" s="523">
        <v>31911700</v>
      </c>
      <c r="E934" s="80" t="s">
        <v>170</v>
      </c>
      <c r="F934" s="1557">
        <v>0</v>
      </c>
      <c r="G934" s="1562"/>
      <c r="H934" s="1555">
        <f t="shared" ref="H934:H956" si="36">G934/12*9</f>
        <v>0</v>
      </c>
      <c r="I934" s="1563"/>
    </row>
    <row r="935" spans="1:9" ht="17.5">
      <c r="A935" s="234">
        <v>21010106</v>
      </c>
      <c r="B935" s="82" t="s">
        <v>647</v>
      </c>
      <c r="C935" s="187"/>
      <c r="D935" s="523">
        <v>31911700</v>
      </c>
      <c r="E935" s="80" t="s">
        <v>171</v>
      </c>
      <c r="F935" s="1557">
        <v>0</v>
      </c>
      <c r="G935" s="1562"/>
      <c r="H935" s="1555">
        <f t="shared" si="36"/>
        <v>0</v>
      </c>
      <c r="I935" s="61"/>
    </row>
    <row r="936" spans="1:9" ht="17.5">
      <c r="A936" s="239"/>
      <c r="B936" s="82" t="s">
        <v>647</v>
      </c>
      <c r="C936" s="187"/>
      <c r="D936" s="523">
        <v>31911700</v>
      </c>
      <c r="E936" s="382" t="s">
        <v>683</v>
      </c>
      <c r="F936" s="1557">
        <v>0</v>
      </c>
      <c r="G936" s="1562"/>
      <c r="H936" s="1555"/>
      <c r="I936" s="1563"/>
    </row>
    <row r="937" spans="1:9" ht="17.5">
      <c r="A937" s="232">
        <v>21020300</v>
      </c>
      <c r="B937" s="79"/>
      <c r="C937" s="185"/>
      <c r="D937" s="402">
        <v>31911700</v>
      </c>
      <c r="E937" s="382" t="s">
        <v>1644</v>
      </c>
      <c r="F937" s="1557">
        <v>0</v>
      </c>
      <c r="G937" s="1562"/>
      <c r="H937" s="1555"/>
      <c r="I937" s="1563">
        <v>480000</v>
      </c>
    </row>
    <row r="938" spans="1:9" ht="17.5">
      <c r="A938" s="234">
        <v>21020301</v>
      </c>
      <c r="B938" s="82" t="s">
        <v>647</v>
      </c>
      <c r="C938" s="187"/>
      <c r="D938" s="523">
        <v>31911700</v>
      </c>
      <c r="E938" s="580" t="s">
        <v>192</v>
      </c>
      <c r="F938" s="1557">
        <v>0</v>
      </c>
      <c r="G938" s="1562"/>
      <c r="H938" s="1555">
        <f t="shared" si="36"/>
        <v>0</v>
      </c>
      <c r="I938" s="1563"/>
    </row>
    <row r="939" spans="1:9" ht="17.5">
      <c r="A939" s="234">
        <v>21020302</v>
      </c>
      <c r="B939" s="82" t="s">
        <v>647</v>
      </c>
      <c r="C939" s="187"/>
      <c r="D939" s="523">
        <v>31911700</v>
      </c>
      <c r="E939" s="64" t="s">
        <v>177</v>
      </c>
      <c r="F939" s="1557">
        <v>0</v>
      </c>
      <c r="G939" s="1562"/>
      <c r="H939" s="1555">
        <f t="shared" si="36"/>
        <v>0</v>
      </c>
      <c r="I939" s="1563"/>
    </row>
    <row r="940" spans="1:9" ht="17.5">
      <c r="A940" s="234">
        <v>21020303</v>
      </c>
      <c r="B940" s="82" t="s">
        <v>647</v>
      </c>
      <c r="C940" s="187"/>
      <c r="D940" s="523">
        <v>31911700</v>
      </c>
      <c r="E940" s="64" t="s">
        <v>178</v>
      </c>
      <c r="F940" s="1557">
        <v>0</v>
      </c>
      <c r="G940" s="1562"/>
      <c r="H940" s="1555">
        <f t="shared" si="36"/>
        <v>0</v>
      </c>
      <c r="I940" s="1563"/>
    </row>
    <row r="941" spans="1:9" ht="17.5">
      <c r="A941" s="234">
        <v>21020304</v>
      </c>
      <c r="B941" s="82" t="s">
        <v>647</v>
      </c>
      <c r="C941" s="187"/>
      <c r="D941" s="523">
        <v>31911700</v>
      </c>
      <c r="E941" s="64" t="s">
        <v>179</v>
      </c>
      <c r="F941" s="1557">
        <v>0</v>
      </c>
      <c r="G941" s="1562"/>
      <c r="H941" s="1555">
        <f t="shared" si="36"/>
        <v>0</v>
      </c>
      <c r="I941" s="1563"/>
    </row>
    <row r="942" spans="1:9" ht="17.5">
      <c r="A942" s="234">
        <v>21020312</v>
      </c>
      <c r="B942" s="82" t="s">
        <v>647</v>
      </c>
      <c r="C942" s="187"/>
      <c r="D942" s="523">
        <v>31911700</v>
      </c>
      <c r="E942" s="64" t="s">
        <v>180</v>
      </c>
      <c r="F942" s="1557">
        <v>0</v>
      </c>
      <c r="G942" s="1562"/>
      <c r="H942" s="1555">
        <f t="shared" si="36"/>
        <v>0</v>
      </c>
      <c r="I942" s="1563"/>
    </row>
    <row r="943" spans="1:9" ht="17.5">
      <c r="A943" s="234">
        <v>21020315</v>
      </c>
      <c r="B943" s="82" t="s">
        <v>647</v>
      </c>
      <c r="C943" s="187"/>
      <c r="D943" s="523">
        <v>31911700</v>
      </c>
      <c r="E943" s="64" t="s">
        <v>183</v>
      </c>
      <c r="F943" s="1557">
        <v>0</v>
      </c>
      <c r="G943" s="1564"/>
      <c r="H943" s="1555">
        <f t="shared" si="36"/>
        <v>0</v>
      </c>
      <c r="I943" s="1072"/>
    </row>
    <row r="944" spans="1:9" ht="17.5">
      <c r="A944" s="234">
        <v>21020314</v>
      </c>
      <c r="B944" s="82" t="s">
        <v>647</v>
      </c>
      <c r="C944" s="187"/>
      <c r="D944" s="523">
        <v>31911700</v>
      </c>
      <c r="E944" s="64" t="s">
        <v>186</v>
      </c>
      <c r="F944" s="1557">
        <v>0</v>
      </c>
      <c r="G944" s="1564"/>
      <c r="H944" s="1555">
        <f t="shared" si="36"/>
        <v>0</v>
      </c>
      <c r="I944" s="1072"/>
    </row>
    <row r="945" spans="1:9" ht="17.5">
      <c r="A945" s="234">
        <v>21020305</v>
      </c>
      <c r="B945" s="82" t="s">
        <v>647</v>
      </c>
      <c r="C945" s="187"/>
      <c r="D945" s="523">
        <v>31911700</v>
      </c>
      <c r="E945" s="64" t="s">
        <v>520</v>
      </c>
      <c r="F945" s="1557">
        <v>0</v>
      </c>
      <c r="G945" s="103"/>
      <c r="H945" s="1555">
        <f t="shared" si="36"/>
        <v>0</v>
      </c>
      <c r="I945" s="1072"/>
    </row>
    <row r="946" spans="1:9" ht="17.5">
      <c r="A946" s="234">
        <v>21020306</v>
      </c>
      <c r="B946" s="82" t="s">
        <v>647</v>
      </c>
      <c r="C946" s="187"/>
      <c r="D946" s="523">
        <v>31911700</v>
      </c>
      <c r="E946" s="64" t="s">
        <v>521</v>
      </c>
      <c r="F946" s="1557">
        <v>0</v>
      </c>
      <c r="G946" s="103"/>
      <c r="H946" s="1555">
        <f t="shared" si="36"/>
        <v>0</v>
      </c>
      <c r="I946" s="61"/>
    </row>
    <row r="947" spans="1:9" ht="17.5">
      <c r="A947" s="232">
        <v>21020400</v>
      </c>
      <c r="B947" s="79"/>
      <c r="C947" s="185"/>
      <c r="D947" s="402">
        <v>31911700</v>
      </c>
      <c r="E947" s="64" t="s">
        <v>522</v>
      </c>
      <c r="F947" s="278">
        <v>0</v>
      </c>
      <c r="G947" s="278"/>
      <c r="H947" s="1555">
        <f t="shared" si="36"/>
        <v>0</v>
      </c>
      <c r="I947" s="33"/>
    </row>
    <row r="948" spans="1:9" ht="17.5">
      <c r="A948" s="234">
        <v>21020401</v>
      </c>
      <c r="B948" s="82" t="s">
        <v>647</v>
      </c>
      <c r="C948" s="187"/>
      <c r="D948" s="523">
        <v>31911700</v>
      </c>
      <c r="E948" s="11" t="s">
        <v>193</v>
      </c>
      <c r="F948" s="278">
        <v>0</v>
      </c>
      <c r="G948" s="278"/>
      <c r="H948" s="1555">
        <f t="shared" si="36"/>
        <v>0</v>
      </c>
      <c r="I948" s="33"/>
    </row>
    <row r="949" spans="1:9" ht="17.5">
      <c r="A949" s="234">
        <v>21020402</v>
      </c>
      <c r="B949" s="82" t="s">
        <v>647</v>
      </c>
      <c r="C949" s="187"/>
      <c r="D949" s="523">
        <v>31911700</v>
      </c>
      <c r="E949" s="64" t="s">
        <v>177</v>
      </c>
      <c r="F949" s="1557">
        <v>164216.66666666666</v>
      </c>
      <c r="G949" s="1562">
        <v>246325</v>
      </c>
      <c r="H949" s="1555">
        <f t="shared" si="36"/>
        <v>184743.75</v>
      </c>
      <c r="I949" s="1563">
        <v>246325</v>
      </c>
    </row>
    <row r="950" spans="1:9" ht="17.5">
      <c r="A950" s="234">
        <v>21020403</v>
      </c>
      <c r="B950" s="82" t="s">
        <v>647</v>
      </c>
      <c r="C950" s="187"/>
      <c r="D950" s="523">
        <v>31911700</v>
      </c>
      <c r="E950" s="64" t="s">
        <v>178</v>
      </c>
      <c r="F950" s="1557">
        <v>27170.666666666668</v>
      </c>
      <c r="G950" s="1562">
        <v>40756</v>
      </c>
      <c r="H950" s="1555">
        <f t="shared" si="36"/>
        <v>30567</v>
      </c>
      <c r="I950" s="1563">
        <v>40756</v>
      </c>
    </row>
    <row r="951" spans="1:9" ht="17.5">
      <c r="A951" s="234">
        <v>21020404</v>
      </c>
      <c r="B951" s="82" t="s">
        <v>647</v>
      </c>
      <c r="C951" s="187"/>
      <c r="D951" s="523">
        <v>31911700</v>
      </c>
      <c r="E951" s="64" t="s">
        <v>179</v>
      </c>
      <c r="F951" s="1557">
        <v>6624</v>
      </c>
      <c r="G951" s="1562">
        <v>9936</v>
      </c>
      <c r="H951" s="1555">
        <f t="shared" si="36"/>
        <v>7452</v>
      </c>
      <c r="I951" s="1563">
        <v>9936</v>
      </c>
    </row>
    <row r="952" spans="1:9" ht="17.5">
      <c r="A952" s="234">
        <v>21020412</v>
      </c>
      <c r="B952" s="82" t="s">
        <v>647</v>
      </c>
      <c r="C952" s="187"/>
      <c r="D952" s="523">
        <v>31911700</v>
      </c>
      <c r="E952" s="64" t="s">
        <v>180</v>
      </c>
      <c r="F952" s="1557">
        <v>23459.333333333332</v>
      </c>
      <c r="G952" s="1562">
        <v>35189</v>
      </c>
      <c r="H952" s="1555">
        <f t="shared" si="36"/>
        <v>26391.75</v>
      </c>
      <c r="I952" s="1563">
        <v>35189</v>
      </c>
    </row>
    <row r="953" spans="1:9" ht="17.5">
      <c r="A953" s="234">
        <v>21020415</v>
      </c>
      <c r="B953" s="82" t="s">
        <v>647</v>
      </c>
      <c r="C953" s="187"/>
      <c r="D953" s="523">
        <v>31911700</v>
      </c>
      <c r="E953" s="64" t="s">
        <v>183</v>
      </c>
      <c r="F953" s="1557">
        <v>41858.666666666664</v>
      </c>
      <c r="G953" s="1562">
        <v>62788</v>
      </c>
      <c r="H953" s="1555">
        <f t="shared" si="36"/>
        <v>47091</v>
      </c>
      <c r="I953" s="1563">
        <v>62788</v>
      </c>
    </row>
    <row r="954" spans="1:9" ht="17.5">
      <c r="A954" s="232">
        <v>21020500</v>
      </c>
      <c r="B954" s="79"/>
      <c r="C954" s="185"/>
      <c r="D954" s="402">
        <v>31911700</v>
      </c>
      <c r="E954" s="64" t="s">
        <v>186</v>
      </c>
      <c r="F954" s="1557">
        <v>0</v>
      </c>
      <c r="G954" s="1565"/>
      <c r="H954" s="1555">
        <f t="shared" si="36"/>
        <v>0</v>
      </c>
      <c r="I954" s="1566"/>
    </row>
    <row r="955" spans="1:9" ht="17.5">
      <c r="A955" s="234">
        <v>21020501</v>
      </c>
      <c r="B955" s="82" t="s">
        <v>647</v>
      </c>
      <c r="C955" s="187"/>
      <c r="D955" s="523">
        <v>31911700</v>
      </c>
      <c r="E955" s="11" t="s">
        <v>195</v>
      </c>
      <c r="F955" s="1557">
        <v>0</v>
      </c>
      <c r="G955" s="1564"/>
      <c r="H955" s="1555">
        <f t="shared" si="36"/>
        <v>0</v>
      </c>
      <c r="I955" s="33"/>
    </row>
    <row r="956" spans="1:9" ht="17.5">
      <c r="A956" s="248">
        <v>21020502</v>
      </c>
      <c r="B956" s="82" t="s">
        <v>647</v>
      </c>
      <c r="C956" s="189"/>
      <c r="D956" s="523">
        <v>31911700</v>
      </c>
      <c r="E956" s="80" t="s">
        <v>198</v>
      </c>
      <c r="F956" s="1557">
        <v>0</v>
      </c>
      <c r="G956" s="1564"/>
      <c r="H956" s="1555">
        <f t="shared" si="36"/>
        <v>0</v>
      </c>
      <c r="I956" s="1072"/>
    </row>
    <row r="957" spans="1:9" ht="17.5">
      <c r="A957" s="248">
        <v>21020503</v>
      </c>
      <c r="B957" s="82" t="s">
        <v>647</v>
      </c>
      <c r="C957" s="189"/>
      <c r="D957" s="523">
        <v>31911700</v>
      </c>
      <c r="E957" s="64" t="s">
        <v>179</v>
      </c>
      <c r="F957" s="18"/>
      <c r="G957" s="19"/>
      <c r="H957" s="388"/>
      <c r="I957" s="19"/>
    </row>
    <row r="958" spans="1:9" ht="17.5">
      <c r="A958" s="248">
        <v>21020504</v>
      </c>
      <c r="B958" s="82" t="s">
        <v>647</v>
      </c>
      <c r="C958" s="189"/>
      <c r="D958" s="523">
        <v>31911700</v>
      </c>
      <c r="E958" s="64" t="s">
        <v>180</v>
      </c>
      <c r="F958" s="18"/>
      <c r="G958" s="19"/>
      <c r="H958" s="388"/>
      <c r="I958" s="19"/>
    </row>
    <row r="959" spans="1:9" ht="17.5">
      <c r="A959" s="248">
        <v>21020512</v>
      </c>
      <c r="B959" s="82" t="s">
        <v>647</v>
      </c>
      <c r="C959" s="189"/>
      <c r="D959" s="523">
        <v>31911700</v>
      </c>
      <c r="E959" s="64" t="s">
        <v>183</v>
      </c>
      <c r="F959" s="18"/>
      <c r="G959" s="19"/>
      <c r="H959" s="388"/>
      <c r="I959" s="19"/>
    </row>
    <row r="960" spans="1:9" ht="17.5">
      <c r="A960" s="248">
        <v>21020515</v>
      </c>
      <c r="B960" s="82" t="s">
        <v>647</v>
      </c>
      <c r="C960" s="189"/>
      <c r="D960" s="523">
        <v>31911700</v>
      </c>
      <c r="E960" s="64" t="s">
        <v>186</v>
      </c>
      <c r="F960" s="18"/>
      <c r="G960" s="19"/>
      <c r="H960" s="388"/>
      <c r="I960" s="19"/>
    </row>
    <row r="961" spans="1:9" ht="17.5">
      <c r="A961" s="248"/>
      <c r="B961" s="82" t="s">
        <v>647</v>
      </c>
      <c r="C961" s="189"/>
      <c r="D961" s="523">
        <v>31911700</v>
      </c>
      <c r="E961" s="64" t="s">
        <v>683</v>
      </c>
      <c r="F961" s="81"/>
      <c r="G961" s="19"/>
      <c r="H961" s="75"/>
      <c r="I961" s="19"/>
    </row>
    <row r="962" spans="1:9" ht="17.5">
      <c r="A962" s="235">
        <v>21020600</v>
      </c>
      <c r="B962" s="84"/>
      <c r="C962" s="188"/>
      <c r="D962" s="402">
        <v>31911700</v>
      </c>
      <c r="E962" s="11" t="s">
        <v>195</v>
      </c>
      <c r="F962" s="81"/>
      <c r="G962" s="19"/>
      <c r="H962" s="81"/>
      <c r="I962" s="19"/>
    </row>
    <row r="963" spans="1:9" ht="17.5">
      <c r="A963" s="248">
        <v>21020605</v>
      </c>
      <c r="B963" s="82" t="s">
        <v>647</v>
      </c>
      <c r="C963" s="189"/>
      <c r="D963" s="523">
        <v>31911700</v>
      </c>
      <c r="E963" s="80" t="s">
        <v>198</v>
      </c>
      <c r="F963" s="81"/>
      <c r="G963" s="19"/>
      <c r="H963" s="81"/>
      <c r="I963" s="19"/>
    </row>
    <row r="964" spans="1:9" ht="17.5">
      <c r="A964" s="237">
        <v>21030100</v>
      </c>
      <c r="B964" s="86"/>
      <c r="C964" s="190"/>
      <c r="D964" s="402">
        <v>31911700</v>
      </c>
      <c r="E964" s="59" t="s">
        <v>199</v>
      </c>
      <c r="F964" s="75"/>
      <c r="G964" s="796"/>
      <c r="H964" s="30"/>
      <c r="I964" s="796"/>
    </row>
    <row r="965" spans="1:9" ht="17.5">
      <c r="A965" s="1059">
        <v>22010100</v>
      </c>
      <c r="B965" s="165" t="s">
        <v>828</v>
      </c>
      <c r="C965" s="218"/>
      <c r="D965" s="523">
        <v>31911700</v>
      </c>
      <c r="E965" s="971" t="s">
        <v>834</v>
      </c>
      <c r="F965" s="75"/>
      <c r="G965" s="19"/>
      <c r="H965" s="30"/>
      <c r="I965" s="19"/>
    </row>
    <row r="966" spans="1:9" ht="17.5">
      <c r="A966" s="237">
        <v>22020000</v>
      </c>
      <c r="B966" s="86"/>
      <c r="C966" s="190"/>
      <c r="D966" s="402">
        <v>31911700</v>
      </c>
      <c r="E966" s="59" t="s">
        <v>203</v>
      </c>
      <c r="F966" s="81"/>
      <c r="G966" s="19"/>
      <c r="H966" s="81"/>
      <c r="I966" s="19"/>
    </row>
    <row r="967" spans="1:9" ht="17.5">
      <c r="A967" s="237">
        <v>22020100</v>
      </c>
      <c r="B967" s="86"/>
      <c r="C967" s="190"/>
      <c r="D967" s="402">
        <v>31911700</v>
      </c>
      <c r="E967" s="59" t="s">
        <v>204</v>
      </c>
      <c r="F967" s="81"/>
      <c r="G967" s="19"/>
      <c r="H967" s="81"/>
      <c r="I967" s="19"/>
    </row>
    <row r="968" spans="1:9" ht="17.5">
      <c r="A968" s="170">
        <v>22020101</v>
      </c>
      <c r="B968" s="82" t="s">
        <v>649</v>
      </c>
      <c r="C968" s="177"/>
      <c r="D968" s="523">
        <v>31911700</v>
      </c>
      <c r="E968" s="128" t="s">
        <v>205</v>
      </c>
      <c r="F968" s="81"/>
      <c r="G968" s="19"/>
      <c r="H968" s="81"/>
      <c r="I968" s="19"/>
    </row>
    <row r="969" spans="1:9" ht="17.5">
      <c r="A969" s="170">
        <v>22020102</v>
      </c>
      <c r="B969" s="82" t="s">
        <v>649</v>
      </c>
      <c r="C969" s="177"/>
      <c r="D969" s="523">
        <v>31911700</v>
      </c>
      <c r="E969" s="128" t="s">
        <v>206</v>
      </c>
      <c r="F969" s="1557">
        <v>10000000</v>
      </c>
      <c r="G969" s="1562">
        <v>16000000</v>
      </c>
      <c r="H969" s="1555">
        <f t="shared" ref="H969" si="37">G969/12*9</f>
        <v>12000000</v>
      </c>
      <c r="I969" s="1563">
        <v>16000000</v>
      </c>
    </row>
    <row r="970" spans="1:9" ht="17.5">
      <c r="A970" s="170">
        <v>22020103</v>
      </c>
      <c r="B970" s="82" t="s">
        <v>649</v>
      </c>
      <c r="C970" s="177"/>
      <c r="D970" s="523">
        <v>31911700</v>
      </c>
      <c r="E970" s="128" t="s">
        <v>207</v>
      </c>
      <c r="F970" s="81"/>
      <c r="G970" s="19"/>
      <c r="H970" s="81"/>
      <c r="I970" s="19"/>
    </row>
    <row r="971" spans="1:9" ht="17.5">
      <c r="A971" s="170">
        <v>22020104</v>
      </c>
      <c r="B971" s="82" t="s">
        <v>649</v>
      </c>
      <c r="C971" s="177"/>
      <c r="D971" s="523">
        <v>31911700</v>
      </c>
      <c r="E971" s="128" t="s">
        <v>208</v>
      </c>
      <c r="F971" s="81"/>
      <c r="G971" s="19"/>
      <c r="H971" s="81"/>
      <c r="I971" s="19"/>
    </row>
    <row r="972" spans="1:9" ht="17.5">
      <c r="A972" s="237">
        <v>22020300</v>
      </c>
      <c r="B972" s="86"/>
      <c r="C972" s="190"/>
      <c r="D972" s="402">
        <v>31911700</v>
      </c>
      <c r="E972" s="59" t="s">
        <v>212</v>
      </c>
      <c r="F972" s="81"/>
      <c r="G972" s="19"/>
      <c r="H972" s="81"/>
      <c r="I972" s="19"/>
    </row>
    <row r="973" spans="1:9" ht="17.5">
      <c r="A973" s="226">
        <v>22020311</v>
      </c>
      <c r="B973" s="82" t="s">
        <v>647</v>
      </c>
      <c r="C973" s="177"/>
      <c r="D973" s="523">
        <v>31911700</v>
      </c>
      <c r="E973" s="85" t="s">
        <v>220</v>
      </c>
      <c r="F973" s="81">
        <v>1333333.3333333333</v>
      </c>
      <c r="G973" s="19">
        <v>3000000</v>
      </c>
      <c r="H973" s="81">
        <v>2250000</v>
      </c>
      <c r="I973" s="19">
        <v>3000000</v>
      </c>
    </row>
    <row r="974" spans="1:9" ht="17.5">
      <c r="A974" s="226">
        <v>22020313</v>
      </c>
      <c r="B974" s="82" t="s">
        <v>647</v>
      </c>
      <c r="C974" s="177"/>
      <c r="D974" s="523">
        <v>31911700</v>
      </c>
      <c r="E974" s="85" t="s">
        <v>221</v>
      </c>
      <c r="F974" s="30">
        <v>666666.66666666663</v>
      </c>
      <c r="G974" s="379">
        <v>2000000</v>
      </c>
      <c r="H974" s="30">
        <v>1500000</v>
      </c>
      <c r="I974" s="379">
        <v>2000000</v>
      </c>
    </row>
    <row r="975" spans="1:9" ht="17.5">
      <c r="A975" s="237" t="s">
        <v>0</v>
      </c>
      <c r="B975" s="86"/>
      <c r="C975" s="190"/>
      <c r="D975" s="402">
        <v>31911700</v>
      </c>
      <c r="E975" s="59" t="s">
        <v>246</v>
      </c>
      <c r="F975" s="295"/>
      <c r="G975" s="379"/>
      <c r="H975" s="81"/>
      <c r="I975" s="379"/>
    </row>
    <row r="976" spans="1:9" ht="17.5">
      <c r="A976" s="226">
        <v>22022003</v>
      </c>
      <c r="B976" s="82" t="s">
        <v>647</v>
      </c>
      <c r="C976" s="177"/>
      <c r="D976" s="523">
        <v>31911700</v>
      </c>
      <c r="E976" s="64" t="s">
        <v>249</v>
      </c>
      <c r="F976" s="295"/>
      <c r="G976" s="19"/>
      <c r="H976" s="81"/>
      <c r="I976" s="379"/>
    </row>
    <row r="977" spans="1:9" ht="17.5">
      <c r="A977" s="226">
        <v>22022017</v>
      </c>
      <c r="B977" s="82" t="s">
        <v>647</v>
      </c>
      <c r="C977" s="177"/>
      <c r="D977" s="523">
        <v>31911700</v>
      </c>
      <c r="E977" s="64" t="s">
        <v>259</v>
      </c>
      <c r="F977" s="295"/>
      <c r="G977" s="19"/>
      <c r="H977" s="81"/>
      <c r="I977" s="379"/>
    </row>
    <row r="978" spans="1:9" ht="17.5">
      <c r="A978" s="237">
        <v>22040000</v>
      </c>
      <c r="B978" s="86"/>
      <c r="C978" s="190"/>
      <c r="D978" s="402">
        <v>31911700</v>
      </c>
      <c r="E978" s="59" t="s">
        <v>261</v>
      </c>
      <c r="F978" s="295"/>
      <c r="G978" s="379"/>
      <c r="H978" s="81"/>
      <c r="I978" s="379"/>
    </row>
    <row r="979" spans="1:9" ht="17.5">
      <c r="A979" s="237">
        <v>22040100</v>
      </c>
      <c r="B979" s="86"/>
      <c r="C979" s="190"/>
      <c r="D979" s="402">
        <v>31911700</v>
      </c>
      <c r="E979" s="59" t="s">
        <v>262</v>
      </c>
      <c r="F979" s="295"/>
      <c r="G979" s="379"/>
      <c r="H979" s="81"/>
      <c r="I979" s="379"/>
    </row>
    <row r="980" spans="1:9" ht="35.5" thickBot="1">
      <c r="A980" s="537">
        <v>22040109</v>
      </c>
      <c r="B980" s="566" t="s">
        <v>647</v>
      </c>
      <c r="C980" s="210"/>
      <c r="D980" s="523">
        <v>31911700</v>
      </c>
      <c r="E980" s="119" t="s">
        <v>925</v>
      </c>
      <c r="F980" s="994">
        <v>1769000</v>
      </c>
      <c r="G980" s="1567">
        <v>8000000</v>
      </c>
      <c r="H980" s="644">
        <v>1125400</v>
      </c>
      <c r="I980" s="1567">
        <v>5000000</v>
      </c>
    </row>
    <row r="981" spans="1:9" ht="18" thickBot="1">
      <c r="A981" s="588"/>
      <c r="B981" s="589"/>
      <c r="C981" s="590"/>
      <c r="D981" s="589"/>
      <c r="E981" s="592" t="s">
        <v>164</v>
      </c>
      <c r="F981" s="594">
        <f>SUM(F932:F963)</f>
        <v>699881.33333333326</v>
      </c>
      <c r="G981" s="594">
        <f>SUM(G932:G965)</f>
        <v>1049822</v>
      </c>
      <c r="H981" s="594">
        <f>SUM(H932:H965)</f>
        <v>787366.5</v>
      </c>
      <c r="I981" s="594">
        <f>SUM(I932:I965)</f>
        <v>1529822</v>
      </c>
    </row>
    <row r="982" spans="1:9" ht="18" thickBot="1">
      <c r="A982" s="584"/>
      <c r="B982" s="585"/>
      <c r="C982" s="586"/>
      <c r="D982" s="585"/>
      <c r="E982" s="587" t="s">
        <v>203</v>
      </c>
      <c r="F982" s="593">
        <f>SUM(F968:F980)</f>
        <v>13769000</v>
      </c>
      <c r="G982" s="593">
        <f>SUM(G968:G980)</f>
        <v>29000000</v>
      </c>
      <c r="H982" s="593">
        <f>SUM(H968:H980)</f>
        <v>16875400</v>
      </c>
      <c r="I982" s="593">
        <f>SUM(I968:I980)</f>
        <v>26000000</v>
      </c>
    </row>
    <row r="983" spans="1:9" ht="19.5" customHeight="1" thickBot="1">
      <c r="A983" s="247"/>
      <c r="B983" s="273"/>
      <c r="C983" s="201"/>
      <c r="D983" s="404"/>
      <c r="E983" s="405" t="s">
        <v>296</v>
      </c>
      <c r="F983" s="406">
        <f>SUM(F981:F982)</f>
        <v>14468881.333333334</v>
      </c>
      <c r="G983" s="406">
        <f>SUM(G981:G982)</f>
        <v>30049822</v>
      </c>
      <c r="H983" s="406">
        <f>SUM(H981:H982)</f>
        <v>17662766.5</v>
      </c>
      <c r="I983" s="406">
        <f>SUM(I981:I982)</f>
        <v>27529822</v>
      </c>
    </row>
    <row r="984" spans="1:9" ht="22">
      <c r="A984" s="1620" t="s">
        <v>916</v>
      </c>
      <c r="B984" s="1621"/>
      <c r="C984" s="1621"/>
      <c r="D984" s="1621"/>
      <c r="E984" s="1621"/>
      <c r="F984" s="1621"/>
      <c r="G984" s="1621"/>
      <c r="H984" s="1621"/>
      <c r="I984" s="1622"/>
    </row>
    <row r="985" spans="1:9" ht="20">
      <c r="A985" s="1623" t="s">
        <v>484</v>
      </c>
      <c r="B985" s="1624"/>
      <c r="C985" s="1624"/>
      <c r="D985" s="1624"/>
      <c r="E985" s="1624"/>
      <c r="F985" s="1624"/>
      <c r="G985" s="1624"/>
      <c r="H985" s="1624"/>
      <c r="I985" s="1625"/>
    </row>
    <row r="986" spans="1:9" ht="22">
      <c r="A986" s="1626" t="s">
        <v>1678</v>
      </c>
      <c r="B986" s="1627"/>
      <c r="C986" s="1627"/>
      <c r="D986" s="1627"/>
      <c r="E986" s="1627"/>
      <c r="F986" s="1627"/>
      <c r="G986" s="1627"/>
      <c r="H986" s="1627"/>
      <c r="I986" s="1628"/>
    </row>
    <row r="987" spans="1:9" ht="18.75" customHeight="1" thickBot="1">
      <c r="A987" s="1656" t="s">
        <v>277</v>
      </c>
      <c r="B987" s="1656"/>
      <c r="C987" s="1656"/>
      <c r="D987" s="1656"/>
      <c r="E987" s="1656"/>
      <c r="F987" s="1656"/>
      <c r="G987" s="1656"/>
      <c r="H987" s="1656"/>
      <c r="I987" s="1656"/>
    </row>
    <row r="988" spans="1:9" ht="18.75" customHeight="1" thickBot="1">
      <c r="A988" s="1632" t="s">
        <v>397</v>
      </c>
      <c r="B988" s="1633"/>
      <c r="C988" s="1633"/>
      <c r="D988" s="1633"/>
      <c r="E988" s="1633"/>
      <c r="F988" s="1633"/>
      <c r="G988" s="1633"/>
      <c r="H988" s="1633"/>
      <c r="I988" s="1634"/>
    </row>
    <row r="989" spans="1:9" s="121" customFormat="1" ht="53" thickBot="1">
      <c r="A989" s="167" t="s">
        <v>465</v>
      </c>
      <c r="B989" s="2" t="s">
        <v>459</v>
      </c>
      <c r="C989" s="175" t="s">
        <v>455</v>
      </c>
      <c r="D989" s="2" t="s">
        <v>458</v>
      </c>
      <c r="E989" s="8" t="s">
        <v>1</v>
      </c>
      <c r="F989" s="2" t="s">
        <v>835</v>
      </c>
      <c r="G989" s="2" t="s">
        <v>836</v>
      </c>
      <c r="H989" s="2" t="s">
        <v>837</v>
      </c>
      <c r="I989" s="2" t="s">
        <v>838</v>
      </c>
    </row>
    <row r="990" spans="1:9" ht="19.5" customHeight="1">
      <c r="A990" s="238">
        <v>20000000</v>
      </c>
      <c r="B990" s="90"/>
      <c r="C990" s="191"/>
      <c r="D990" s="402">
        <v>31911700</v>
      </c>
      <c r="E990" s="91" t="s">
        <v>163</v>
      </c>
      <c r="F990" s="92"/>
      <c r="G990" s="5"/>
      <c r="H990" s="92"/>
      <c r="I990" s="372"/>
    </row>
    <row r="991" spans="1:9" ht="17.5">
      <c r="A991" s="232">
        <v>21000000</v>
      </c>
      <c r="B991" s="79"/>
      <c r="C991" s="185"/>
      <c r="D991" s="402">
        <v>31911700</v>
      </c>
      <c r="E991" s="11" t="s">
        <v>164</v>
      </c>
      <c r="F991" s="75"/>
      <c r="G991" s="30"/>
      <c r="H991" s="75"/>
      <c r="I991" s="19"/>
    </row>
    <row r="992" spans="1:9" ht="17.5">
      <c r="A992" s="232">
        <v>21010000</v>
      </c>
      <c r="B992" s="79"/>
      <c r="C992" s="185"/>
      <c r="D992" s="402">
        <v>31911700</v>
      </c>
      <c r="E992" s="11" t="s">
        <v>165</v>
      </c>
      <c r="F992" s="75"/>
      <c r="G992" s="30"/>
      <c r="H992" s="75"/>
      <c r="I992" s="19"/>
    </row>
    <row r="993" spans="1:9" ht="17.5">
      <c r="A993" s="234">
        <v>21010103</v>
      </c>
      <c r="B993" s="82" t="s">
        <v>647</v>
      </c>
      <c r="C993" s="187"/>
      <c r="D993" s="523">
        <v>31911700</v>
      </c>
      <c r="E993" s="80" t="s">
        <v>168</v>
      </c>
      <c r="F993" s="81"/>
      <c r="G993" s="81"/>
      <c r="H993" s="81"/>
      <c r="I993" s="81"/>
    </row>
    <row r="994" spans="1:9" ht="17.5">
      <c r="A994" s="234">
        <v>21010104</v>
      </c>
      <c r="B994" s="82" t="s">
        <v>647</v>
      </c>
      <c r="C994" s="187"/>
      <c r="D994" s="523">
        <v>31911700</v>
      </c>
      <c r="E994" s="80" t="s">
        <v>169</v>
      </c>
      <c r="F994" s="1557">
        <v>436552</v>
      </c>
      <c r="G994" s="1562">
        <v>654828</v>
      </c>
      <c r="H994" s="1555">
        <f>G994/12*9</f>
        <v>491121</v>
      </c>
      <c r="I994" s="1563">
        <v>654828</v>
      </c>
    </row>
    <row r="995" spans="1:9" ht="17.5">
      <c r="A995" s="234">
        <v>21010105</v>
      </c>
      <c r="B995" s="82" t="s">
        <v>647</v>
      </c>
      <c r="C995" s="187"/>
      <c r="D995" s="523">
        <v>31911700</v>
      </c>
      <c r="E995" s="80" t="s">
        <v>170</v>
      </c>
      <c r="F995" s="1557">
        <v>0</v>
      </c>
      <c r="G995" s="1562"/>
      <c r="H995" s="1555">
        <f t="shared" ref="H995:H996" si="38">G995/12*9</f>
        <v>0</v>
      </c>
      <c r="I995" s="1563"/>
    </row>
    <row r="996" spans="1:9" ht="17.5">
      <c r="A996" s="234">
        <v>21010106</v>
      </c>
      <c r="B996" s="82" t="s">
        <v>647</v>
      </c>
      <c r="C996" s="187"/>
      <c r="D996" s="523">
        <v>31911700</v>
      </c>
      <c r="E996" s="80" t="s">
        <v>171</v>
      </c>
      <c r="F996" s="1557">
        <v>0</v>
      </c>
      <c r="G996" s="1562"/>
      <c r="H996" s="1555">
        <f t="shared" si="38"/>
        <v>0</v>
      </c>
      <c r="I996" s="61"/>
    </row>
    <row r="997" spans="1:9" ht="17.5">
      <c r="A997" s="239"/>
      <c r="B997" s="82" t="s">
        <v>647</v>
      </c>
      <c r="C997" s="187"/>
      <c r="D997" s="523">
        <v>31911700</v>
      </c>
      <c r="E997" s="382" t="s">
        <v>683</v>
      </c>
      <c r="F997" s="1557">
        <v>0</v>
      </c>
      <c r="G997" s="1562"/>
      <c r="H997" s="1555"/>
      <c r="I997" s="1563">
        <v>480000</v>
      </c>
    </row>
    <row r="998" spans="1:9" ht="17.5">
      <c r="A998" s="232">
        <v>21020000</v>
      </c>
      <c r="B998" s="79"/>
      <c r="C998" s="185"/>
      <c r="D998" s="402">
        <v>31911700</v>
      </c>
      <c r="E998" s="382" t="s">
        <v>1644</v>
      </c>
      <c r="F998" s="1557">
        <v>0</v>
      </c>
      <c r="G998" s="1562"/>
      <c r="H998" s="1555"/>
      <c r="I998" s="1563"/>
    </row>
    <row r="999" spans="1:9" ht="17.5">
      <c r="A999" s="234">
        <v>21020301</v>
      </c>
      <c r="B999" s="82" t="s">
        <v>647</v>
      </c>
      <c r="C999" s="187"/>
      <c r="D999" s="523">
        <v>31911700</v>
      </c>
      <c r="E999" s="64" t="s">
        <v>177</v>
      </c>
      <c r="F999" s="81"/>
      <c r="G999" s="30"/>
      <c r="H999" s="81"/>
      <c r="I999" s="19"/>
    </row>
    <row r="1000" spans="1:9" ht="17.5">
      <c r="A1000" s="234">
        <v>21020302</v>
      </c>
      <c r="B1000" s="82" t="s">
        <v>647</v>
      </c>
      <c r="C1000" s="187"/>
      <c r="D1000" s="523">
        <v>31911700</v>
      </c>
      <c r="E1000" s="64" t="s">
        <v>178</v>
      </c>
      <c r="F1000" s="81"/>
      <c r="G1000" s="30"/>
      <c r="H1000" s="81"/>
      <c r="I1000" s="19"/>
    </row>
    <row r="1001" spans="1:9" ht="17.5">
      <c r="A1001" s="234">
        <v>21020303</v>
      </c>
      <c r="B1001" s="82" t="s">
        <v>647</v>
      </c>
      <c r="C1001" s="187"/>
      <c r="D1001" s="523">
        <v>31911700</v>
      </c>
      <c r="E1001" s="64" t="s">
        <v>179</v>
      </c>
      <c r="F1001" s="81"/>
      <c r="G1001" s="30"/>
      <c r="H1001" s="81"/>
      <c r="I1001" s="19"/>
    </row>
    <row r="1002" spans="1:9" ht="17.5">
      <c r="A1002" s="234">
        <v>21020304</v>
      </c>
      <c r="B1002" s="82" t="s">
        <v>647</v>
      </c>
      <c r="C1002" s="187"/>
      <c r="D1002" s="523">
        <v>31911700</v>
      </c>
      <c r="E1002" s="64" t="s">
        <v>180</v>
      </c>
      <c r="F1002" s="81"/>
      <c r="G1002" s="30"/>
      <c r="H1002" s="81"/>
      <c r="I1002" s="19"/>
    </row>
    <row r="1003" spans="1:9" ht="17.5">
      <c r="A1003" s="234">
        <v>21020312</v>
      </c>
      <c r="B1003" s="82" t="s">
        <v>647</v>
      </c>
      <c r="C1003" s="187"/>
      <c r="D1003" s="523">
        <v>31911700</v>
      </c>
      <c r="E1003" s="64" t="s">
        <v>183</v>
      </c>
      <c r="F1003" s="81"/>
      <c r="G1003" s="30"/>
      <c r="H1003" s="81"/>
      <c r="I1003" s="19"/>
    </row>
    <row r="1004" spans="1:9" ht="17.5">
      <c r="A1004" s="234">
        <v>21020315</v>
      </c>
      <c r="B1004" s="82" t="s">
        <v>647</v>
      </c>
      <c r="C1004" s="187"/>
      <c r="D1004" s="523">
        <v>31911700</v>
      </c>
      <c r="E1004" s="64" t="s">
        <v>186</v>
      </c>
      <c r="F1004" s="81"/>
      <c r="G1004" s="30"/>
      <c r="H1004" s="81"/>
      <c r="I1004" s="19"/>
    </row>
    <row r="1005" spans="1:9" ht="17.5">
      <c r="A1005" s="234">
        <v>21020314</v>
      </c>
      <c r="B1005" s="82" t="s">
        <v>647</v>
      </c>
      <c r="C1005" s="187"/>
      <c r="D1005" s="523">
        <v>31911700</v>
      </c>
      <c r="E1005" s="64" t="s">
        <v>520</v>
      </c>
      <c r="F1005" s="81"/>
      <c r="G1005" s="30"/>
      <c r="H1005" s="81"/>
      <c r="I1005" s="19"/>
    </row>
    <row r="1006" spans="1:9" ht="17.5">
      <c r="A1006" s="234">
        <v>21020305</v>
      </c>
      <c r="B1006" s="82" t="s">
        <v>647</v>
      </c>
      <c r="C1006" s="187"/>
      <c r="D1006" s="523">
        <v>31911700</v>
      </c>
      <c r="E1006" s="64" t="s">
        <v>521</v>
      </c>
      <c r="F1006" s="81"/>
      <c r="G1006" s="30"/>
      <c r="H1006" s="81"/>
      <c r="I1006" s="19"/>
    </row>
    <row r="1007" spans="1:9" ht="17.5">
      <c r="A1007" s="234">
        <v>21020306</v>
      </c>
      <c r="B1007" s="82" t="s">
        <v>647</v>
      </c>
      <c r="C1007" s="187"/>
      <c r="D1007" s="523">
        <v>31911700</v>
      </c>
      <c r="E1007" s="64" t="s">
        <v>522</v>
      </c>
      <c r="F1007" s="81"/>
      <c r="G1007" s="30"/>
      <c r="H1007" s="81"/>
      <c r="I1007" s="19"/>
    </row>
    <row r="1008" spans="1:9" ht="17.5">
      <c r="A1008" s="232">
        <v>21020400</v>
      </c>
      <c r="B1008" s="79"/>
      <c r="C1008" s="185"/>
      <c r="D1008" s="402">
        <v>31911700</v>
      </c>
      <c r="E1008" s="11" t="s">
        <v>193</v>
      </c>
      <c r="F1008" s="81"/>
      <c r="G1008" s="30"/>
      <c r="H1008" s="81"/>
      <c r="I1008" s="19"/>
    </row>
    <row r="1009" spans="1:9" ht="17.5">
      <c r="A1009" s="234">
        <v>21020401</v>
      </c>
      <c r="B1009" s="82" t="s">
        <v>647</v>
      </c>
      <c r="C1009" s="187"/>
      <c r="D1009" s="523">
        <v>31911700</v>
      </c>
      <c r="E1009" s="64" t="s">
        <v>177</v>
      </c>
      <c r="F1009" s="18">
        <f t="shared" ref="F1009:F1014" si="39">G1009-(G1009*5%)</f>
        <v>234008.75</v>
      </c>
      <c r="G1009" s="30">
        <v>246325</v>
      </c>
      <c r="H1009" s="388">
        <f t="shared" ref="H1009:H1014" si="40">G1009/12*9</f>
        <v>184743.75</v>
      </c>
      <c r="I1009" s="30">
        <v>346325</v>
      </c>
    </row>
    <row r="1010" spans="1:9" ht="17.5">
      <c r="A1010" s="234">
        <v>21020402</v>
      </c>
      <c r="B1010" s="82" t="s">
        <v>647</v>
      </c>
      <c r="C1010" s="187"/>
      <c r="D1010" s="523">
        <v>31911700</v>
      </c>
      <c r="E1010" s="64" t="s">
        <v>178</v>
      </c>
      <c r="F1010" s="18">
        <f t="shared" si="39"/>
        <v>38718.199999999997</v>
      </c>
      <c r="G1010" s="30">
        <v>40756</v>
      </c>
      <c r="H1010" s="388">
        <f t="shared" si="40"/>
        <v>30567</v>
      </c>
      <c r="I1010" s="30">
        <v>50656</v>
      </c>
    </row>
    <row r="1011" spans="1:9" ht="17.5">
      <c r="A1011" s="234">
        <v>21020403</v>
      </c>
      <c r="B1011" s="82" t="s">
        <v>647</v>
      </c>
      <c r="C1011" s="187"/>
      <c r="D1011" s="523">
        <v>31911700</v>
      </c>
      <c r="E1011" s="64" t="s">
        <v>179</v>
      </c>
      <c r="F1011" s="18">
        <f t="shared" si="39"/>
        <v>9439.2000000000007</v>
      </c>
      <c r="G1011" s="30">
        <v>9936</v>
      </c>
      <c r="H1011" s="388">
        <f t="shared" si="40"/>
        <v>7452</v>
      </c>
      <c r="I1011" s="30">
        <v>10526</v>
      </c>
    </row>
    <row r="1012" spans="1:9" ht="17.5">
      <c r="A1012" s="234">
        <v>21020404</v>
      </c>
      <c r="B1012" s="82" t="s">
        <v>647</v>
      </c>
      <c r="C1012" s="187"/>
      <c r="D1012" s="523">
        <v>31911700</v>
      </c>
      <c r="E1012" s="64" t="s">
        <v>180</v>
      </c>
      <c r="F1012" s="18">
        <f t="shared" si="39"/>
        <v>33429.550000000003</v>
      </c>
      <c r="G1012" s="30">
        <v>35189</v>
      </c>
      <c r="H1012" s="388">
        <f t="shared" si="40"/>
        <v>26391.75</v>
      </c>
      <c r="I1012" s="30">
        <v>44359</v>
      </c>
    </row>
    <row r="1013" spans="1:9" ht="17.5">
      <c r="A1013" s="234">
        <v>21020412</v>
      </c>
      <c r="B1013" s="82" t="s">
        <v>647</v>
      </c>
      <c r="C1013" s="187"/>
      <c r="D1013" s="523">
        <v>31911700</v>
      </c>
      <c r="E1013" s="64" t="s">
        <v>183</v>
      </c>
      <c r="F1013" s="18"/>
      <c r="G1013" s="30"/>
      <c r="H1013" s="388"/>
      <c r="I1013" s="19"/>
    </row>
    <row r="1014" spans="1:9" ht="17.5">
      <c r="A1014" s="234">
        <v>21020415</v>
      </c>
      <c r="B1014" s="82" t="s">
        <v>647</v>
      </c>
      <c r="C1014" s="187"/>
      <c r="D1014" s="523">
        <v>31911700</v>
      </c>
      <c r="E1014" s="64" t="s">
        <v>186</v>
      </c>
      <c r="F1014" s="18">
        <f t="shared" si="39"/>
        <v>59648.6</v>
      </c>
      <c r="G1014" s="30">
        <v>62788</v>
      </c>
      <c r="H1014" s="388">
        <f t="shared" si="40"/>
        <v>47091</v>
      </c>
      <c r="I1014" s="30">
        <v>37788</v>
      </c>
    </row>
    <row r="1015" spans="1:9" ht="17.5">
      <c r="A1015" s="232">
        <v>21020500</v>
      </c>
      <c r="B1015" s="79"/>
      <c r="C1015" s="185"/>
      <c r="D1015" s="402">
        <v>31911700</v>
      </c>
      <c r="E1015" s="11" t="s">
        <v>194</v>
      </c>
      <c r="F1015" s="81"/>
      <c r="G1015" s="30"/>
      <c r="H1015" s="81"/>
      <c r="I1015" s="19"/>
    </row>
    <row r="1016" spans="1:9" ht="17.5">
      <c r="A1016" s="234">
        <v>21020501</v>
      </c>
      <c r="B1016" s="82" t="s">
        <v>647</v>
      </c>
      <c r="C1016" s="187"/>
      <c r="D1016" s="523">
        <v>31911700</v>
      </c>
      <c r="E1016" s="64" t="s">
        <v>177</v>
      </c>
      <c r="F1016" s="1557"/>
      <c r="G1016" s="1562"/>
      <c r="H1016" s="1555"/>
      <c r="I1016" s="1563"/>
    </row>
    <row r="1017" spans="1:9" ht="17.5">
      <c r="A1017" s="248">
        <v>21020502</v>
      </c>
      <c r="B1017" s="82" t="s">
        <v>647</v>
      </c>
      <c r="C1017" s="189"/>
      <c r="D1017" s="523">
        <v>31911700</v>
      </c>
      <c r="E1017" s="64" t="s">
        <v>178</v>
      </c>
      <c r="F1017" s="1557"/>
      <c r="G1017" s="1562"/>
      <c r="H1017" s="1555"/>
      <c r="I1017" s="1563"/>
    </row>
    <row r="1018" spans="1:9" ht="17.5">
      <c r="A1018" s="248">
        <v>21020503</v>
      </c>
      <c r="B1018" s="82" t="s">
        <v>647</v>
      </c>
      <c r="C1018" s="189"/>
      <c r="D1018" s="523">
        <v>31911700</v>
      </c>
      <c r="E1018" s="64" t="s">
        <v>179</v>
      </c>
      <c r="F1018" s="1557"/>
      <c r="G1018" s="1562"/>
      <c r="H1018" s="1555"/>
      <c r="I1018" s="1563"/>
    </row>
    <row r="1019" spans="1:9" ht="17.5">
      <c r="A1019" s="248">
        <v>21020504</v>
      </c>
      <c r="B1019" s="82" t="s">
        <v>647</v>
      </c>
      <c r="C1019" s="189"/>
      <c r="D1019" s="523">
        <v>31911700</v>
      </c>
      <c r="E1019" s="64" t="s">
        <v>180</v>
      </c>
      <c r="F1019" s="1557"/>
      <c r="G1019" s="1562"/>
      <c r="H1019" s="1555"/>
      <c r="I1019" s="1563"/>
    </row>
    <row r="1020" spans="1:9" ht="17.5">
      <c r="A1020" s="248">
        <v>21020512</v>
      </c>
      <c r="B1020" s="82" t="s">
        <v>647</v>
      </c>
      <c r="C1020" s="189"/>
      <c r="D1020" s="523">
        <v>31911700</v>
      </c>
      <c r="E1020" s="64" t="s">
        <v>183</v>
      </c>
    </row>
    <row r="1021" spans="1:9" ht="17.5">
      <c r="A1021" s="248">
        <v>21020515</v>
      </c>
      <c r="B1021" s="82" t="s">
        <v>647</v>
      </c>
      <c r="C1021" s="189"/>
      <c r="D1021" s="523">
        <v>31911700</v>
      </c>
      <c r="E1021" s="64" t="s">
        <v>186</v>
      </c>
      <c r="F1021" s="1557"/>
      <c r="G1021" s="1562"/>
      <c r="H1021" s="1555"/>
      <c r="I1021" s="1563"/>
    </row>
    <row r="1022" spans="1:9" ht="17.5">
      <c r="A1022" s="235">
        <v>21020600</v>
      </c>
      <c r="B1022" s="84"/>
      <c r="C1022" s="188"/>
      <c r="D1022" s="402">
        <v>31911700</v>
      </c>
      <c r="E1022" s="11" t="s">
        <v>195</v>
      </c>
      <c r="F1022" s="81"/>
      <c r="G1022" s="30"/>
      <c r="H1022" s="81"/>
      <c r="I1022" s="19"/>
    </row>
    <row r="1023" spans="1:9" ht="17.5">
      <c r="A1023" s="248">
        <v>21020605</v>
      </c>
      <c r="B1023" s="82" t="s">
        <v>647</v>
      </c>
      <c r="C1023" s="189"/>
      <c r="D1023" s="523">
        <v>31911700</v>
      </c>
      <c r="E1023" s="80" t="s">
        <v>198</v>
      </c>
      <c r="F1023" s="81"/>
      <c r="G1023" s="30"/>
      <c r="H1023" s="81"/>
      <c r="I1023" s="19"/>
    </row>
    <row r="1024" spans="1:9" ht="17.5">
      <c r="A1024" s="237">
        <v>22020000</v>
      </c>
      <c r="B1024" s="86"/>
      <c r="C1024" s="190"/>
      <c r="D1024" s="402">
        <v>31911700</v>
      </c>
      <c r="E1024" s="59" t="s">
        <v>203</v>
      </c>
      <c r="F1024" s="81"/>
      <c r="G1024" s="30"/>
      <c r="H1024" s="81"/>
      <c r="I1024" s="19"/>
    </row>
    <row r="1025" spans="1:9" ht="17.5">
      <c r="A1025" s="237">
        <v>22020100</v>
      </c>
      <c r="B1025" s="86"/>
      <c r="C1025" s="190"/>
      <c r="D1025" s="402">
        <v>31911700</v>
      </c>
      <c r="E1025" s="59" t="s">
        <v>204</v>
      </c>
      <c r="F1025" s="81"/>
      <c r="G1025" s="30"/>
      <c r="H1025" s="81"/>
      <c r="I1025" s="19"/>
    </row>
    <row r="1026" spans="1:9" ht="17.5">
      <c r="A1026" s="170">
        <v>22020101</v>
      </c>
      <c r="B1026" s="82" t="s">
        <v>649</v>
      </c>
      <c r="C1026" s="177"/>
      <c r="D1026" s="523">
        <v>31911700</v>
      </c>
      <c r="E1026" s="128" t="s">
        <v>205</v>
      </c>
      <c r="F1026" s="81"/>
      <c r="G1026" s="30"/>
      <c r="H1026" s="81"/>
      <c r="I1026" s="19"/>
    </row>
    <row r="1027" spans="1:9" ht="17.5">
      <c r="A1027" s="170">
        <v>22020102</v>
      </c>
      <c r="B1027" s="82" t="s">
        <v>649</v>
      </c>
      <c r="C1027" s="177"/>
      <c r="D1027" s="523">
        <v>31911700</v>
      </c>
      <c r="E1027" s="128" t="s">
        <v>206</v>
      </c>
      <c r="F1027" s="81"/>
      <c r="G1027" s="30"/>
      <c r="H1027" s="81"/>
      <c r="I1027" s="19"/>
    </row>
    <row r="1028" spans="1:9" ht="17.5">
      <c r="A1028" s="170">
        <v>22020103</v>
      </c>
      <c r="B1028" s="82" t="s">
        <v>649</v>
      </c>
      <c r="C1028" s="177"/>
      <c r="D1028" s="523">
        <v>31911700</v>
      </c>
      <c r="E1028" s="128" t="s">
        <v>207</v>
      </c>
      <c r="F1028" s="81"/>
      <c r="G1028" s="30"/>
      <c r="H1028" s="81"/>
      <c r="I1028" s="19"/>
    </row>
    <row r="1029" spans="1:9" ht="17.5">
      <c r="A1029" s="170">
        <v>22020104</v>
      </c>
      <c r="B1029" s="82" t="s">
        <v>649</v>
      </c>
      <c r="C1029" s="177"/>
      <c r="D1029" s="523">
        <v>31911700</v>
      </c>
      <c r="E1029" s="128" t="s">
        <v>208</v>
      </c>
      <c r="F1029" s="81"/>
      <c r="G1029" s="30"/>
      <c r="H1029" s="81"/>
      <c r="I1029" s="19"/>
    </row>
    <row r="1030" spans="1:9" ht="17.5">
      <c r="A1030" s="244">
        <v>220203</v>
      </c>
      <c r="B1030" s="126"/>
      <c r="C1030" s="207"/>
      <c r="D1030" s="402">
        <v>31911700</v>
      </c>
      <c r="E1030" s="160" t="s">
        <v>692</v>
      </c>
      <c r="F1030" s="81"/>
      <c r="G1030" s="30"/>
      <c r="H1030" s="81"/>
      <c r="I1030" s="19"/>
    </row>
    <row r="1031" spans="1:9" ht="17.5">
      <c r="A1031" s="226">
        <v>22020313</v>
      </c>
      <c r="B1031" s="82" t="s">
        <v>647</v>
      </c>
      <c r="C1031" s="177"/>
      <c r="D1031" s="523">
        <v>31911700</v>
      </c>
      <c r="E1031" s="85" t="s">
        <v>221</v>
      </c>
      <c r="F1031" s="81">
        <v>2125000</v>
      </c>
      <c r="G1031" s="30">
        <v>10000000</v>
      </c>
      <c r="H1031" s="81">
        <v>345600</v>
      </c>
      <c r="I1031" s="19">
        <v>5000000</v>
      </c>
    </row>
    <row r="1032" spans="1:9" ht="17.5">
      <c r="A1032" s="237">
        <v>22022000</v>
      </c>
      <c r="B1032" s="86"/>
      <c r="C1032" s="190"/>
      <c r="D1032" s="402">
        <v>31911700</v>
      </c>
      <c r="E1032" s="59" t="s">
        <v>246</v>
      </c>
      <c r="F1032" s="81"/>
      <c r="G1032" s="30"/>
      <c r="H1032" s="81"/>
      <c r="I1032" s="19"/>
    </row>
    <row r="1033" spans="1:9" ht="18" thickBot="1">
      <c r="A1033" s="537">
        <v>22022017</v>
      </c>
      <c r="B1033" s="566" t="s">
        <v>647</v>
      </c>
      <c r="C1033" s="210"/>
      <c r="D1033" s="523">
        <v>31911700</v>
      </c>
      <c r="E1033" s="119" t="s">
        <v>259</v>
      </c>
      <c r="F1033" s="462">
        <v>245000</v>
      </c>
      <c r="G1033" s="28">
        <v>6000000</v>
      </c>
      <c r="H1033" s="462">
        <v>500000</v>
      </c>
      <c r="I1033" s="28">
        <v>4000000</v>
      </c>
    </row>
    <row r="1034" spans="1:9" ht="18" thickBot="1">
      <c r="A1034" s="588"/>
      <c r="B1034" s="601"/>
      <c r="C1034" s="590"/>
      <c r="D1034" s="601"/>
      <c r="E1034" s="602" t="s">
        <v>164</v>
      </c>
      <c r="F1034" s="603">
        <f>SUM(F993:F1023)</f>
        <v>811796.29999999993</v>
      </c>
      <c r="G1034" s="603">
        <f>SUM(G993:G1023)</f>
        <v>1049822</v>
      </c>
      <c r="H1034" s="603">
        <f>SUM(H993:H1023)</f>
        <v>787366.5</v>
      </c>
      <c r="I1034" s="604">
        <f>SUM(I993:I1023)</f>
        <v>1624482</v>
      </c>
    </row>
    <row r="1035" spans="1:9" ht="18" thickBot="1">
      <c r="A1035" s="584"/>
      <c r="B1035" s="598"/>
      <c r="C1035" s="586"/>
      <c r="D1035" s="598"/>
      <c r="E1035" s="599" t="s">
        <v>203</v>
      </c>
      <c r="F1035" s="600">
        <f>SUM(F1026:F1033)</f>
        <v>2370000</v>
      </c>
      <c r="G1035" s="600">
        <f>SUM(G1026:G1033)</f>
        <v>16000000</v>
      </c>
      <c r="H1035" s="600">
        <f>SUM(H1026:H1033)</f>
        <v>845600</v>
      </c>
      <c r="I1035" s="600">
        <f>SUM(I1026:I1033)</f>
        <v>9000000</v>
      </c>
    </row>
    <row r="1036" spans="1:9" ht="22.5" customHeight="1" thickBot="1">
      <c r="A1036" s="247"/>
      <c r="B1036" s="89"/>
      <c r="C1036" s="201"/>
      <c r="D1036" s="7"/>
      <c r="E1036" s="105" t="s">
        <v>296</v>
      </c>
      <c r="F1036" s="115">
        <f>SUM(F1034:F1035)</f>
        <v>3181796.3</v>
      </c>
      <c r="G1036" s="115">
        <f>SUM(G1034:G1035)</f>
        <v>17049822</v>
      </c>
      <c r="H1036" s="115">
        <f>SUM(H1034:H1035)</f>
        <v>1632966.5</v>
      </c>
      <c r="I1036" s="115">
        <f>SUM(I1034:I1035)</f>
        <v>10624482</v>
      </c>
    </row>
    <row r="1037" spans="1:9" ht="22">
      <c r="A1037" s="1620" t="s">
        <v>916</v>
      </c>
      <c r="B1037" s="1621"/>
      <c r="C1037" s="1621"/>
      <c r="D1037" s="1621"/>
      <c r="E1037" s="1621"/>
      <c r="F1037" s="1621"/>
      <c r="G1037" s="1621"/>
      <c r="H1037" s="1621"/>
      <c r="I1037" s="1622"/>
    </row>
    <row r="1038" spans="1:9" ht="20">
      <c r="A1038" s="1623" t="s">
        <v>484</v>
      </c>
      <c r="B1038" s="1624"/>
      <c r="C1038" s="1624"/>
      <c r="D1038" s="1624"/>
      <c r="E1038" s="1624"/>
      <c r="F1038" s="1624"/>
      <c r="G1038" s="1624"/>
      <c r="H1038" s="1624"/>
      <c r="I1038" s="1625"/>
    </row>
    <row r="1039" spans="1:9" ht="22">
      <c r="A1039" s="1626" t="s">
        <v>1678</v>
      </c>
      <c r="B1039" s="1627"/>
      <c r="C1039" s="1627"/>
      <c r="D1039" s="1627"/>
      <c r="E1039" s="1627"/>
      <c r="F1039" s="1627"/>
      <c r="G1039" s="1627"/>
      <c r="H1039" s="1627"/>
      <c r="I1039" s="1628"/>
    </row>
    <row r="1040" spans="1:9" ht="18.75" customHeight="1" thickBot="1">
      <c r="A1040" s="1657" t="s">
        <v>277</v>
      </c>
      <c r="B1040" s="1656"/>
      <c r="C1040" s="1656"/>
      <c r="D1040" s="1656"/>
      <c r="E1040" s="1656"/>
      <c r="F1040" s="1656"/>
      <c r="G1040" s="1656"/>
      <c r="H1040" s="1656"/>
      <c r="I1040" s="1658"/>
    </row>
    <row r="1041" spans="1:9" ht="18.75" customHeight="1" thickBot="1">
      <c r="A1041" s="1632" t="s">
        <v>436</v>
      </c>
      <c r="B1041" s="1633"/>
      <c r="C1041" s="1633"/>
      <c r="D1041" s="1633"/>
      <c r="E1041" s="1633"/>
      <c r="F1041" s="1633"/>
      <c r="G1041" s="1633"/>
      <c r="H1041" s="1633"/>
      <c r="I1041" s="1634"/>
    </row>
    <row r="1042" spans="1:9" s="121" customFormat="1" ht="57.75" customHeight="1" thickBot="1">
      <c r="A1042" s="167" t="s">
        <v>465</v>
      </c>
      <c r="B1042" s="2" t="s">
        <v>459</v>
      </c>
      <c r="C1042" s="175" t="s">
        <v>455</v>
      </c>
      <c r="D1042" s="2" t="s">
        <v>458</v>
      </c>
      <c r="E1042" s="8" t="s">
        <v>1</v>
      </c>
      <c r="F1042" s="2" t="s">
        <v>835</v>
      </c>
      <c r="G1042" s="2" t="s">
        <v>836</v>
      </c>
      <c r="H1042" s="2" t="s">
        <v>837</v>
      </c>
      <c r="I1042" s="2" t="s">
        <v>838</v>
      </c>
    </row>
    <row r="1043" spans="1:9" ht="19.5" customHeight="1">
      <c r="A1043" s="238">
        <v>20000000</v>
      </c>
      <c r="B1043" s="90"/>
      <c r="C1043" s="191"/>
      <c r="D1043" s="402">
        <v>31911700</v>
      </c>
      <c r="E1043" s="91" t="s">
        <v>163</v>
      </c>
      <c r="F1043" s="92"/>
      <c r="G1043" s="372"/>
      <c r="H1043" s="92"/>
      <c r="I1043" s="372"/>
    </row>
    <row r="1044" spans="1:9" ht="17.5">
      <c r="A1044" s="232">
        <v>21000000</v>
      </c>
      <c r="B1044" s="79"/>
      <c r="C1044" s="185"/>
      <c r="D1044" s="402">
        <v>31911700</v>
      </c>
      <c r="E1044" s="11" t="s">
        <v>164</v>
      </c>
      <c r="F1044" s="75"/>
      <c r="G1044" s="19"/>
      <c r="H1044" s="75"/>
      <c r="I1044" s="19"/>
    </row>
    <row r="1045" spans="1:9" ht="17.5">
      <c r="A1045" s="232">
        <v>21010000</v>
      </c>
      <c r="B1045" s="79"/>
      <c r="C1045" s="185"/>
      <c r="D1045" s="402">
        <v>31911700</v>
      </c>
      <c r="E1045" s="11" t="s">
        <v>165</v>
      </c>
      <c r="F1045" s="75"/>
      <c r="G1045" s="19"/>
      <c r="H1045" s="75"/>
      <c r="I1045" s="19"/>
    </row>
    <row r="1046" spans="1:9" ht="17.5">
      <c r="A1046" s="234">
        <v>21010103</v>
      </c>
      <c r="B1046" s="82" t="s">
        <v>647</v>
      </c>
      <c r="C1046" s="187"/>
      <c r="D1046" s="523">
        <v>31911700</v>
      </c>
      <c r="E1046" s="80" t="s">
        <v>168</v>
      </c>
      <c r="F1046" s="81"/>
      <c r="G1046" s="81"/>
      <c r="H1046" s="81"/>
      <c r="I1046" s="33"/>
    </row>
    <row r="1047" spans="1:9" ht="17.5">
      <c r="A1047" s="234">
        <v>21010104</v>
      </c>
      <c r="B1047" s="82" t="s">
        <v>647</v>
      </c>
      <c r="C1047" s="187"/>
      <c r="D1047" s="523">
        <v>31911700</v>
      </c>
      <c r="E1047" s="80" t="s">
        <v>169</v>
      </c>
      <c r="F1047" s="1082">
        <v>200464</v>
      </c>
      <c r="G1047" s="1568">
        <v>300696</v>
      </c>
      <c r="H1047" s="1569">
        <f>G1047/12*9</f>
        <v>225522</v>
      </c>
      <c r="I1047" s="1568">
        <v>300696</v>
      </c>
    </row>
    <row r="1048" spans="1:9" ht="17.5">
      <c r="A1048" s="234">
        <v>21010105</v>
      </c>
      <c r="B1048" s="82" t="s">
        <v>647</v>
      </c>
      <c r="C1048" s="187"/>
      <c r="D1048" s="523">
        <v>31911700</v>
      </c>
      <c r="E1048" s="80" t="s">
        <v>170</v>
      </c>
      <c r="F1048" s="1082">
        <v>133736</v>
      </c>
      <c r="G1048" s="1080">
        <v>200604</v>
      </c>
      <c r="H1048" s="1569">
        <f t="shared" ref="H1048:H1049" si="41">G1048/12*9</f>
        <v>150453</v>
      </c>
      <c r="I1048" s="1080">
        <v>300000</v>
      </c>
    </row>
    <row r="1049" spans="1:9" ht="17.5">
      <c r="A1049" s="234">
        <v>21010106</v>
      </c>
      <c r="B1049" s="82" t="s">
        <v>647</v>
      </c>
      <c r="C1049" s="187"/>
      <c r="D1049" s="523">
        <v>31911700</v>
      </c>
      <c r="E1049" s="80" t="s">
        <v>171</v>
      </c>
      <c r="F1049" s="1082">
        <v>0</v>
      </c>
      <c r="G1049" s="1080"/>
      <c r="H1049" s="1569">
        <f t="shared" si="41"/>
        <v>0</v>
      </c>
      <c r="I1049" s="1080"/>
    </row>
    <row r="1050" spans="1:9" ht="17.5">
      <c r="A1050" s="239"/>
      <c r="B1050" s="82" t="s">
        <v>647</v>
      </c>
      <c r="C1050" s="187"/>
      <c r="D1050" s="523">
        <v>31911700</v>
      </c>
      <c r="E1050" s="64" t="s">
        <v>683</v>
      </c>
      <c r="F1050" s="1082">
        <v>0</v>
      </c>
      <c r="G1050" s="1080"/>
      <c r="H1050" s="1569"/>
      <c r="I1050" s="1080">
        <v>960000</v>
      </c>
    </row>
    <row r="1051" spans="1:9" ht="17.5">
      <c r="A1051" s="232">
        <v>21020000</v>
      </c>
      <c r="B1051" s="79"/>
      <c r="C1051" s="185"/>
      <c r="D1051" s="402">
        <v>31911700</v>
      </c>
      <c r="E1051" s="64" t="s">
        <v>1644</v>
      </c>
      <c r="F1051" s="1082">
        <v>0</v>
      </c>
      <c r="G1051" s="1080"/>
      <c r="H1051" s="1569"/>
      <c r="I1051" s="1080"/>
    </row>
    <row r="1052" spans="1:9" ht="17.5">
      <c r="A1052" s="232">
        <v>21020300</v>
      </c>
      <c r="B1052" s="79"/>
      <c r="C1052" s="185"/>
      <c r="D1052" s="402">
        <v>31911700</v>
      </c>
      <c r="E1052" s="11" t="s">
        <v>192</v>
      </c>
      <c r="F1052" s="81"/>
      <c r="G1052" s="19"/>
      <c r="H1052" s="81"/>
      <c r="I1052" s="19"/>
    </row>
    <row r="1053" spans="1:9" ht="17.5">
      <c r="A1053" s="234">
        <v>21020301</v>
      </c>
      <c r="B1053" s="82" t="s">
        <v>647</v>
      </c>
      <c r="C1053" s="187"/>
      <c r="D1053" s="523">
        <v>31911700</v>
      </c>
      <c r="E1053" s="64" t="s">
        <v>177</v>
      </c>
      <c r="F1053" s="18"/>
      <c r="G1053" s="19"/>
      <c r="H1053" s="388"/>
      <c r="I1053" s="19"/>
    </row>
    <row r="1054" spans="1:9" ht="17.5">
      <c r="A1054" s="234">
        <v>21020302</v>
      </c>
      <c r="B1054" s="82" t="s">
        <v>647</v>
      </c>
      <c r="C1054" s="187"/>
      <c r="D1054" s="523">
        <v>31911700</v>
      </c>
      <c r="E1054" s="64" t="s">
        <v>178</v>
      </c>
      <c r="F1054" s="18"/>
      <c r="G1054" s="19"/>
      <c r="H1054" s="388"/>
      <c r="I1054" s="19"/>
    </row>
    <row r="1055" spans="1:9" ht="17.5">
      <c r="A1055" s="234">
        <v>21020303</v>
      </c>
      <c r="B1055" s="82" t="s">
        <v>647</v>
      </c>
      <c r="C1055" s="187"/>
      <c r="D1055" s="523">
        <v>31911700</v>
      </c>
      <c r="E1055" s="64" t="s">
        <v>179</v>
      </c>
      <c r="F1055" s="18"/>
      <c r="G1055" s="19"/>
      <c r="H1055" s="388"/>
      <c r="I1055" s="19"/>
    </row>
    <row r="1056" spans="1:9" ht="17.5">
      <c r="A1056" s="234">
        <v>21020304</v>
      </c>
      <c r="B1056" s="82" t="s">
        <v>647</v>
      </c>
      <c r="C1056" s="187"/>
      <c r="D1056" s="523">
        <v>31911700</v>
      </c>
      <c r="E1056" s="64" t="s">
        <v>180</v>
      </c>
      <c r="F1056" s="18"/>
      <c r="G1056" s="19"/>
      <c r="H1056" s="388"/>
      <c r="I1056" s="19"/>
    </row>
    <row r="1057" spans="1:9" ht="17.5">
      <c r="A1057" s="234">
        <v>21020312</v>
      </c>
      <c r="B1057" s="82" t="s">
        <v>647</v>
      </c>
      <c r="C1057" s="187"/>
      <c r="D1057" s="523">
        <v>31911700</v>
      </c>
      <c r="E1057" s="64" t="s">
        <v>183</v>
      </c>
      <c r="F1057" s="18"/>
      <c r="G1057" s="19"/>
      <c r="H1057" s="388"/>
      <c r="I1057" s="19"/>
    </row>
    <row r="1058" spans="1:9" ht="17.5">
      <c r="A1058" s="234">
        <v>21020315</v>
      </c>
      <c r="B1058" s="82" t="s">
        <v>647</v>
      </c>
      <c r="C1058" s="187"/>
      <c r="D1058" s="523">
        <v>31911700</v>
      </c>
      <c r="E1058" s="64" t="s">
        <v>186</v>
      </c>
      <c r="F1058" s="18"/>
      <c r="G1058" s="19"/>
      <c r="H1058" s="388"/>
      <c r="I1058" s="19"/>
    </row>
    <row r="1059" spans="1:9" ht="17.5">
      <c r="A1059" s="234">
        <v>21020314</v>
      </c>
      <c r="B1059" s="82" t="s">
        <v>647</v>
      </c>
      <c r="C1059" s="187"/>
      <c r="D1059" s="523">
        <v>31911700</v>
      </c>
      <c r="E1059" s="64" t="s">
        <v>520</v>
      </c>
      <c r="F1059" s="18"/>
      <c r="G1059" s="19"/>
      <c r="H1059" s="81"/>
      <c r="I1059" s="19"/>
    </row>
    <row r="1060" spans="1:9" ht="17.5">
      <c r="A1060" s="234">
        <v>21020305</v>
      </c>
      <c r="B1060" s="82" t="s">
        <v>647</v>
      </c>
      <c r="C1060" s="187"/>
      <c r="D1060" s="523">
        <v>31911700</v>
      </c>
      <c r="E1060" s="64" t="s">
        <v>521</v>
      </c>
      <c r="F1060" s="18"/>
      <c r="G1060" s="19"/>
      <c r="H1060" s="81"/>
      <c r="I1060" s="19"/>
    </row>
    <row r="1061" spans="1:9" ht="17.5">
      <c r="A1061" s="234">
        <v>21020306</v>
      </c>
      <c r="B1061" s="82" t="s">
        <v>647</v>
      </c>
      <c r="C1061" s="187"/>
      <c r="D1061" s="523">
        <v>31911700</v>
      </c>
      <c r="E1061" s="64" t="s">
        <v>522</v>
      </c>
      <c r="F1061" s="18"/>
      <c r="G1061" s="19"/>
      <c r="H1061" s="81"/>
      <c r="I1061" s="19"/>
    </row>
    <row r="1062" spans="1:9" ht="17.5">
      <c r="A1062" s="232">
        <v>21020400</v>
      </c>
      <c r="B1062" s="79"/>
      <c r="C1062" s="185"/>
      <c r="D1062" s="402">
        <v>31911700</v>
      </c>
      <c r="E1062" s="11" t="s">
        <v>193</v>
      </c>
      <c r="F1062" s="18"/>
      <c r="G1062" s="19"/>
      <c r="H1062" s="81"/>
      <c r="I1062" s="19"/>
    </row>
    <row r="1063" spans="1:9" ht="17.5">
      <c r="A1063" s="234">
        <v>21020401</v>
      </c>
      <c r="B1063" s="82" t="s">
        <v>647</v>
      </c>
      <c r="C1063" s="187"/>
      <c r="D1063" s="523">
        <v>31911700</v>
      </c>
      <c r="E1063" s="64" t="s">
        <v>177</v>
      </c>
      <c r="F1063" s="18">
        <f t="shared" ref="F1063:F1074" si="42">G1063-(G1063*5%)</f>
        <v>286846.8</v>
      </c>
      <c r="G1063" s="19">
        <v>301944</v>
      </c>
      <c r="H1063" s="388">
        <f t="shared" ref="H1063:H1074" si="43">G1063/12*9</f>
        <v>226458</v>
      </c>
      <c r="I1063" s="19">
        <v>301944</v>
      </c>
    </row>
    <row r="1064" spans="1:9" ht="17.5">
      <c r="A1064" s="234">
        <v>21020402</v>
      </c>
      <c r="B1064" s="82" t="s">
        <v>647</v>
      </c>
      <c r="C1064" s="187"/>
      <c r="D1064" s="523">
        <v>31911700</v>
      </c>
      <c r="E1064" s="64" t="s">
        <v>178</v>
      </c>
      <c r="F1064" s="18">
        <f t="shared" si="42"/>
        <v>116407.3</v>
      </c>
      <c r="G1064" s="19">
        <v>122534</v>
      </c>
      <c r="H1064" s="388">
        <f t="shared" si="43"/>
        <v>91900.5</v>
      </c>
      <c r="I1064" s="19">
        <v>122534</v>
      </c>
    </row>
    <row r="1065" spans="1:9" ht="17.5">
      <c r="A1065" s="234">
        <v>21020403</v>
      </c>
      <c r="B1065" s="82" t="s">
        <v>647</v>
      </c>
      <c r="C1065" s="187"/>
      <c r="D1065" s="523">
        <v>31911700</v>
      </c>
      <c r="E1065" s="64" t="s">
        <v>179</v>
      </c>
      <c r="F1065" s="18">
        <f t="shared" si="42"/>
        <v>21546</v>
      </c>
      <c r="G1065" s="19">
        <v>22680</v>
      </c>
      <c r="H1065" s="388">
        <f t="shared" si="43"/>
        <v>17010</v>
      </c>
      <c r="I1065" s="19">
        <v>22680</v>
      </c>
    </row>
    <row r="1066" spans="1:9" ht="17.5">
      <c r="A1066" s="234">
        <v>21020404</v>
      </c>
      <c r="B1066" s="82" t="s">
        <v>647</v>
      </c>
      <c r="C1066" s="187"/>
      <c r="D1066" s="523">
        <v>31911700</v>
      </c>
      <c r="E1066" s="64" t="s">
        <v>180</v>
      </c>
      <c r="F1066" s="18">
        <f t="shared" si="42"/>
        <v>40980.15</v>
      </c>
      <c r="G1066" s="19">
        <v>43137</v>
      </c>
      <c r="H1066" s="388">
        <f t="shared" si="43"/>
        <v>32352.75</v>
      </c>
      <c r="I1066" s="19">
        <v>43137</v>
      </c>
    </row>
    <row r="1067" spans="1:9" ht="17.5">
      <c r="A1067" s="234">
        <v>21020412</v>
      </c>
      <c r="B1067" s="82" t="s">
        <v>647</v>
      </c>
      <c r="C1067" s="187"/>
      <c r="D1067" s="523">
        <v>31911700</v>
      </c>
      <c r="E1067" s="64" t="s">
        <v>183</v>
      </c>
      <c r="F1067" s="18">
        <f t="shared" si="42"/>
        <v>0</v>
      </c>
      <c r="G1067" s="19"/>
      <c r="H1067" s="388">
        <f t="shared" si="43"/>
        <v>0</v>
      </c>
      <c r="I1067" s="19"/>
    </row>
    <row r="1068" spans="1:9" ht="17.5">
      <c r="A1068" s="234">
        <v>21020415</v>
      </c>
      <c r="B1068" s="82" t="s">
        <v>647</v>
      </c>
      <c r="C1068" s="187"/>
      <c r="D1068" s="523">
        <v>31911700</v>
      </c>
      <c r="E1068" s="64" t="s">
        <v>186</v>
      </c>
      <c r="F1068" s="18">
        <f t="shared" si="42"/>
        <v>109380.15</v>
      </c>
      <c r="G1068" s="19">
        <v>115137</v>
      </c>
      <c r="H1068" s="388">
        <f t="shared" si="43"/>
        <v>86352.75</v>
      </c>
      <c r="I1068" s="19">
        <v>115137</v>
      </c>
    </row>
    <row r="1069" spans="1:9" ht="17.5">
      <c r="A1069" s="232">
        <v>21020500</v>
      </c>
      <c r="B1069" s="79"/>
      <c r="C1069" s="185"/>
      <c r="D1069" s="402">
        <v>31911700</v>
      </c>
      <c r="E1069" s="11" t="s">
        <v>194</v>
      </c>
      <c r="F1069" s="18">
        <f t="shared" si="42"/>
        <v>0</v>
      </c>
      <c r="G1069" s="19"/>
      <c r="H1069" s="388">
        <f t="shared" si="43"/>
        <v>0</v>
      </c>
      <c r="I1069" s="19"/>
    </row>
    <row r="1070" spans="1:9" ht="17.5">
      <c r="A1070" s="234">
        <v>21020501</v>
      </c>
      <c r="B1070" s="82" t="s">
        <v>647</v>
      </c>
      <c r="C1070" s="187"/>
      <c r="D1070" s="523">
        <v>31911700</v>
      </c>
      <c r="E1070" s="64" t="s">
        <v>177</v>
      </c>
      <c r="F1070" s="18">
        <f t="shared" si="42"/>
        <v>531125.05000000005</v>
      </c>
      <c r="G1070" s="19">
        <v>559079</v>
      </c>
      <c r="H1070" s="388">
        <f t="shared" si="43"/>
        <v>419309.25</v>
      </c>
      <c r="I1070" s="19">
        <v>559079</v>
      </c>
    </row>
    <row r="1071" spans="1:9" ht="17.5">
      <c r="A1071" s="248">
        <v>21020502</v>
      </c>
      <c r="B1071" s="82" t="s">
        <v>647</v>
      </c>
      <c r="C1071" s="189"/>
      <c r="D1071" s="523">
        <v>31911700</v>
      </c>
      <c r="E1071" s="64" t="s">
        <v>178</v>
      </c>
      <c r="F1071" s="18">
        <f t="shared" si="42"/>
        <v>292022.40000000002</v>
      </c>
      <c r="G1071" s="19">
        <v>307392</v>
      </c>
      <c r="H1071" s="388">
        <f t="shared" si="43"/>
        <v>230544</v>
      </c>
      <c r="I1071" s="19">
        <v>307392</v>
      </c>
    </row>
    <row r="1072" spans="1:9" ht="17.5">
      <c r="A1072" s="248">
        <v>21020503</v>
      </c>
      <c r="B1072" s="82" t="s">
        <v>647</v>
      </c>
      <c r="C1072" s="189"/>
      <c r="D1072" s="523">
        <v>31911700</v>
      </c>
      <c r="E1072" s="64" t="s">
        <v>179</v>
      </c>
      <c r="F1072" s="18">
        <f t="shared" si="42"/>
        <v>61560</v>
      </c>
      <c r="G1072" s="19">
        <v>64800</v>
      </c>
      <c r="H1072" s="388">
        <f t="shared" si="43"/>
        <v>48600</v>
      </c>
      <c r="I1072" s="19">
        <v>64800</v>
      </c>
    </row>
    <row r="1073" spans="1:9" ht="17.5">
      <c r="A1073" s="248">
        <v>21020504</v>
      </c>
      <c r="B1073" s="82" t="s">
        <v>647</v>
      </c>
      <c r="C1073" s="189"/>
      <c r="D1073" s="523">
        <v>31911700</v>
      </c>
      <c r="E1073" s="64" t="s">
        <v>180</v>
      </c>
      <c r="F1073" s="18">
        <f t="shared" si="42"/>
        <v>290267.75</v>
      </c>
      <c r="G1073" s="19">
        <v>305545</v>
      </c>
      <c r="H1073" s="388">
        <f t="shared" si="43"/>
        <v>229158.75</v>
      </c>
      <c r="I1073" s="19">
        <v>305545</v>
      </c>
    </row>
    <row r="1074" spans="1:9" ht="17.5">
      <c r="A1074" s="248">
        <v>21020512</v>
      </c>
      <c r="B1074" s="82" t="s">
        <v>647</v>
      </c>
      <c r="C1074" s="189"/>
      <c r="D1074" s="523">
        <v>31911700</v>
      </c>
      <c r="E1074" s="64" t="s">
        <v>183</v>
      </c>
      <c r="F1074" s="18">
        <f t="shared" si="42"/>
        <v>0</v>
      </c>
      <c r="G1074" s="19"/>
      <c r="H1074" s="388">
        <f t="shared" si="43"/>
        <v>0</v>
      </c>
      <c r="I1074" s="19"/>
    </row>
    <row r="1075" spans="1:9" ht="17.5">
      <c r="A1075" s="248">
        <v>21020515</v>
      </c>
      <c r="B1075" s="82" t="s">
        <v>647</v>
      </c>
      <c r="C1075" s="189"/>
      <c r="D1075" s="523">
        <v>31911700</v>
      </c>
      <c r="E1075" s="64" t="s">
        <v>186</v>
      </c>
      <c r="F1075" s="81">
        <v>570968.66666666663</v>
      </c>
      <c r="G1075" s="19">
        <v>856453</v>
      </c>
      <c r="H1075" s="81">
        <v>642339.75</v>
      </c>
      <c r="I1075" s="19">
        <v>9256453</v>
      </c>
    </row>
    <row r="1076" spans="1:9" ht="17.5">
      <c r="A1076" s="235">
        <v>21020600</v>
      </c>
      <c r="B1076" s="84"/>
      <c r="C1076" s="188"/>
      <c r="D1076" s="402">
        <v>31911700</v>
      </c>
      <c r="E1076" s="11" t="s">
        <v>195</v>
      </c>
      <c r="F1076" s="81"/>
      <c r="G1076" s="19"/>
      <c r="H1076" s="81"/>
      <c r="I1076" s="19"/>
    </row>
    <row r="1077" spans="1:9" ht="17.5">
      <c r="A1077" s="248">
        <v>21020605</v>
      </c>
      <c r="B1077" s="82" t="s">
        <v>647</v>
      </c>
      <c r="C1077" s="189"/>
      <c r="D1077" s="523">
        <v>31911700</v>
      </c>
      <c r="E1077" s="80" t="s">
        <v>198</v>
      </c>
      <c r="F1077" s="81"/>
      <c r="G1077" s="19"/>
      <c r="H1077" s="81"/>
      <c r="I1077" s="19"/>
    </row>
    <row r="1078" spans="1:9" ht="17.5">
      <c r="A1078" s="237">
        <v>21030100</v>
      </c>
      <c r="B1078" s="86"/>
      <c r="C1078" s="190"/>
      <c r="D1078" s="402">
        <v>31911700</v>
      </c>
      <c r="E1078" s="59" t="s">
        <v>199</v>
      </c>
      <c r="F1078" s="75"/>
      <c r="G1078" s="796"/>
      <c r="H1078" s="30"/>
      <c r="I1078" s="796"/>
    </row>
    <row r="1079" spans="1:9" ht="17.5">
      <c r="A1079" s="1059">
        <v>22010100</v>
      </c>
      <c r="B1079" s="165" t="s">
        <v>828</v>
      </c>
      <c r="C1079" s="218"/>
      <c r="D1079" s="523">
        <v>31911700</v>
      </c>
      <c r="E1079" s="971" t="s">
        <v>834</v>
      </c>
      <c r="F1079" s="75"/>
      <c r="G1079" s="796"/>
      <c r="H1079" s="30"/>
      <c r="I1079" s="19"/>
    </row>
    <row r="1080" spans="1:9" ht="17.5">
      <c r="A1080" s="237">
        <v>22020000</v>
      </c>
      <c r="B1080" s="86"/>
      <c r="C1080" s="190"/>
      <c r="D1080" s="402">
        <v>31911700</v>
      </c>
      <c r="E1080" s="59" t="s">
        <v>203</v>
      </c>
      <c r="F1080" s="81"/>
      <c r="G1080" s="19"/>
      <c r="H1080" s="81"/>
      <c r="I1080" s="19"/>
    </row>
    <row r="1081" spans="1:9" ht="17.5">
      <c r="A1081" s="237">
        <v>22020100</v>
      </c>
      <c r="B1081" s="86"/>
      <c r="C1081" s="190"/>
      <c r="D1081" s="402">
        <v>31911700</v>
      </c>
      <c r="E1081" s="59" t="s">
        <v>204</v>
      </c>
      <c r="F1081" s="81"/>
      <c r="G1081" s="19"/>
      <c r="H1081" s="81"/>
      <c r="I1081" s="19"/>
    </row>
    <row r="1082" spans="1:9" ht="17.5">
      <c r="A1082" s="862">
        <v>22020101</v>
      </c>
      <c r="B1082" s="82" t="s">
        <v>647</v>
      </c>
      <c r="C1082" s="205"/>
      <c r="D1082" s="523">
        <v>31911700</v>
      </c>
      <c r="E1082" s="128" t="s">
        <v>205</v>
      </c>
      <c r="F1082" s="278"/>
      <c r="G1082" s="19"/>
      <c r="H1082" s="278"/>
      <c r="I1082" s="19"/>
    </row>
    <row r="1083" spans="1:9" ht="17.5">
      <c r="A1083" s="862">
        <v>22020102</v>
      </c>
      <c r="B1083" s="82" t="s">
        <v>647</v>
      </c>
      <c r="C1083" s="205"/>
      <c r="D1083" s="523">
        <v>31911700</v>
      </c>
      <c r="E1083" s="128" t="s">
        <v>206</v>
      </c>
      <c r="F1083" s="18"/>
      <c r="G1083" s="19"/>
      <c r="H1083" s="18"/>
      <c r="I1083" s="19"/>
    </row>
    <row r="1084" spans="1:9" ht="17.5">
      <c r="A1084" s="862">
        <v>22020103</v>
      </c>
      <c r="B1084" s="82" t="s">
        <v>647</v>
      </c>
      <c r="C1084" s="205"/>
      <c r="D1084" s="523">
        <v>31911700</v>
      </c>
      <c r="E1084" s="128" t="s">
        <v>207</v>
      </c>
      <c r="F1084" s="278"/>
      <c r="G1084" s="19"/>
      <c r="H1084" s="278"/>
      <c r="I1084" s="19"/>
    </row>
    <row r="1085" spans="1:9" ht="17.5">
      <c r="A1085" s="862">
        <v>22020104</v>
      </c>
      <c r="B1085" s="82" t="s">
        <v>647</v>
      </c>
      <c r="C1085" s="205"/>
      <c r="D1085" s="523">
        <v>31911700</v>
      </c>
      <c r="E1085" s="128" t="s">
        <v>208</v>
      </c>
      <c r="F1085" s="278"/>
      <c r="G1085" s="19"/>
      <c r="H1085" s="278"/>
      <c r="I1085" s="19"/>
    </row>
    <row r="1086" spans="1:9" ht="17.5">
      <c r="A1086" s="237">
        <v>22020300</v>
      </c>
      <c r="B1086" s="82"/>
      <c r="C1086" s="190"/>
      <c r="D1086" s="402">
        <v>31911700</v>
      </c>
      <c r="E1086" s="59" t="s">
        <v>212</v>
      </c>
      <c r="F1086" s="81"/>
      <c r="G1086" s="19"/>
      <c r="H1086" s="81"/>
      <c r="I1086" s="19"/>
    </row>
    <row r="1087" spans="1:9" ht="17.5">
      <c r="A1087" s="226">
        <v>22020313</v>
      </c>
      <c r="B1087" s="82" t="s">
        <v>647</v>
      </c>
      <c r="C1087" s="177"/>
      <c r="D1087" s="523">
        <v>31911700</v>
      </c>
      <c r="E1087" s="85" t="s">
        <v>435</v>
      </c>
      <c r="F1087" s="81"/>
      <c r="G1087" s="19"/>
      <c r="H1087" s="81"/>
      <c r="I1087" s="19"/>
    </row>
    <row r="1088" spans="1:9" ht="17.5">
      <c r="A1088" s="237">
        <v>22022000</v>
      </c>
      <c r="B1088" s="86"/>
      <c r="C1088" s="190"/>
      <c r="D1088" s="402">
        <v>31911700</v>
      </c>
      <c r="E1088" s="59" t="s">
        <v>246</v>
      </c>
      <c r="F1088" s="81"/>
      <c r="G1088" s="19"/>
      <c r="H1088" s="81"/>
      <c r="I1088" s="19"/>
    </row>
    <row r="1089" spans="1:9" ht="17.5">
      <c r="A1089" s="226">
        <v>22022003</v>
      </c>
      <c r="B1089" s="82" t="s">
        <v>647</v>
      </c>
      <c r="C1089" s="177"/>
      <c r="D1089" s="523">
        <v>31911700</v>
      </c>
      <c r="E1089" s="64" t="s">
        <v>249</v>
      </c>
      <c r="F1089" s="81"/>
      <c r="G1089" s="19"/>
      <c r="H1089" s="81"/>
      <c r="I1089" s="19"/>
    </row>
    <row r="1090" spans="1:9" ht="17.5">
      <c r="A1090" s="237">
        <v>22030000</v>
      </c>
      <c r="B1090" s="86"/>
      <c r="C1090" s="190"/>
      <c r="D1090" s="402">
        <v>31911700</v>
      </c>
      <c r="E1090" s="59" t="s">
        <v>260</v>
      </c>
      <c r="F1090" s="81"/>
      <c r="G1090" s="19"/>
      <c r="H1090" s="81"/>
      <c r="I1090" s="19"/>
    </row>
    <row r="1091" spans="1:9" ht="17.5">
      <c r="A1091" s="237">
        <v>22040000</v>
      </c>
      <c r="B1091" s="86"/>
      <c r="C1091" s="190"/>
      <c r="D1091" s="402">
        <v>31911700</v>
      </c>
      <c r="E1091" s="59" t="s">
        <v>261</v>
      </c>
      <c r="F1091" s="81"/>
      <c r="G1091" s="19"/>
      <c r="H1091" s="81"/>
      <c r="I1091" s="19"/>
    </row>
    <row r="1092" spans="1:9" ht="17.5">
      <c r="A1092" s="237">
        <v>22040100</v>
      </c>
      <c r="B1092" s="86"/>
      <c r="C1092" s="190"/>
      <c r="D1092" s="402">
        <v>31911700</v>
      </c>
      <c r="E1092" s="59" t="s">
        <v>262</v>
      </c>
      <c r="F1092" s="81"/>
      <c r="G1092" s="19"/>
      <c r="H1092" s="81"/>
      <c r="I1092" s="19"/>
    </row>
    <row r="1093" spans="1:9" ht="18" thickBot="1">
      <c r="A1093" s="537">
        <v>22040109</v>
      </c>
      <c r="B1093" s="566" t="s">
        <v>647</v>
      </c>
      <c r="C1093" s="210"/>
      <c r="D1093" s="523">
        <v>31911700</v>
      </c>
      <c r="E1093" s="119" t="s">
        <v>263</v>
      </c>
      <c r="F1093" s="462">
        <v>3212555</v>
      </c>
      <c r="G1093" s="19">
        <v>6600000</v>
      </c>
      <c r="H1093" s="462">
        <v>4500000</v>
      </c>
      <c r="I1093" s="567">
        <v>5000000</v>
      </c>
    </row>
    <row r="1094" spans="1:9" ht="18" thickBot="1">
      <c r="A1094" s="605"/>
      <c r="B1094" s="606"/>
      <c r="C1094" s="607"/>
      <c r="D1094" s="606"/>
      <c r="E1094" s="608" t="s">
        <v>164</v>
      </c>
      <c r="F1094" s="548">
        <f>SUM(F1046:F1077)</f>
        <v>2655304.2666666666</v>
      </c>
      <c r="G1094" s="548">
        <f>SUM(G1046:G1079)</f>
        <v>3200001</v>
      </c>
      <c r="H1094" s="548">
        <f>SUM(H1046:H1079)</f>
        <v>2400000.75</v>
      </c>
      <c r="I1094" s="548">
        <f>SUM(I1046:I1079)</f>
        <v>12659397</v>
      </c>
    </row>
    <row r="1095" spans="1:9" ht="18" thickBot="1">
      <c r="A1095" s="609"/>
      <c r="B1095" s="610"/>
      <c r="C1095" s="611"/>
      <c r="D1095" s="610"/>
      <c r="E1095" s="612" t="s">
        <v>203</v>
      </c>
      <c r="F1095" s="543">
        <f>SUM(F1082:F1093)</f>
        <v>3212555</v>
      </c>
      <c r="G1095" s="543">
        <f>SUM(G1082:G1093)</f>
        <v>6600000</v>
      </c>
      <c r="H1095" s="543">
        <f>SUM(H1082:H1093)</f>
        <v>4500000</v>
      </c>
      <c r="I1095" s="543">
        <f>SUM(I1082:I1093)</f>
        <v>5000000</v>
      </c>
    </row>
    <row r="1096" spans="1:9" ht="20.25" customHeight="1" thickBot="1">
      <c r="A1096" s="576"/>
      <c r="B1096" s="613"/>
      <c r="C1096" s="578"/>
      <c r="D1096" s="613"/>
      <c r="E1096" s="614" t="s">
        <v>296</v>
      </c>
      <c r="F1096" s="406">
        <f>SUM(F1094:F1095)</f>
        <v>5867859.2666666666</v>
      </c>
      <c r="G1096" s="406">
        <f>SUM(G1094:G1095)</f>
        <v>9800001</v>
      </c>
      <c r="H1096" s="406">
        <f>SUM(H1094:H1095)</f>
        <v>6900000.75</v>
      </c>
      <c r="I1096" s="406">
        <f>SUM(I1094:I1095)</f>
        <v>17659397</v>
      </c>
    </row>
    <row r="1097" spans="1:9" ht="22">
      <c r="A1097" s="1620" t="s">
        <v>916</v>
      </c>
      <c r="B1097" s="1621"/>
      <c r="C1097" s="1621"/>
      <c r="D1097" s="1621"/>
      <c r="E1097" s="1621"/>
      <c r="F1097" s="1621"/>
      <c r="G1097" s="1621"/>
      <c r="H1097" s="1621"/>
      <c r="I1097" s="1622"/>
    </row>
    <row r="1098" spans="1:9" ht="20">
      <c r="A1098" s="1623" t="s">
        <v>484</v>
      </c>
      <c r="B1098" s="1624"/>
      <c r="C1098" s="1624"/>
      <c r="D1098" s="1624"/>
      <c r="E1098" s="1624"/>
      <c r="F1098" s="1624"/>
      <c r="G1098" s="1624"/>
      <c r="H1098" s="1624"/>
      <c r="I1098" s="1625"/>
    </row>
    <row r="1099" spans="1:9" ht="22">
      <c r="A1099" s="1626" t="s">
        <v>1678</v>
      </c>
      <c r="B1099" s="1627"/>
      <c r="C1099" s="1627"/>
      <c r="D1099" s="1627"/>
      <c r="E1099" s="1627"/>
      <c r="F1099" s="1627"/>
      <c r="G1099" s="1627"/>
      <c r="H1099" s="1627"/>
      <c r="I1099" s="1628"/>
    </row>
    <row r="1100" spans="1:9" ht="22.5" customHeight="1" thickBot="1">
      <c r="A1100" s="1657" t="s">
        <v>330</v>
      </c>
      <c r="B1100" s="1656"/>
      <c r="C1100" s="1656"/>
      <c r="D1100" s="1656"/>
      <c r="E1100" s="1656"/>
      <c r="F1100" s="1656"/>
      <c r="G1100" s="1656"/>
      <c r="H1100" s="1656"/>
      <c r="I1100" s="1658"/>
    </row>
    <row r="1101" spans="1:9" ht="18.75" customHeight="1" thickBot="1">
      <c r="A1101" s="1632" t="s">
        <v>437</v>
      </c>
      <c r="B1101" s="1633"/>
      <c r="C1101" s="1633"/>
      <c r="D1101" s="1633"/>
      <c r="E1101" s="1633"/>
      <c r="F1101" s="1633"/>
      <c r="G1101" s="1633"/>
      <c r="H1101" s="1633"/>
      <c r="I1101" s="1634"/>
    </row>
    <row r="1102" spans="1:9" s="121" customFormat="1" ht="53.25" customHeight="1" thickBot="1">
      <c r="A1102" s="167" t="s">
        <v>465</v>
      </c>
      <c r="B1102" s="2" t="s">
        <v>459</v>
      </c>
      <c r="C1102" s="175" t="s">
        <v>455</v>
      </c>
      <c r="D1102" s="2" t="s">
        <v>458</v>
      </c>
      <c r="E1102" s="8" t="s">
        <v>1</v>
      </c>
      <c r="F1102" s="2" t="s">
        <v>835</v>
      </c>
      <c r="G1102" s="2" t="s">
        <v>836</v>
      </c>
      <c r="H1102" s="2" t="s">
        <v>837</v>
      </c>
      <c r="I1102" s="2" t="s">
        <v>838</v>
      </c>
    </row>
    <row r="1103" spans="1:9" ht="28" customHeight="1">
      <c r="A1103" s="249">
        <v>52100100102</v>
      </c>
      <c r="B1103" s="82" t="s">
        <v>647</v>
      </c>
      <c r="C1103" s="206"/>
      <c r="D1103" s="523">
        <v>31911700</v>
      </c>
      <c r="E1103" s="62" t="s">
        <v>398</v>
      </c>
      <c r="F1103" s="63">
        <f>F1171</f>
        <v>253815953.15000001</v>
      </c>
      <c r="G1103" s="63">
        <f>G1171</f>
        <v>458845216</v>
      </c>
      <c r="H1103" s="63">
        <f>H1171</f>
        <v>227804733.75</v>
      </c>
      <c r="I1103" s="63">
        <f>I1171</f>
        <v>834800023.95999956</v>
      </c>
    </row>
    <row r="1104" spans="1:9" ht="28" customHeight="1">
      <c r="A1104" s="237"/>
      <c r="B1104" s="86"/>
      <c r="C1104" s="190"/>
      <c r="D1104" s="86"/>
      <c r="E1104" s="64"/>
      <c r="F1104" s="65"/>
      <c r="G1104" s="30"/>
      <c r="H1104" s="75"/>
      <c r="I1104" s="19"/>
    </row>
    <row r="1105" spans="1:9" ht="28" customHeight="1" thickBot="1">
      <c r="A1105" s="237"/>
      <c r="B1105" s="86"/>
      <c r="C1105" s="190"/>
      <c r="D1105" s="86"/>
      <c r="E1105" s="64"/>
      <c r="F1105" s="65"/>
      <c r="G1105" s="30"/>
      <c r="H1105" s="75"/>
      <c r="I1105" s="19"/>
    </row>
    <row r="1106" spans="1:9" ht="28" customHeight="1" thickBot="1">
      <c r="A1106" s="168"/>
      <c r="B1106" s="421"/>
      <c r="C1106" s="193"/>
      <c r="D1106" s="421"/>
      <c r="E1106" s="900" t="s">
        <v>296</v>
      </c>
      <c r="F1106" s="898">
        <f>SUM(F1103:F1105)</f>
        <v>253815953.15000001</v>
      </c>
      <c r="G1106" s="898">
        <f>SUM(G1103:G1105)</f>
        <v>458845216</v>
      </c>
      <c r="H1106" s="898">
        <f>SUM(H1103:H1105)</f>
        <v>227804733.75</v>
      </c>
      <c r="I1106" s="899">
        <f>SUM(I1103:I1105)</f>
        <v>834800023.95999956</v>
      </c>
    </row>
    <row r="1107" spans="1:9" ht="28" customHeight="1" thickBot="1">
      <c r="A1107" s="1659" t="s">
        <v>505</v>
      </c>
      <c r="B1107" s="1660"/>
      <c r="C1107" s="1660"/>
      <c r="D1107" s="1660"/>
      <c r="E1107" s="1660"/>
      <c r="F1107" s="1660"/>
      <c r="G1107" s="1660"/>
      <c r="H1107" s="1660"/>
      <c r="I1107" s="1661"/>
    </row>
    <row r="1108" spans="1:9" ht="17.5">
      <c r="A1108" s="229"/>
      <c r="B1108" s="499"/>
      <c r="C1108" s="180"/>
      <c r="D1108" s="499"/>
      <c r="E1108" s="901" t="s">
        <v>164</v>
      </c>
      <c r="F1108" s="895">
        <f t="shared" ref="F1108:I1109" si="44">F1169</f>
        <v>213954513.15000001</v>
      </c>
      <c r="G1108" s="895">
        <f t="shared" si="44"/>
        <v>392708853</v>
      </c>
      <c r="H1108" s="895">
        <f t="shared" si="44"/>
        <v>169411457.75</v>
      </c>
      <c r="I1108" s="895">
        <f t="shared" si="44"/>
        <v>777300023.95999956</v>
      </c>
    </row>
    <row r="1109" spans="1:9" ht="28" customHeight="1" thickBot="1">
      <c r="A1109" s="230"/>
      <c r="B1109" s="402"/>
      <c r="C1109" s="181"/>
      <c r="D1109" s="402"/>
      <c r="E1109" s="902" t="s">
        <v>203</v>
      </c>
      <c r="F1109" s="896">
        <f t="shared" si="44"/>
        <v>39861440</v>
      </c>
      <c r="G1109" s="896">
        <f t="shared" si="44"/>
        <v>66136363</v>
      </c>
      <c r="H1109" s="896">
        <f t="shared" si="44"/>
        <v>58393276</v>
      </c>
      <c r="I1109" s="896">
        <f t="shared" si="44"/>
        <v>57500000</v>
      </c>
    </row>
    <row r="1110" spans="1:9" ht="28" customHeight="1" thickBot="1">
      <c r="A1110" s="168"/>
      <c r="B1110" s="421"/>
      <c r="C1110" s="193"/>
      <c r="D1110" s="421"/>
      <c r="E1110" s="900" t="s">
        <v>296</v>
      </c>
      <c r="F1110" s="897">
        <f>SUM(F1108:F1109)</f>
        <v>253815953.15000001</v>
      </c>
      <c r="G1110" s="897">
        <f>SUM(G1108:G1109)</f>
        <v>458845216</v>
      </c>
      <c r="H1110" s="897">
        <f>SUM(H1108:H1109)</f>
        <v>227804733.75</v>
      </c>
      <c r="I1110" s="897">
        <f>SUM(I1108:I1109)</f>
        <v>834800023.95999956</v>
      </c>
    </row>
    <row r="1111" spans="1:9" ht="22">
      <c r="A1111" s="1620" t="s">
        <v>916</v>
      </c>
      <c r="B1111" s="1621"/>
      <c r="C1111" s="1621"/>
      <c r="D1111" s="1621"/>
      <c r="E1111" s="1621"/>
      <c r="F1111" s="1621"/>
      <c r="G1111" s="1621"/>
      <c r="H1111" s="1621"/>
      <c r="I1111" s="1622"/>
    </row>
    <row r="1112" spans="1:9" ht="20">
      <c r="A1112" s="1623" t="s">
        <v>484</v>
      </c>
      <c r="B1112" s="1624"/>
      <c r="C1112" s="1624"/>
      <c r="D1112" s="1624"/>
      <c r="E1112" s="1624"/>
      <c r="F1112" s="1624"/>
      <c r="G1112" s="1624"/>
      <c r="H1112" s="1624"/>
      <c r="I1112" s="1625"/>
    </row>
    <row r="1113" spans="1:9" ht="22">
      <c r="A1113" s="1626" t="s">
        <v>1678</v>
      </c>
      <c r="B1113" s="1627"/>
      <c r="C1113" s="1627"/>
      <c r="D1113" s="1627"/>
      <c r="E1113" s="1627"/>
      <c r="F1113" s="1627"/>
      <c r="G1113" s="1627"/>
      <c r="H1113" s="1627"/>
      <c r="I1113" s="1628"/>
    </row>
    <row r="1114" spans="1:9" ht="18.75" customHeight="1" thickBot="1">
      <c r="A1114" s="1656" t="s">
        <v>277</v>
      </c>
      <c r="B1114" s="1656"/>
      <c r="C1114" s="1656"/>
      <c r="D1114" s="1656"/>
      <c r="E1114" s="1656"/>
      <c r="F1114" s="1656"/>
      <c r="G1114" s="1656"/>
      <c r="H1114" s="1656"/>
      <c r="I1114" s="1656"/>
    </row>
    <row r="1115" spans="1:9" ht="18.75" customHeight="1" thickBot="1">
      <c r="A1115" s="1641" t="s">
        <v>399</v>
      </c>
      <c r="B1115" s="1642"/>
      <c r="C1115" s="1642"/>
      <c r="D1115" s="1642"/>
      <c r="E1115" s="1642"/>
      <c r="F1115" s="1642"/>
      <c r="G1115" s="1642"/>
      <c r="H1115" s="1642"/>
      <c r="I1115" s="1643"/>
    </row>
    <row r="1116" spans="1:9" s="121" customFormat="1" ht="53.25" customHeight="1" thickBot="1">
      <c r="A1116" s="167" t="s">
        <v>465</v>
      </c>
      <c r="B1116" s="2" t="s">
        <v>459</v>
      </c>
      <c r="C1116" s="175" t="s">
        <v>455</v>
      </c>
      <c r="D1116" s="2" t="s">
        <v>458</v>
      </c>
      <c r="E1116" s="8" t="s">
        <v>1</v>
      </c>
      <c r="F1116" s="2" t="s">
        <v>835</v>
      </c>
      <c r="G1116" s="2" t="s">
        <v>836</v>
      </c>
      <c r="H1116" s="2" t="s">
        <v>837</v>
      </c>
      <c r="I1116" s="2" t="s">
        <v>838</v>
      </c>
    </row>
    <row r="1117" spans="1:9" ht="20.25" customHeight="1">
      <c r="A1117" s="238">
        <v>20000000</v>
      </c>
      <c r="B1117" s="90"/>
      <c r="C1117" s="191"/>
      <c r="D1117" s="402">
        <v>31911700</v>
      </c>
      <c r="E1117" s="91" t="s">
        <v>163</v>
      </c>
      <c r="F1117" s="92"/>
      <c r="G1117" s="372"/>
      <c r="H1117" s="92"/>
      <c r="I1117" s="372"/>
    </row>
    <row r="1118" spans="1:9" ht="17.5">
      <c r="A1118" s="232">
        <v>21000000</v>
      </c>
      <c r="B1118" s="79"/>
      <c r="C1118" s="185"/>
      <c r="D1118" s="402">
        <v>31911700</v>
      </c>
      <c r="E1118" s="11" t="s">
        <v>164</v>
      </c>
      <c r="F1118" s="75"/>
      <c r="G1118" s="19"/>
      <c r="H1118" s="75"/>
      <c r="I1118" s="19"/>
    </row>
    <row r="1119" spans="1:9" ht="17.5">
      <c r="A1119" s="232">
        <v>21010300</v>
      </c>
      <c r="B1119" s="79"/>
      <c r="C1119" s="185"/>
      <c r="D1119" s="402">
        <v>31911700</v>
      </c>
      <c r="E1119" s="11" t="s">
        <v>172</v>
      </c>
      <c r="F1119" s="18"/>
      <c r="G1119" s="796"/>
      <c r="H1119" s="388"/>
      <c r="I1119" s="796"/>
    </row>
    <row r="1120" spans="1:9" ht="17.5">
      <c r="A1120" s="234">
        <v>21010302</v>
      </c>
      <c r="B1120" s="82" t="s">
        <v>647</v>
      </c>
      <c r="C1120" s="187"/>
      <c r="D1120" s="523">
        <v>31911700</v>
      </c>
      <c r="E1120" s="64" t="s">
        <v>173</v>
      </c>
      <c r="F1120" s="18">
        <f>G1120-(G1120*5%)</f>
        <v>119471758.7</v>
      </c>
      <c r="G1120" s="796">
        <v>125759746</v>
      </c>
      <c r="H1120" s="388">
        <f>G1120/12*9</f>
        <v>94319809.5</v>
      </c>
      <c r="I1120" s="796">
        <f>'NORMINAL ROLL'!D757</f>
        <v>150989273.78</v>
      </c>
    </row>
    <row r="1121" spans="1:9" ht="17.5">
      <c r="A1121" s="234">
        <v>21010303</v>
      </c>
      <c r="B1121" s="82" t="s">
        <v>647</v>
      </c>
      <c r="C1121" s="187"/>
      <c r="D1121" s="523">
        <v>31911700</v>
      </c>
      <c r="E1121" s="64" t="s">
        <v>174</v>
      </c>
      <c r="F1121" s="18">
        <f>G1121-(G1121*5%)</f>
        <v>27073143.699999999</v>
      </c>
      <c r="G1121" s="796">
        <v>28498046</v>
      </c>
      <c r="H1121" s="388">
        <f>G1121/12*9</f>
        <v>21373534.5</v>
      </c>
      <c r="I1121" s="796">
        <f>'NORMINAL ROLL'!D704</f>
        <v>201161813.63999957</v>
      </c>
    </row>
    <row r="1122" spans="1:9" ht="17.5">
      <c r="A1122" s="234"/>
      <c r="B1122" s="82"/>
      <c r="C1122" s="187"/>
      <c r="D1122" s="523"/>
      <c r="E1122" s="64" t="s">
        <v>175</v>
      </c>
      <c r="F1122" s="18"/>
      <c r="G1122" s="796"/>
      <c r="H1122" s="388"/>
      <c r="I1122" s="796">
        <f>'NORMINAL ROLL'!D500</f>
        <v>30458750.159999967</v>
      </c>
    </row>
    <row r="1123" spans="1:9" ht="17.5">
      <c r="A1123" s="239">
        <v>21010304</v>
      </c>
      <c r="B1123" s="82" t="s">
        <v>647</v>
      </c>
      <c r="C1123" s="187"/>
      <c r="D1123" s="523">
        <v>31911700</v>
      </c>
      <c r="E1123" s="64" t="s">
        <v>1626</v>
      </c>
      <c r="F1123" s="75"/>
      <c r="G1123" s="796"/>
      <c r="H1123" s="30"/>
      <c r="I1123" s="903">
        <v>339840000</v>
      </c>
    </row>
    <row r="1124" spans="1:9" ht="17.5">
      <c r="A1124" s="232">
        <v>21020300</v>
      </c>
      <c r="B1124" s="79"/>
      <c r="C1124" s="185"/>
      <c r="D1124" s="402">
        <v>31911700</v>
      </c>
      <c r="E1124" s="11" t="s">
        <v>192</v>
      </c>
      <c r="F1124" s="81"/>
      <c r="G1124" s="796"/>
      <c r="H1124" s="30"/>
      <c r="I1124" s="19"/>
    </row>
    <row r="1125" spans="1:9" ht="17.5">
      <c r="A1125" s="234">
        <v>21020312</v>
      </c>
      <c r="B1125" s="82" t="s">
        <v>647</v>
      </c>
      <c r="C1125" s="187"/>
      <c r="D1125" s="523">
        <v>31911700</v>
      </c>
      <c r="E1125" s="64" t="s">
        <v>183</v>
      </c>
      <c r="F1125" s="81"/>
      <c r="G1125" s="19"/>
      <c r="H1125" s="30"/>
      <c r="I1125" s="19"/>
    </row>
    <row r="1126" spans="1:9" ht="17.5">
      <c r="A1126" s="234">
        <v>21020320</v>
      </c>
      <c r="B1126" s="82" t="s">
        <v>647</v>
      </c>
      <c r="C1126" s="187"/>
      <c r="D1126" s="523">
        <v>31911700</v>
      </c>
      <c r="E1126" s="64" t="s">
        <v>188</v>
      </c>
      <c r="F1126" s="81"/>
      <c r="G1126" s="796">
        <v>156691800</v>
      </c>
      <c r="H1126" s="30"/>
      <c r="I1126" s="19">
        <f>'NORMINAL ROLL'!G757</f>
        <v>0</v>
      </c>
    </row>
    <row r="1127" spans="1:9" ht="17.5">
      <c r="A1127" s="234">
        <v>21020327</v>
      </c>
      <c r="B1127" s="82" t="s">
        <v>647</v>
      </c>
      <c r="C1127" s="187"/>
      <c r="D1127" s="523">
        <v>31911700</v>
      </c>
      <c r="E1127" s="64" t="s">
        <v>189</v>
      </c>
      <c r="F1127" s="18">
        <f>G1127-(G1127*5%)</f>
        <v>55461000</v>
      </c>
      <c r="G1127" s="19">
        <v>58380000</v>
      </c>
      <c r="H1127" s="388">
        <f>G1127/12*9</f>
        <v>43785000</v>
      </c>
      <c r="I1127" s="796">
        <f>'NORMINAL ROLL'!E757</f>
        <v>2932800</v>
      </c>
    </row>
    <row r="1128" spans="1:9" ht="17.5">
      <c r="A1128" s="246">
        <v>21020116</v>
      </c>
      <c r="B1128" s="82" t="s">
        <v>647</v>
      </c>
      <c r="C1128" s="187"/>
      <c r="D1128" s="523">
        <v>31911700</v>
      </c>
      <c r="E1128" s="104" t="s">
        <v>693</v>
      </c>
      <c r="F1128" s="18">
        <f>G1128-(G1128*5%)</f>
        <v>2340455.15</v>
      </c>
      <c r="G1128" s="19">
        <v>2463637</v>
      </c>
      <c r="H1128" s="388">
        <f>G1128/12*9</f>
        <v>1847727.75</v>
      </c>
      <c r="I1128" s="796">
        <f>'NORMINAL ROLL'!H757</f>
        <v>0</v>
      </c>
    </row>
    <row r="1129" spans="1:9" ht="17.5">
      <c r="A1129" s="246">
        <v>21020126</v>
      </c>
      <c r="B1129" s="82" t="s">
        <v>647</v>
      </c>
      <c r="C1129" s="187"/>
      <c r="D1129" s="523">
        <v>31911700</v>
      </c>
      <c r="E1129" s="104" t="s">
        <v>694</v>
      </c>
      <c r="F1129" s="18"/>
      <c r="G1129" s="796"/>
      <c r="H1129" s="388"/>
      <c r="I1129" s="19"/>
    </row>
    <row r="1130" spans="1:9" ht="17.5">
      <c r="A1130" s="234">
        <v>21020328</v>
      </c>
      <c r="B1130" s="82" t="s">
        <v>647</v>
      </c>
      <c r="C1130" s="187"/>
      <c r="D1130" s="523">
        <v>31911700</v>
      </c>
      <c r="E1130" s="64" t="s">
        <v>695</v>
      </c>
      <c r="F1130" s="18"/>
      <c r="G1130" s="19"/>
      <c r="H1130" s="388"/>
      <c r="I1130" s="19">
        <f>'NORMINAL ROLL'!F757</f>
        <v>36170186.380000032</v>
      </c>
    </row>
    <row r="1131" spans="1:9" ht="17.5">
      <c r="A1131" s="232">
        <v>21020400</v>
      </c>
      <c r="B1131" s="79"/>
      <c r="C1131" s="185"/>
      <c r="D1131" s="402">
        <v>31911700</v>
      </c>
      <c r="E1131" s="11" t="s">
        <v>193</v>
      </c>
      <c r="F1131" s="18"/>
      <c r="G1131" s="19"/>
      <c r="H1131" s="388"/>
      <c r="I1131" s="19"/>
    </row>
    <row r="1132" spans="1:9" ht="17.5">
      <c r="A1132" s="234">
        <v>21020412</v>
      </c>
      <c r="B1132" s="82" t="s">
        <v>647</v>
      </c>
      <c r="C1132" s="187"/>
      <c r="D1132" s="523">
        <v>31911700</v>
      </c>
      <c r="E1132" s="64" t="s">
        <v>183</v>
      </c>
      <c r="F1132" s="18"/>
      <c r="G1132" s="19"/>
      <c r="H1132" s="388"/>
      <c r="I1132" s="19"/>
    </row>
    <row r="1133" spans="1:9" ht="17.5">
      <c r="A1133" s="234">
        <v>21020420</v>
      </c>
      <c r="B1133" s="82" t="s">
        <v>647</v>
      </c>
      <c r="C1133" s="187"/>
      <c r="D1133" s="523">
        <v>31911700</v>
      </c>
      <c r="E1133" s="64" t="s">
        <v>188</v>
      </c>
      <c r="F1133" s="18">
        <f>G1133-(G1133*5%)</f>
        <v>1230573</v>
      </c>
      <c r="G1133" s="796">
        <v>1295340</v>
      </c>
      <c r="H1133" s="388">
        <f>G1133/12*9</f>
        <v>971505</v>
      </c>
      <c r="I1133" s="796">
        <f>'NORMINAL ROLL'!G704</f>
        <v>0</v>
      </c>
    </row>
    <row r="1134" spans="1:9" ht="17.5">
      <c r="A1134" s="234">
        <v>21020427</v>
      </c>
      <c r="B1134" s="82" t="s">
        <v>647</v>
      </c>
      <c r="C1134" s="187"/>
      <c r="D1134" s="523">
        <v>31911700</v>
      </c>
      <c r="E1134" s="64" t="s">
        <v>189</v>
      </c>
      <c r="F1134" s="18">
        <f>G1134-(G1134*5%)</f>
        <v>2946900</v>
      </c>
      <c r="G1134" s="19">
        <v>3102000</v>
      </c>
      <c r="H1134" s="388">
        <f>G1134/12*9</f>
        <v>2326500</v>
      </c>
      <c r="I1134" s="796">
        <f>'NORMINAL ROLL'!E704</f>
        <v>10885200</v>
      </c>
    </row>
    <row r="1135" spans="1:9" ht="17.5">
      <c r="A1135" s="234">
        <v>21020428</v>
      </c>
      <c r="B1135" s="82" t="s">
        <v>647</v>
      </c>
      <c r="C1135" s="187"/>
      <c r="D1135" s="523">
        <v>31911700</v>
      </c>
      <c r="E1135" s="64" t="s">
        <v>783</v>
      </c>
      <c r="F1135" s="18"/>
      <c r="G1135" s="19">
        <v>10801776</v>
      </c>
      <c r="H1135" s="388">
        <v>500000</v>
      </c>
      <c r="I1135" s="796">
        <f>'NORMINAL ROLL'!H704</f>
        <v>0</v>
      </c>
    </row>
    <row r="1136" spans="1:9" ht="17.5">
      <c r="A1136" s="234">
        <v>21020328</v>
      </c>
      <c r="B1136" s="82" t="s">
        <v>647</v>
      </c>
      <c r="C1136" s="187"/>
      <c r="D1136" s="523">
        <v>31911700</v>
      </c>
      <c r="E1136" s="64" t="s">
        <v>695</v>
      </c>
      <c r="F1136" s="18"/>
      <c r="G1136" s="19"/>
      <c r="H1136" s="388"/>
      <c r="I1136" s="796">
        <f>'NORMINAL ROLL'!F704</f>
        <v>0</v>
      </c>
    </row>
    <row r="1137" spans="1:9" ht="17.5">
      <c r="A1137" s="232">
        <v>21020500</v>
      </c>
      <c r="B1137" s="79"/>
      <c r="C1137" s="185"/>
      <c r="D1137" s="402">
        <v>31911700</v>
      </c>
      <c r="E1137" s="11" t="s">
        <v>194</v>
      </c>
      <c r="F1137" s="18"/>
      <c r="G1137" s="796"/>
      <c r="H1137" s="388"/>
      <c r="I1137" s="19"/>
    </row>
    <row r="1138" spans="1:9" ht="17.5">
      <c r="A1138" s="248">
        <v>21020512</v>
      </c>
      <c r="B1138" s="82" t="s">
        <v>647</v>
      </c>
      <c r="C1138" s="189"/>
      <c r="D1138" s="523">
        <v>31911700</v>
      </c>
      <c r="E1138" s="64" t="s">
        <v>183</v>
      </c>
      <c r="F1138" s="18"/>
      <c r="G1138" s="19"/>
      <c r="H1138" s="388"/>
      <c r="I1138" s="19"/>
    </row>
    <row r="1139" spans="1:9" ht="17.5">
      <c r="A1139" s="248">
        <v>21020520</v>
      </c>
      <c r="B1139" s="82" t="s">
        <v>647</v>
      </c>
      <c r="C1139" s="189"/>
      <c r="D1139" s="523">
        <v>31911700</v>
      </c>
      <c r="E1139" s="64" t="s">
        <v>188</v>
      </c>
      <c r="F1139" s="18">
        <f>G1139-(G1139*5%)</f>
        <v>2946900</v>
      </c>
      <c r="G1139" s="796">
        <v>3102000</v>
      </c>
      <c r="H1139" s="388">
        <f>G1139/12*9</f>
        <v>2326500</v>
      </c>
      <c r="I1139" s="796">
        <f>'NORMINAL ROLL'!G500</f>
        <v>0</v>
      </c>
    </row>
    <row r="1140" spans="1:9" ht="17.5">
      <c r="A1140" s="248">
        <v>21020527</v>
      </c>
      <c r="B1140" s="82" t="s">
        <v>647</v>
      </c>
      <c r="C1140" s="189"/>
      <c r="D1140" s="523">
        <v>31911700</v>
      </c>
      <c r="E1140" s="64" t="s">
        <v>189</v>
      </c>
      <c r="F1140" s="18">
        <f>G1140-(G1140*5%)</f>
        <v>2276682.6</v>
      </c>
      <c r="G1140" s="19">
        <v>2396508</v>
      </c>
      <c r="H1140" s="388">
        <f>G1140/12*9</f>
        <v>1797381</v>
      </c>
      <c r="I1140" s="796">
        <f>'NORMINAL ROLL'!E500</f>
        <v>4512000</v>
      </c>
    </row>
    <row r="1141" spans="1:9" ht="17.5">
      <c r="A1141" s="248"/>
      <c r="B1141" s="82"/>
      <c r="C1141" s="189"/>
      <c r="D1141" s="523"/>
      <c r="E1141" s="64"/>
      <c r="F1141" s="18"/>
      <c r="G1141" s="19"/>
      <c r="H1141" s="388"/>
      <c r="I1141" s="796">
        <f>'NORMINAL ROLL'!H500</f>
        <v>0</v>
      </c>
    </row>
    <row r="1142" spans="1:9" ht="17.5">
      <c r="A1142" s="248">
        <v>21020528</v>
      </c>
      <c r="B1142" s="82" t="s">
        <v>647</v>
      </c>
      <c r="C1142" s="189"/>
      <c r="D1142" s="523">
        <v>31911700</v>
      </c>
      <c r="E1142" s="64" t="s">
        <v>190</v>
      </c>
      <c r="F1142" s="18">
        <f>G1142-(G1142*5%)</f>
        <v>207100</v>
      </c>
      <c r="G1142" s="19">
        <v>218000</v>
      </c>
      <c r="H1142" s="388">
        <f>G1142/12*9</f>
        <v>163500</v>
      </c>
      <c r="I1142" s="796">
        <v>350000</v>
      </c>
    </row>
    <row r="1143" spans="1:9" s="61" customFormat="1" ht="17.25" customHeight="1">
      <c r="A1143" s="235">
        <v>21020600</v>
      </c>
      <c r="B1143" s="84"/>
      <c r="C1143" s="188"/>
      <c r="D1143" s="523">
        <v>31911700</v>
      </c>
      <c r="E1143" s="88" t="s">
        <v>527</v>
      </c>
      <c r="F1143" s="94"/>
      <c r="G1143" s="904"/>
      <c r="H1143" s="94"/>
      <c r="I1143" s="904"/>
    </row>
    <row r="1144" spans="1:9" ht="17.5">
      <c r="A1144" s="248">
        <v>21020605</v>
      </c>
      <c r="B1144" s="82" t="s">
        <v>647</v>
      </c>
      <c r="C1144" s="189"/>
      <c r="D1144" s="523">
        <v>31911700</v>
      </c>
      <c r="E1144" s="64" t="s">
        <v>528</v>
      </c>
      <c r="F1144" s="75"/>
      <c r="G1144" s="796"/>
      <c r="H1144" s="75"/>
      <c r="I1144" s="796"/>
    </row>
    <row r="1145" spans="1:9" ht="17.5">
      <c r="A1145" s="237">
        <v>21030100</v>
      </c>
      <c r="B1145" s="86"/>
      <c r="C1145" s="190"/>
      <c r="D1145" s="402">
        <v>31911700</v>
      </c>
      <c r="E1145" s="59" t="s">
        <v>199</v>
      </c>
      <c r="F1145" s="75"/>
      <c r="G1145" s="796"/>
      <c r="H1145" s="30"/>
      <c r="I1145" s="796"/>
    </row>
    <row r="1146" spans="1:9" ht="17.5">
      <c r="A1146" s="1059">
        <v>22010100</v>
      </c>
      <c r="B1146" s="165" t="s">
        <v>828</v>
      </c>
      <c r="C1146" s="218"/>
      <c r="D1146" s="523">
        <v>31911700</v>
      </c>
      <c r="E1146" s="971" t="s">
        <v>834</v>
      </c>
      <c r="F1146" s="75"/>
      <c r="G1146" s="796"/>
      <c r="H1146" s="30"/>
      <c r="I1146" s="19"/>
    </row>
    <row r="1147" spans="1:9" ht="17.5">
      <c r="A1147" s="237">
        <v>22020000</v>
      </c>
      <c r="B1147" s="86"/>
      <c r="C1147" s="190"/>
      <c r="D1147" s="402">
        <v>31911700</v>
      </c>
      <c r="E1147" s="59" t="s">
        <v>203</v>
      </c>
      <c r="F1147" s="81"/>
      <c r="G1147" s="19"/>
      <c r="H1147" s="81"/>
      <c r="I1147" s="19"/>
    </row>
    <row r="1148" spans="1:9" ht="16.5" customHeight="1">
      <c r="A1148" s="237">
        <v>22020100</v>
      </c>
      <c r="B1148" s="86"/>
      <c r="C1148" s="190"/>
      <c r="D1148" s="402">
        <v>31911700</v>
      </c>
      <c r="E1148" s="59" t="s">
        <v>204</v>
      </c>
      <c r="F1148" s="81"/>
      <c r="G1148" s="19"/>
      <c r="H1148" s="81"/>
      <c r="I1148" s="19"/>
    </row>
    <row r="1149" spans="1:9" ht="17.5">
      <c r="A1149" s="170">
        <v>22020101</v>
      </c>
      <c r="B1149" s="82" t="s">
        <v>647</v>
      </c>
      <c r="C1149" s="205"/>
      <c r="D1149" s="523">
        <v>31911700</v>
      </c>
      <c r="E1149" s="128" t="s">
        <v>205</v>
      </c>
      <c r="F1149" s="278"/>
      <c r="G1149" s="19"/>
      <c r="H1149" s="889"/>
      <c r="I1149" s="19"/>
    </row>
    <row r="1150" spans="1:9" ht="17.5">
      <c r="A1150" s="170">
        <v>22020102</v>
      </c>
      <c r="B1150" s="82" t="s">
        <v>647</v>
      </c>
      <c r="C1150" s="205"/>
      <c r="D1150" s="523">
        <v>31911700</v>
      </c>
      <c r="E1150" s="128" t="s">
        <v>206</v>
      </c>
      <c r="F1150" s="889">
        <v>200000</v>
      </c>
      <c r="G1150" s="19">
        <v>600000</v>
      </c>
      <c r="H1150" s="889">
        <v>300000</v>
      </c>
      <c r="I1150" s="19">
        <v>500000</v>
      </c>
    </row>
    <row r="1151" spans="1:9" ht="17.5">
      <c r="A1151" s="170">
        <v>22020103</v>
      </c>
      <c r="B1151" s="82" t="s">
        <v>647</v>
      </c>
      <c r="C1151" s="205"/>
      <c r="D1151" s="523">
        <v>31911700</v>
      </c>
      <c r="E1151" s="128" t="s">
        <v>207</v>
      </c>
      <c r="F1151" s="278"/>
      <c r="G1151" s="19"/>
      <c r="H1151" s="278"/>
      <c r="I1151" s="19"/>
    </row>
    <row r="1152" spans="1:9" ht="17.5">
      <c r="A1152" s="170">
        <v>22020104</v>
      </c>
      <c r="B1152" s="82" t="s">
        <v>647</v>
      </c>
      <c r="C1152" s="205"/>
      <c r="D1152" s="523">
        <v>31911700</v>
      </c>
      <c r="E1152" s="128" t="s">
        <v>208</v>
      </c>
      <c r="F1152" s="278"/>
      <c r="G1152" s="19"/>
      <c r="H1152" s="278"/>
      <c r="I1152" s="19"/>
    </row>
    <row r="1153" spans="1:9" ht="17.5">
      <c r="A1153" s="237">
        <v>22020300</v>
      </c>
      <c r="B1153" s="86"/>
      <c r="C1153" s="190"/>
      <c r="D1153" s="402">
        <v>31911700</v>
      </c>
      <c r="E1153" s="59" t="s">
        <v>212</v>
      </c>
      <c r="F1153" s="81"/>
      <c r="G1153" s="19"/>
      <c r="H1153" s="81"/>
      <c r="I1153" s="19"/>
    </row>
    <row r="1154" spans="1:9" ht="19.5" customHeight="1">
      <c r="A1154" s="226">
        <v>22020307</v>
      </c>
      <c r="B1154" s="82" t="s">
        <v>647</v>
      </c>
      <c r="C1154" s="177"/>
      <c r="D1154" s="523">
        <v>31911700</v>
      </c>
      <c r="E1154" s="85" t="s">
        <v>217</v>
      </c>
      <c r="F1154" s="75">
        <v>2055835</v>
      </c>
      <c r="G1154" s="796">
        <v>12536363</v>
      </c>
      <c r="H1154" s="75">
        <v>11836500</v>
      </c>
      <c r="I1154" s="796">
        <v>20000000</v>
      </c>
    </row>
    <row r="1155" spans="1:9" ht="40">
      <c r="A1155" s="692">
        <v>22020313</v>
      </c>
      <c r="B1155" s="82" t="s">
        <v>647</v>
      </c>
      <c r="C1155" s="177"/>
      <c r="D1155" s="523">
        <v>31911700</v>
      </c>
      <c r="E1155" s="1514" t="s">
        <v>1624</v>
      </c>
      <c r="F1155" s="1513"/>
      <c r="G1155" s="1512"/>
      <c r="H1155" s="1513"/>
      <c r="I1155" s="1512">
        <v>2000000</v>
      </c>
    </row>
    <row r="1156" spans="1:9" ht="17.5">
      <c r="A1156" s="226"/>
      <c r="B1156" s="82" t="s">
        <v>647</v>
      </c>
      <c r="C1156" s="177"/>
      <c r="D1156" s="523">
        <v>31911700</v>
      </c>
      <c r="E1156" s="87" t="s">
        <v>333</v>
      </c>
      <c r="F1156" s="75"/>
      <c r="G1156" s="796"/>
      <c r="H1156" s="75"/>
      <c r="I1156" s="796"/>
    </row>
    <row r="1157" spans="1:9" ht="17.5">
      <c r="A1157" s="226"/>
      <c r="B1157" s="82" t="s">
        <v>647</v>
      </c>
      <c r="C1157" s="177"/>
      <c r="D1157" s="523">
        <v>31911700</v>
      </c>
      <c r="E1157" s="85" t="s">
        <v>529</v>
      </c>
      <c r="F1157" s="75"/>
      <c r="G1157" s="796"/>
      <c r="H1157" s="75"/>
      <c r="I1157" s="796"/>
    </row>
    <row r="1158" spans="1:9" ht="20.25" customHeight="1">
      <c r="A1158" s="237">
        <v>22020700</v>
      </c>
      <c r="B1158" s="86"/>
      <c r="C1158" s="190"/>
      <c r="D1158" s="402">
        <v>31911700</v>
      </c>
      <c r="E1158" s="59" t="s">
        <v>234</v>
      </c>
      <c r="F1158" s="75"/>
      <c r="G1158" s="796"/>
      <c r="H1158" s="75"/>
      <c r="I1158" s="796"/>
    </row>
    <row r="1159" spans="1:9" ht="17.5">
      <c r="A1159" s="226">
        <v>22020708</v>
      </c>
      <c r="B1159" s="82" t="s">
        <v>647</v>
      </c>
      <c r="C1159" s="177"/>
      <c r="D1159" s="523">
        <v>31911700</v>
      </c>
      <c r="E1159" s="64" t="s">
        <v>238</v>
      </c>
      <c r="F1159" s="75"/>
      <c r="G1159" s="796"/>
      <c r="H1159" s="75"/>
      <c r="I1159" s="796"/>
    </row>
    <row r="1160" spans="1:9" ht="17.5">
      <c r="A1160" s="226">
        <v>22020711</v>
      </c>
      <c r="B1160" s="82" t="s">
        <v>647</v>
      </c>
      <c r="C1160" s="177"/>
      <c r="D1160" s="523">
        <v>31911700</v>
      </c>
      <c r="E1160" s="393" t="s">
        <v>801</v>
      </c>
      <c r="F1160" s="75"/>
      <c r="G1160" s="796"/>
      <c r="H1160" s="75"/>
      <c r="I1160" s="796"/>
    </row>
    <row r="1161" spans="1:9" ht="17.5">
      <c r="A1161" s="237">
        <v>22020800</v>
      </c>
      <c r="B1161" s="86"/>
      <c r="C1161" s="190"/>
      <c r="D1161" s="402">
        <v>31911700</v>
      </c>
      <c r="E1161" s="88" t="s">
        <v>425</v>
      </c>
      <c r="F1161" s="94"/>
      <c r="G1161" s="904"/>
      <c r="H1161" s="94"/>
      <c r="I1161" s="904"/>
    </row>
    <row r="1162" spans="1:9" ht="17.5">
      <c r="A1162" s="226">
        <v>22020801</v>
      </c>
      <c r="B1162" s="82" t="s">
        <v>647</v>
      </c>
      <c r="C1162" s="177"/>
      <c r="D1162" s="523">
        <v>31911700</v>
      </c>
      <c r="E1162" s="64" t="s">
        <v>240</v>
      </c>
      <c r="F1162" s="75"/>
      <c r="G1162" s="796"/>
      <c r="H1162" s="75"/>
      <c r="I1162" s="796"/>
    </row>
    <row r="1163" spans="1:9" ht="17.5">
      <c r="A1163" s="226">
        <v>22020803</v>
      </c>
      <c r="B1163" s="82" t="s">
        <v>647</v>
      </c>
      <c r="C1163" s="177"/>
      <c r="D1163" s="523">
        <v>31911700</v>
      </c>
      <c r="E1163" s="64" t="s">
        <v>426</v>
      </c>
      <c r="F1163" s="75"/>
      <c r="G1163" s="796"/>
      <c r="H1163" s="75"/>
      <c r="I1163" s="796"/>
    </row>
    <row r="1164" spans="1:9" ht="17.5">
      <c r="A1164" s="237">
        <v>22022000</v>
      </c>
      <c r="B1164" s="86"/>
      <c r="C1164" s="190"/>
      <c r="D1164" s="402">
        <v>31911700</v>
      </c>
      <c r="E1164" s="59" t="s">
        <v>246</v>
      </c>
      <c r="F1164" s="75"/>
      <c r="G1164" s="796"/>
      <c r="H1164" s="75"/>
      <c r="I1164" s="796"/>
    </row>
    <row r="1165" spans="1:9" ht="18.75" customHeight="1">
      <c r="A1165" s="226">
        <v>22022017</v>
      </c>
      <c r="B1165" s="82" t="s">
        <v>647</v>
      </c>
      <c r="C1165" s="177"/>
      <c r="D1165" s="523">
        <v>31911700</v>
      </c>
      <c r="E1165" s="64" t="s">
        <v>259</v>
      </c>
      <c r="F1165" s="75">
        <v>2005605</v>
      </c>
      <c r="G1165" s="796">
        <v>3000000</v>
      </c>
      <c r="H1165" s="75">
        <v>2800000</v>
      </c>
      <c r="I1165" s="796">
        <v>5000000</v>
      </c>
    </row>
    <row r="1166" spans="1:9" ht="17.5">
      <c r="A1166" s="170">
        <v>22022004</v>
      </c>
      <c r="B1166" s="82" t="s">
        <v>647</v>
      </c>
      <c r="C1166" s="177"/>
      <c r="D1166" s="523">
        <v>31911700</v>
      </c>
      <c r="E1166" s="104" t="s">
        <v>251</v>
      </c>
      <c r="F1166" s="75"/>
      <c r="G1166" s="796"/>
      <c r="H1166" s="75"/>
      <c r="I1166" s="796"/>
    </row>
    <row r="1167" spans="1:9" ht="17.5">
      <c r="A1167" s="237">
        <v>22040100</v>
      </c>
      <c r="B1167" s="86"/>
      <c r="C1167" s="190"/>
      <c r="D1167" s="402">
        <v>31911700</v>
      </c>
      <c r="E1167" s="59" t="s">
        <v>262</v>
      </c>
      <c r="F1167" s="75"/>
      <c r="G1167" s="796"/>
      <c r="H1167" s="75"/>
      <c r="I1167" s="796"/>
    </row>
    <row r="1168" spans="1:9" s="121" customFormat="1" ht="35.5" thickBot="1">
      <c r="A1168" s="537">
        <v>22040109</v>
      </c>
      <c r="B1168" s="615" t="s">
        <v>647</v>
      </c>
      <c r="C1168" s="210"/>
      <c r="D1168" s="523">
        <v>31911700</v>
      </c>
      <c r="E1168" s="119" t="s">
        <v>665</v>
      </c>
      <c r="F1168" s="124">
        <v>35600000</v>
      </c>
      <c r="G1168" s="992">
        <v>50000000</v>
      </c>
      <c r="H1168" s="864">
        <v>43456776</v>
      </c>
      <c r="I1168" s="1570">
        <v>30000000</v>
      </c>
    </row>
    <row r="1169" spans="1:9" ht="18" thickBot="1">
      <c r="A1169" s="588"/>
      <c r="B1169" s="589"/>
      <c r="C1169" s="590"/>
      <c r="D1169" s="589"/>
      <c r="E1169" s="592" t="s">
        <v>164</v>
      </c>
      <c r="F1169" s="548">
        <f>SUM(F1119:F1144)</f>
        <v>213954513.15000001</v>
      </c>
      <c r="G1169" s="548">
        <f>SUM(G1119:G1146)</f>
        <v>392708853</v>
      </c>
      <c r="H1169" s="616">
        <f>SUM(H1119:H1144)</f>
        <v>169411457.75</v>
      </c>
      <c r="I1169" s="549">
        <f>SUM(I1119:I1144)</f>
        <v>777300023.95999956</v>
      </c>
    </row>
    <row r="1170" spans="1:9" ht="18" thickBot="1">
      <c r="A1170" s="584"/>
      <c r="B1170" s="585"/>
      <c r="C1170" s="586"/>
      <c r="D1170" s="585"/>
      <c r="E1170" s="587" t="s">
        <v>203</v>
      </c>
      <c r="F1170" s="543">
        <f>SUM(F1149:F1168)</f>
        <v>39861440</v>
      </c>
      <c r="G1170" s="543">
        <f>SUM(G1149:G1168)</f>
        <v>66136363</v>
      </c>
      <c r="H1170" s="543">
        <f>SUM(H1149:H1168)</f>
        <v>58393276</v>
      </c>
      <c r="I1170" s="543">
        <f>SUM(I1149:I1168)</f>
        <v>57500000</v>
      </c>
    </row>
    <row r="1171" spans="1:9" ht="21" customHeight="1" thickBot="1">
      <c r="A1171" s="168"/>
      <c r="B1171" s="421"/>
      <c r="C1171" s="193"/>
      <c r="D1171" s="421"/>
      <c r="E1171" s="422" t="s">
        <v>296</v>
      </c>
      <c r="F1171" s="406">
        <f>SUM(F1169:F1170)</f>
        <v>253815953.15000001</v>
      </c>
      <c r="G1171" s="406">
        <f>SUM(G1169:G1170)</f>
        <v>458845216</v>
      </c>
      <c r="H1171" s="501">
        <f>SUM(H1169:H1170)</f>
        <v>227804733.75</v>
      </c>
      <c r="I1171" s="406">
        <f>SUM(I1169:I1170)</f>
        <v>834800023.95999956</v>
      </c>
    </row>
    <row r="1172" spans="1:9" ht="22">
      <c r="A1172" s="1620" t="s">
        <v>916</v>
      </c>
      <c r="B1172" s="1621"/>
      <c r="C1172" s="1621"/>
      <c r="D1172" s="1621"/>
      <c r="E1172" s="1621"/>
      <c r="F1172" s="1621"/>
      <c r="G1172" s="1621"/>
      <c r="H1172" s="1621"/>
      <c r="I1172" s="1622"/>
    </row>
    <row r="1173" spans="1:9" ht="20">
      <c r="A1173" s="1623" t="s">
        <v>484</v>
      </c>
      <c r="B1173" s="1624"/>
      <c r="C1173" s="1624"/>
      <c r="D1173" s="1624"/>
      <c r="E1173" s="1624"/>
      <c r="F1173" s="1624"/>
      <c r="G1173" s="1624"/>
      <c r="H1173" s="1624"/>
      <c r="I1173" s="1625"/>
    </row>
    <row r="1174" spans="1:9" ht="22">
      <c r="A1174" s="1626" t="s">
        <v>1678</v>
      </c>
      <c r="B1174" s="1627"/>
      <c r="C1174" s="1627"/>
      <c r="D1174" s="1627"/>
      <c r="E1174" s="1627"/>
      <c r="F1174" s="1627"/>
      <c r="G1174" s="1627"/>
      <c r="H1174" s="1627"/>
      <c r="I1174" s="1628"/>
    </row>
    <row r="1175" spans="1:9" ht="23.25" customHeight="1" thickBot="1">
      <c r="A1175" s="1656" t="s">
        <v>330</v>
      </c>
      <c r="B1175" s="1656"/>
      <c r="C1175" s="1656"/>
      <c r="D1175" s="1656"/>
      <c r="E1175" s="1656"/>
      <c r="F1175" s="1656"/>
      <c r="G1175" s="1656"/>
      <c r="H1175" s="1656"/>
      <c r="I1175" s="1656"/>
    </row>
    <row r="1176" spans="1:9" ht="18.75" customHeight="1" thickBot="1">
      <c r="A1176" s="1632" t="s">
        <v>400</v>
      </c>
      <c r="B1176" s="1633"/>
      <c r="C1176" s="1633"/>
      <c r="D1176" s="1633"/>
      <c r="E1176" s="1633"/>
      <c r="F1176" s="1633"/>
      <c r="G1176" s="1633"/>
      <c r="H1176" s="1633"/>
      <c r="I1176" s="1634"/>
    </row>
    <row r="1177" spans="1:9" s="121" customFormat="1" ht="53" thickBot="1">
      <c r="A1177" s="167" t="s">
        <v>696</v>
      </c>
      <c r="B1177" s="2" t="s">
        <v>459</v>
      </c>
      <c r="C1177" s="175" t="s">
        <v>455</v>
      </c>
      <c r="D1177" s="2" t="s">
        <v>458</v>
      </c>
      <c r="E1177" s="8" t="s">
        <v>1</v>
      </c>
      <c r="F1177" s="2" t="s">
        <v>835</v>
      </c>
      <c r="G1177" s="2" t="s">
        <v>836</v>
      </c>
      <c r="H1177" s="2" t="s">
        <v>837</v>
      </c>
      <c r="I1177" s="2" t="s">
        <v>838</v>
      </c>
    </row>
    <row r="1178" spans="1:9" ht="28" customHeight="1">
      <c r="A1178" s="253" t="s">
        <v>485</v>
      </c>
      <c r="B1178" s="82" t="s">
        <v>647</v>
      </c>
      <c r="C1178" s="206"/>
      <c r="D1178" s="523">
        <v>31911700</v>
      </c>
      <c r="E1178" s="62" t="s">
        <v>378</v>
      </c>
      <c r="F1178" s="63">
        <f>F1251</f>
        <v>124561368.97666667</v>
      </c>
      <c r="G1178" s="63">
        <f>G1251</f>
        <v>201242601</v>
      </c>
      <c r="H1178" s="63">
        <f>H1251</f>
        <v>131388591.75</v>
      </c>
      <c r="I1178" s="63">
        <f>I1251</f>
        <v>201283045.38800001</v>
      </c>
    </row>
    <row r="1179" spans="1:9" ht="28" customHeight="1">
      <c r="A1179" s="254">
        <v>21500100102</v>
      </c>
      <c r="B1179" s="82" t="s">
        <v>647</v>
      </c>
      <c r="C1179" s="190"/>
      <c r="D1179" s="523">
        <v>31911700</v>
      </c>
      <c r="E1179" s="64" t="s">
        <v>379</v>
      </c>
      <c r="F1179" s="65">
        <f>F1307</f>
        <v>7146074.3600000003</v>
      </c>
      <c r="G1179" s="65">
        <f>G1307</f>
        <v>18068846</v>
      </c>
      <c r="H1179" s="65">
        <f>H1307</f>
        <v>11173534.5</v>
      </c>
      <c r="I1179" s="65">
        <f>I1307</f>
        <v>31571857.204</v>
      </c>
    </row>
    <row r="1180" spans="1:9" ht="28" customHeight="1">
      <c r="A1180" s="254">
        <v>21500100103</v>
      </c>
      <c r="B1180" s="82" t="s">
        <v>647</v>
      </c>
      <c r="C1180" s="190"/>
      <c r="D1180" s="523">
        <v>31911700</v>
      </c>
      <c r="E1180" s="64" t="s">
        <v>380</v>
      </c>
      <c r="F1180" s="65">
        <f>F1352</f>
        <v>14550940.800000001</v>
      </c>
      <c r="G1180" s="65">
        <f>G1352</f>
        <v>20245040</v>
      </c>
      <c r="H1180" s="65">
        <f>H1352</f>
        <v>9298284</v>
      </c>
      <c r="I1180" s="65">
        <f>I1352</f>
        <v>45749282.439999998</v>
      </c>
    </row>
    <row r="1181" spans="1:9" ht="28" customHeight="1">
      <c r="A1181" s="254">
        <v>21500100104</v>
      </c>
      <c r="B1181" s="82" t="s">
        <v>647</v>
      </c>
      <c r="C1181" s="190"/>
      <c r="D1181" s="523">
        <v>31911700</v>
      </c>
      <c r="E1181" s="64" t="s">
        <v>381</v>
      </c>
      <c r="F1181" s="65">
        <f>F1399</f>
        <v>546370</v>
      </c>
      <c r="G1181" s="65">
        <f>G1399</f>
        <v>494555</v>
      </c>
      <c r="H1181" s="65">
        <f>H1399</f>
        <v>371416.25</v>
      </c>
      <c r="I1181" s="65">
        <f>I1399</f>
        <v>1974555</v>
      </c>
    </row>
    <row r="1182" spans="1:9" ht="28" customHeight="1">
      <c r="A1182" s="254"/>
      <c r="B1182" s="86"/>
      <c r="C1182" s="190"/>
      <c r="D1182" s="86"/>
      <c r="E1182" s="64"/>
      <c r="F1182" s="65"/>
      <c r="G1182" s="30"/>
      <c r="H1182" s="75"/>
      <c r="I1182" s="19"/>
    </row>
    <row r="1183" spans="1:9" ht="28" customHeight="1">
      <c r="A1183" s="254"/>
      <c r="B1183" s="86"/>
      <c r="C1183" s="190"/>
      <c r="D1183" s="86"/>
      <c r="E1183" s="64"/>
      <c r="F1183" s="65"/>
      <c r="G1183" s="30"/>
      <c r="H1183" s="75"/>
      <c r="I1183" s="19"/>
    </row>
    <row r="1184" spans="1:9" ht="28" customHeight="1">
      <c r="A1184" s="254"/>
      <c r="B1184" s="86"/>
      <c r="C1184" s="190"/>
      <c r="D1184" s="86"/>
      <c r="E1184" s="64"/>
      <c r="F1184" s="65"/>
      <c r="G1184" s="30"/>
      <c r="H1184" s="75"/>
      <c r="I1184" s="19"/>
    </row>
    <row r="1185" spans="1:12" ht="28" customHeight="1" thickBot="1">
      <c r="A1185" s="255"/>
      <c r="B1185" s="71"/>
      <c r="C1185" s="181"/>
      <c r="D1185" s="71"/>
      <c r="E1185" s="119"/>
      <c r="F1185" s="120"/>
      <c r="G1185" s="38"/>
      <c r="H1185" s="124"/>
      <c r="I1185" s="28"/>
    </row>
    <row r="1186" spans="1:12" s="61" customFormat="1" ht="28" customHeight="1" thickBot="1">
      <c r="A1186" s="799"/>
      <c r="B1186" s="800"/>
      <c r="C1186" s="801"/>
      <c r="D1186" s="800"/>
      <c r="E1186" s="461" t="s">
        <v>296</v>
      </c>
      <c r="F1186" s="639">
        <f>SUM(F1178:F1185)</f>
        <v>146804754.13666669</v>
      </c>
      <c r="G1186" s="639">
        <f>SUM(G1178:G1185)</f>
        <v>240051042</v>
      </c>
      <c r="H1186" s="639">
        <f>SUM(H1178:H1185)</f>
        <v>152231826.5</v>
      </c>
      <c r="I1186" s="639">
        <f>SUM(I1178:I1185)</f>
        <v>280578740.03200001</v>
      </c>
      <c r="J1186" s="125"/>
      <c r="K1186" s="125"/>
      <c r="L1186" s="125"/>
    </row>
    <row r="1187" spans="1:12" ht="18" thickBot="1">
      <c r="A1187" s="1662" t="s">
        <v>505</v>
      </c>
      <c r="B1187" s="1663"/>
      <c r="C1187" s="1663"/>
      <c r="D1187" s="1663"/>
      <c r="E1187" s="1663"/>
      <c r="F1187" s="1663"/>
      <c r="G1187" s="1663"/>
      <c r="H1187" s="1663"/>
      <c r="I1187" s="1664"/>
    </row>
    <row r="1188" spans="1:12" ht="17.5">
      <c r="A1188" s="802"/>
      <c r="B1188" s="803"/>
      <c r="C1188" s="804"/>
      <c r="D1188" s="803"/>
      <c r="E1188" s="805" t="s">
        <v>164</v>
      </c>
      <c r="F1188" s="685">
        <f t="shared" ref="F1188:I1189" si="45">SUM(F1249+F1305+F1350+F1397)</f>
        <v>114608172.13666667</v>
      </c>
      <c r="G1188" s="685">
        <f t="shared" si="45"/>
        <v>159001042</v>
      </c>
      <c r="H1188" s="685">
        <f t="shared" si="45"/>
        <v>115737576.5</v>
      </c>
      <c r="I1188" s="685">
        <f t="shared" si="45"/>
        <v>189428740.03200001</v>
      </c>
    </row>
    <row r="1189" spans="1:12" ht="18" thickBot="1">
      <c r="A1189" s="806"/>
      <c r="B1189" s="807"/>
      <c r="C1189" s="808"/>
      <c r="D1189" s="807"/>
      <c r="E1189" s="809" t="s">
        <v>203</v>
      </c>
      <c r="F1189" s="640">
        <f t="shared" si="45"/>
        <v>32196582</v>
      </c>
      <c r="G1189" s="640">
        <f t="shared" si="45"/>
        <v>81050000</v>
      </c>
      <c r="H1189" s="640">
        <f t="shared" si="45"/>
        <v>36494250</v>
      </c>
      <c r="I1189" s="640">
        <f t="shared" si="45"/>
        <v>91150000</v>
      </c>
    </row>
    <row r="1190" spans="1:12" ht="18" thickBot="1">
      <c r="A1190" s="799"/>
      <c r="B1190" s="800"/>
      <c r="C1190" s="801"/>
      <c r="D1190" s="800"/>
      <c r="E1190" s="461" t="s">
        <v>296</v>
      </c>
      <c r="F1190" s="639">
        <f>SUM(F1188:F1189)</f>
        <v>146804754.13666666</v>
      </c>
      <c r="G1190" s="639">
        <f>SUM(G1188:G1189)</f>
        <v>240051042</v>
      </c>
      <c r="H1190" s="639">
        <f>SUM(H1188:H1189)</f>
        <v>152231826.5</v>
      </c>
      <c r="I1190" s="639">
        <f>SUM(I1188:I1189)</f>
        <v>280578740.03200001</v>
      </c>
    </row>
    <row r="1191" spans="1:12" ht="22">
      <c r="A1191" s="1620" t="s">
        <v>916</v>
      </c>
      <c r="B1191" s="1621"/>
      <c r="C1191" s="1621"/>
      <c r="D1191" s="1621"/>
      <c r="E1191" s="1621"/>
      <c r="F1191" s="1621"/>
      <c r="G1191" s="1621"/>
      <c r="H1191" s="1621"/>
      <c r="I1191" s="1622"/>
    </row>
    <row r="1192" spans="1:12" ht="20">
      <c r="A1192" s="1623" t="s">
        <v>484</v>
      </c>
      <c r="B1192" s="1624"/>
      <c r="C1192" s="1624"/>
      <c r="D1192" s="1624"/>
      <c r="E1192" s="1624"/>
      <c r="F1192" s="1624"/>
      <c r="G1192" s="1624"/>
      <c r="H1192" s="1624"/>
      <c r="I1192" s="1625"/>
    </row>
    <row r="1193" spans="1:12" ht="22">
      <c r="A1193" s="1626" t="s">
        <v>1678</v>
      </c>
      <c r="B1193" s="1627"/>
      <c r="C1193" s="1627"/>
      <c r="D1193" s="1627"/>
      <c r="E1193" s="1627"/>
      <c r="F1193" s="1627"/>
      <c r="G1193" s="1627"/>
      <c r="H1193" s="1627"/>
      <c r="I1193" s="1628"/>
    </row>
    <row r="1194" spans="1:12" ht="25.5" customHeight="1" thickBot="1">
      <c r="A1194" s="1656" t="s">
        <v>277</v>
      </c>
      <c r="B1194" s="1656"/>
      <c r="C1194" s="1656"/>
      <c r="D1194" s="1656"/>
      <c r="E1194" s="1656"/>
      <c r="F1194" s="1656"/>
      <c r="G1194" s="1656"/>
      <c r="H1194" s="1656"/>
      <c r="I1194" s="1656"/>
    </row>
    <row r="1195" spans="1:12" ht="27.75" customHeight="1" thickBot="1">
      <c r="A1195" s="1653" t="s">
        <v>401</v>
      </c>
      <c r="B1195" s="1654"/>
      <c r="C1195" s="1654"/>
      <c r="D1195" s="1654"/>
      <c r="E1195" s="1654"/>
      <c r="F1195" s="1654"/>
      <c r="G1195" s="1654"/>
      <c r="H1195" s="1654"/>
      <c r="I1195" s="1655"/>
    </row>
    <row r="1196" spans="1:12" ht="51.75" customHeight="1" thickBot="1">
      <c r="A1196" s="167" t="s">
        <v>465</v>
      </c>
      <c r="B1196" s="2" t="s">
        <v>459</v>
      </c>
      <c r="C1196" s="175" t="s">
        <v>455</v>
      </c>
      <c r="D1196" s="2" t="s">
        <v>458</v>
      </c>
      <c r="E1196" s="8" t="s">
        <v>1</v>
      </c>
      <c r="F1196" s="2" t="s">
        <v>835</v>
      </c>
      <c r="G1196" s="2" t="s">
        <v>836</v>
      </c>
      <c r="H1196" s="2" t="s">
        <v>837</v>
      </c>
      <c r="I1196" s="2" t="s">
        <v>838</v>
      </c>
    </row>
    <row r="1197" spans="1:12" ht="17.5">
      <c r="A1197" s="257">
        <v>20000000</v>
      </c>
      <c r="B1197" s="90"/>
      <c r="C1197" s="191"/>
      <c r="D1197" s="402">
        <v>31911700</v>
      </c>
      <c r="E1197" s="91" t="s">
        <v>163</v>
      </c>
      <c r="F1197" s="92"/>
      <c r="G1197" s="372"/>
      <c r="H1197" s="92"/>
      <c r="I1197" s="372"/>
    </row>
    <row r="1198" spans="1:12" ht="17.5">
      <c r="A1198" s="258">
        <v>21000000</v>
      </c>
      <c r="B1198" s="79"/>
      <c r="C1198" s="185"/>
      <c r="D1198" s="402">
        <v>31911700</v>
      </c>
      <c r="E1198" s="11" t="s">
        <v>164</v>
      </c>
      <c r="F1198" s="75"/>
      <c r="G1198" s="19"/>
      <c r="H1198" s="75"/>
      <c r="I1198" s="19"/>
    </row>
    <row r="1199" spans="1:12" ht="17.5">
      <c r="A1199" s="258">
        <v>21010000</v>
      </c>
      <c r="B1199" s="79"/>
      <c r="C1199" s="185"/>
      <c r="D1199" s="402">
        <v>31911700</v>
      </c>
      <c r="E1199" s="11" t="s">
        <v>165</v>
      </c>
      <c r="F1199" s="75"/>
      <c r="G1199" s="19"/>
      <c r="H1199" s="75"/>
      <c r="I1199" s="19"/>
    </row>
    <row r="1200" spans="1:12" ht="17.5">
      <c r="A1200" s="259">
        <v>21010103</v>
      </c>
      <c r="B1200" s="82" t="s">
        <v>647</v>
      </c>
      <c r="C1200" s="187"/>
      <c r="D1200" s="523">
        <v>31911700</v>
      </c>
      <c r="E1200" s="80" t="s">
        <v>168</v>
      </c>
      <c r="F1200" s="30">
        <f>G1200+(G1200*2%)</f>
        <v>1756765.38</v>
      </c>
      <c r="G1200" s="19">
        <v>1722319</v>
      </c>
      <c r="H1200" s="75">
        <f>G1200/12*9</f>
        <v>1291739.25</v>
      </c>
      <c r="I1200" s="19">
        <f>'NORMINAL ROLL'!D780</f>
        <v>4793751.7199999988</v>
      </c>
    </row>
    <row r="1201" spans="1:9" ht="17.5">
      <c r="A1201" s="259">
        <v>21010104</v>
      </c>
      <c r="B1201" s="82" t="s">
        <v>647</v>
      </c>
      <c r="C1201" s="187"/>
      <c r="D1201" s="523">
        <v>31911700</v>
      </c>
      <c r="E1201" s="80" t="s">
        <v>169</v>
      </c>
      <c r="F1201" s="30">
        <f>G1201+(G1201*2%)</f>
        <v>4086238.32</v>
      </c>
      <c r="G1201" s="379">
        <v>4006116</v>
      </c>
      <c r="H1201" s="75">
        <f>G1201/12*9</f>
        <v>3004587</v>
      </c>
      <c r="I1201" s="379">
        <f>'NORMINAL ROLL'!D775</f>
        <v>2999693.28</v>
      </c>
    </row>
    <row r="1202" spans="1:9" ht="17.5">
      <c r="A1202" s="259">
        <v>21010105</v>
      </c>
      <c r="B1202" s="82" t="s">
        <v>647</v>
      </c>
      <c r="C1202" s="187"/>
      <c r="D1202" s="523">
        <v>31911700</v>
      </c>
      <c r="E1202" s="80" t="s">
        <v>170</v>
      </c>
      <c r="F1202" s="30">
        <v>425153.25</v>
      </c>
      <c r="G1202" s="379">
        <v>1461348</v>
      </c>
      <c r="H1202" s="75">
        <v>980234</v>
      </c>
      <c r="I1202" s="379">
        <f>'NORMINAL ROLL'!D764</f>
        <v>107112.24</v>
      </c>
    </row>
    <row r="1203" spans="1:9" ht="17.5">
      <c r="A1203" s="234">
        <v>21010106</v>
      </c>
      <c r="B1203" s="82" t="s">
        <v>647</v>
      </c>
      <c r="C1203" s="187"/>
      <c r="D1203" s="523">
        <v>31911700</v>
      </c>
      <c r="E1203" s="80" t="s">
        <v>171</v>
      </c>
      <c r="F1203" s="30"/>
      <c r="G1203" s="378"/>
      <c r="H1203" s="75"/>
    </row>
    <row r="1204" spans="1:9" ht="17.5">
      <c r="A1204" s="239"/>
      <c r="B1204" s="82" t="s">
        <v>647</v>
      </c>
      <c r="C1204" s="187"/>
      <c r="D1204" s="523">
        <v>31911700</v>
      </c>
      <c r="E1204" s="64" t="s">
        <v>683</v>
      </c>
      <c r="F1204" s="30"/>
      <c r="G1204" s="19"/>
      <c r="H1204" s="30"/>
      <c r="I1204" s="18">
        <f>'NORMINAL ROLL'!M780+'NORMINAL ROLL'!M775+'NORMINAL ROLL'!M764</f>
        <v>7200000</v>
      </c>
    </row>
    <row r="1205" spans="1:9" ht="17.5">
      <c r="A1205" s="258">
        <v>21020300</v>
      </c>
      <c r="B1205" s="79"/>
      <c r="C1205" s="185"/>
      <c r="D1205" s="402">
        <v>31911700</v>
      </c>
      <c r="E1205" s="11" t="s">
        <v>192</v>
      </c>
      <c r="F1205" s="30"/>
      <c r="G1205" s="19"/>
      <c r="H1205" s="30"/>
      <c r="I1205" s="19"/>
    </row>
    <row r="1206" spans="1:9" ht="17.5">
      <c r="A1206" s="259">
        <v>21020301</v>
      </c>
      <c r="B1206" s="82" t="s">
        <v>647</v>
      </c>
      <c r="C1206" s="187"/>
      <c r="D1206" s="523">
        <v>31911700</v>
      </c>
      <c r="E1206" s="64" t="s">
        <v>177</v>
      </c>
      <c r="F1206" s="1082">
        <v>83839830.666666672</v>
      </c>
      <c r="G1206" s="1080">
        <v>125759746</v>
      </c>
      <c r="H1206" s="1571">
        <f>G1206/12*9</f>
        <v>94319809.5</v>
      </c>
      <c r="I1206" s="1080">
        <v>125759746</v>
      </c>
    </row>
    <row r="1207" spans="1:9" ht="17.5">
      <c r="A1207" s="259">
        <v>21020302</v>
      </c>
      <c r="B1207" s="82" t="s">
        <v>647</v>
      </c>
      <c r="C1207" s="187"/>
      <c r="D1207" s="523">
        <v>31911700</v>
      </c>
      <c r="E1207" s="64" t="s">
        <v>178</v>
      </c>
      <c r="F1207" s="30">
        <f>G1207+(G1207*2%)</f>
        <v>574643.52</v>
      </c>
      <c r="G1207" s="19">
        <v>563376</v>
      </c>
      <c r="H1207" s="75">
        <f>G1207/12*9</f>
        <v>422532</v>
      </c>
      <c r="I1207" s="19">
        <f>'NORMINAL ROLL'!F780</f>
        <v>958750.34399999981</v>
      </c>
    </row>
    <row r="1208" spans="1:9" ht="17.5">
      <c r="A1208" s="259">
        <v>21020303</v>
      </c>
      <c r="B1208" s="82" t="s">
        <v>647</v>
      </c>
      <c r="C1208" s="187"/>
      <c r="D1208" s="523">
        <v>31911700</v>
      </c>
      <c r="E1208" s="64" t="s">
        <v>179</v>
      </c>
      <c r="F1208" s="30">
        <f>G1208+(G1208*2%)</f>
        <v>328374.71999999997</v>
      </c>
      <c r="G1208" s="19">
        <v>321936</v>
      </c>
      <c r="H1208" s="75">
        <f>G1208/12*9</f>
        <v>241452</v>
      </c>
      <c r="I1208" s="19">
        <f>'NORMINAL ROLL'!G780</f>
        <v>37800</v>
      </c>
    </row>
    <row r="1209" spans="1:9" ht="17.5">
      <c r="A1209" s="259">
        <v>21020304</v>
      </c>
      <c r="B1209" s="82" t="s">
        <v>647</v>
      </c>
      <c r="C1209" s="187"/>
      <c r="D1209" s="523">
        <v>31911700</v>
      </c>
      <c r="E1209" s="64" t="s">
        <v>180</v>
      </c>
      <c r="F1209" s="30">
        <f>G1209+(G1209*2%)</f>
        <v>18727.2</v>
      </c>
      <c r="G1209" s="19">
        <v>18360</v>
      </c>
      <c r="H1209" s="75">
        <f>G1209/12*9</f>
        <v>13770</v>
      </c>
      <c r="I1209" s="19">
        <f>'NORMINAL ROLL'!H780</f>
        <v>239687.58599999995</v>
      </c>
    </row>
    <row r="1210" spans="1:9" ht="17.5">
      <c r="A1210" s="259" t="s">
        <v>530</v>
      </c>
      <c r="B1210" s="82" t="s">
        <v>647</v>
      </c>
      <c r="C1210" s="187"/>
      <c r="D1210" s="523">
        <v>31911700</v>
      </c>
      <c r="E1210" s="64" t="s">
        <v>183</v>
      </c>
      <c r="F1210" s="30"/>
      <c r="G1210" s="19">
        <v>80472</v>
      </c>
      <c r="H1210" s="30"/>
      <c r="I1210" s="19"/>
    </row>
    <row r="1211" spans="1:9" ht="17.5">
      <c r="A1211" s="259">
        <v>21020315</v>
      </c>
      <c r="B1211" s="82" t="s">
        <v>647</v>
      </c>
      <c r="C1211" s="187"/>
      <c r="D1211" s="523">
        <v>31911700</v>
      </c>
      <c r="E1211" s="64" t="s">
        <v>186</v>
      </c>
      <c r="F1211" s="30"/>
      <c r="G1211" s="19"/>
      <c r="H1211" s="30"/>
      <c r="I1211" s="19">
        <f>'NORMINAL ROLL'!I780</f>
        <v>335687.58599999995</v>
      </c>
    </row>
    <row r="1212" spans="1:9" ht="17.5">
      <c r="A1212" s="234">
        <v>21020314</v>
      </c>
      <c r="B1212" s="82" t="s">
        <v>647</v>
      </c>
      <c r="C1212" s="187"/>
      <c r="D1212" s="523">
        <v>31911700</v>
      </c>
      <c r="E1212" s="64" t="s">
        <v>520</v>
      </c>
      <c r="F1212" s="30">
        <f>G1212+(G1212*2%)</f>
        <v>131041.44</v>
      </c>
      <c r="G1212" s="19">
        <v>128472</v>
      </c>
      <c r="H1212" s="75">
        <f>G1212/12*9</f>
        <v>96354</v>
      </c>
      <c r="I1212" s="19">
        <f>'NORMINAL ROLL'!K780</f>
        <v>137628</v>
      </c>
    </row>
    <row r="1213" spans="1:9" ht="17.5">
      <c r="A1213" s="234">
        <v>21020305</v>
      </c>
      <c r="B1213" s="82" t="s">
        <v>647</v>
      </c>
      <c r="C1213" s="187"/>
      <c r="D1213" s="523">
        <v>31911700</v>
      </c>
      <c r="E1213" s="64" t="s">
        <v>521</v>
      </c>
      <c r="F1213" s="30"/>
      <c r="G1213" s="19"/>
      <c r="H1213" s="30"/>
      <c r="I1213" s="19"/>
    </row>
    <row r="1214" spans="1:9" ht="17.5">
      <c r="A1214" s="234">
        <v>21020306</v>
      </c>
      <c r="B1214" s="82" t="s">
        <v>647</v>
      </c>
      <c r="C1214" s="187"/>
      <c r="D1214" s="523">
        <v>31911700</v>
      </c>
      <c r="E1214" s="64" t="s">
        <v>522</v>
      </c>
      <c r="F1214" s="30"/>
      <c r="G1214" s="19"/>
      <c r="H1214" s="30"/>
      <c r="I1214" s="19">
        <f>'NORMINAL ROLL'!J780</f>
        <v>7560</v>
      </c>
    </row>
    <row r="1215" spans="1:9" ht="17.5">
      <c r="A1215" s="258">
        <v>21020400</v>
      </c>
      <c r="B1215" s="79"/>
      <c r="C1215" s="185"/>
      <c r="D1215" s="402">
        <v>31911700</v>
      </c>
      <c r="E1215" s="11" t="s">
        <v>193</v>
      </c>
      <c r="F1215" s="30"/>
      <c r="G1215" s="19"/>
      <c r="H1215" s="30"/>
      <c r="I1215" s="19"/>
    </row>
    <row r="1216" spans="1:9" ht="17.5">
      <c r="A1216" s="259">
        <v>21020401</v>
      </c>
      <c r="B1216" s="82" t="s">
        <v>647</v>
      </c>
      <c r="C1216" s="187"/>
      <c r="D1216" s="523">
        <v>31911700</v>
      </c>
      <c r="E1216" s="64" t="s">
        <v>177</v>
      </c>
      <c r="F1216" s="30">
        <f t="shared" ref="F1216:F1221" si="46">G1216+(G1216*2%)</f>
        <v>0</v>
      </c>
      <c r="G1216" s="379"/>
      <c r="H1216" s="75">
        <f t="shared" ref="H1216:H1221" si="47">G1216/12*9</f>
        <v>0</v>
      </c>
      <c r="I1216" s="379">
        <f>'NORMINAL ROLL'!E775</f>
        <v>1049892.648</v>
      </c>
    </row>
    <row r="1217" spans="1:9" ht="17.5">
      <c r="A1217" s="259">
        <v>21020402</v>
      </c>
      <c r="B1217" s="82" t="s">
        <v>647</v>
      </c>
      <c r="C1217" s="187"/>
      <c r="D1217" s="523">
        <v>31911700</v>
      </c>
      <c r="E1217" s="64" t="s">
        <v>178</v>
      </c>
      <c r="F1217" s="30">
        <f t="shared" si="46"/>
        <v>1415751.84</v>
      </c>
      <c r="G1217" s="379">
        <v>1387992</v>
      </c>
      <c r="H1217" s="75">
        <f t="shared" si="47"/>
        <v>1040994</v>
      </c>
      <c r="I1217" s="379">
        <f>'NORMINAL ROLL'!F775</f>
        <v>599938.65600000008</v>
      </c>
    </row>
    <row r="1218" spans="1:9" ht="17.5">
      <c r="A1218" s="259">
        <v>21020403</v>
      </c>
      <c r="B1218" s="82" t="s">
        <v>647</v>
      </c>
      <c r="C1218" s="187"/>
      <c r="D1218" s="523">
        <v>31911700</v>
      </c>
      <c r="E1218" s="64" t="s">
        <v>179</v>
      </c>
      <c r="F1218" s="30">
        <f t="shared" si="46"/>
        <v>817130.16</v>
      </c>
      <c r="G1218" s="379">
        <v>801108</v>
      </c>
      <c r="H1218" s="75">
        <f t="shared" si="47"/>
        <v>600831</v>
      </c>
      <c r="I1218" s="379">
        <f>'NORMINAL ROLL'!G775</f>
        <v>75600</v>
      </c>
    </row>
    <row r="1219" spans="1:9" ht="17.5">
      <c r="A1219" s="259">
        <v>21020404</v>
      </c>
      <c r="B1219" s="82" t="s">
        <v>647</v>
      </c>
      <c r="C1219" s="187"/>
      <c r="D1219" s="523">
        <v>31911700</v>
      </c>
      <c r="E1219" s="64" t="s">
        <v>180</v>
      </c>
      <c r="F1219" s="30">
        <f t="shared" si="46"/>
        <v>87026.4</v>
      </c>
      <c r="G1219" s="379">
        <v>85320</v>
      </c>
      <c r="H1219" s="75">
        <f t="shared" si="47"/>
        <v>63990</v>
      </c>
      <c r="I1219" s="379">
        <f>'NORMINAL ROLL'!H775</f>
        <v>149984.66400000002</v>
      </c>
    </row>
    <row r="1220" spans="1:9" ht="17.5">
      <c r="A1220" s="259">
        <v>21020412</v>
      </c>
      <c r="B1220" s="82" t="s">
        <v>647</v>
      </c>
      <c r="C1220" s="187"/>
      <c r="D1220" s="523">
        <v>31911700</v>
      </c>
      <c r="E1220" s="64" t="s">
        <v>183</v>
      </c>
      <c r="F1220" s="30">
        <f t="shared" si="46"/>
        <v>205534.07999999999</v>
      </c>
      <c r="G1220" s="379">
        <v>201504</v>
      </c>
      <c r="H1220" s="75">
        <f t="shared" si="47"/>
        <v>151128</v>
      </c>
      <c r="I1220" s="379"/>
    </row>
    <row r="1221" spans="1:9" ht="17.5">
      <c r="A1221" s="259">
        <v>21020415</v>
      </c>
      <c r="B1221" s="82" t="s">
        <v>647</v>
      </c>
      <c r="C1221" s="187"/>
      <c r="D1221" s="523">
        <v>31911700</v>
      </c>
      <c r="E1221" s="64" t="s">
        <v>186</v>
      </c>
      <c r="F1221" s="30">
        <f t="shared" si="46"/>
        <v>0</v>
      </c>
      <c r="G1221" s="379"/>
      <c r="H1221" s="75">
        <f t="shared" si="47"/>
        <v>0</v>
      </c>
      <c r="I1221" s="379">
        <f>'NORMINAL ROLL'!I775</f>
        <v>389984.66399999999</v>
      </c>
    </row>
    <row r="1222" spans="1:9" ht="17.5">
      <c r="A1222" s="258">
        <v>21020500</v>
      </c>
      <c r="B1222" s="79"/>
      <c r="C1222" s="185"/>
      <c r="D1222" s="402">
        <v>31911700</v>
      </c>
      <c r="E1222" s="11" t="s">
        <v>194</v>
      </c>
      <c r="F1222" s="30">
        <v>0</v>
      </c>
      <c r="G1222" s="379">
        <v>464304</v>
      </c>
      <c r="H1222" s="75"/>
      <c r="I1222" s="379"/>
    </row>
    <row r="1223" spans="1:9" ht="17.5">
      <c r="A1223" s="259">
        <v>21020501</v>
      </c>
      <c r="B1223" s="82" t="s">
        <v>647</v>
      </c>
      <c r="C1223" s="187"/>
      <c r="D1223" s="523">
        <v>31911700</v>
      </c>
      <c r="E1223" s="64" t="s">
        <v>177</v>
      </c>
      <c r="F1223" s="1082">
        <v>925328</v>
      </c>
      <c r="G1223" s="1080">
        <v>1387992</v>
      </c>
      <c r="H1223" s="1555">
        <f t="shared" ref="H1223:H1228" si="48">G1223/12*9</f>
        <v>1040994</v>
      </c>
      <c r="I1223" s="1080">
        <v>1387992</v>
      </c>
    </row>
    <row r="1224" spans="1:9" ht="17.5">
      <c r="A1224" s="260">
        <v>21020502</v>
      </c>
      <c r="B1224" s="82" t="s">
        <v>647</v>
      </c>
      <c r="C1224" s="189"/>
      <c r="D1224" s="523">
        <v>31911700</v>
      </c>
      <c r="E1224" s="64" t="s">
        <v>178</v>
      </c>
      <c r="F1224" s="1082">
        <v>534072</v>
      </c>
      <c r="G1224" s="1080">
        <v>801108</v>
      </c>
      <c r="H1224" s="1555">
        <f t="shared" si="48"/>
        <v>600831</v>
      </c>
      <c r="I1224" s="1080">
        <v>801108</v>
      </c>
    </row>
    <row r="1225" spans="1:9" ht="17.5">
      <c r="A1225" s="260">
        <v>21020503</v>
      </c>
      <c r="B1225" s="82" t="s">
        <v>647</v>
      </c>
      <c r="C1225" s="189"/>
      <c r="D1225" s="523">
        <v>31911700</v>
      </c>
      <c r="E1225" s="64" t="s">
        <v>179</v>
      </c>
      <c r="F1225" s="1082">
        <v>56880</v>
      </c>
      <c r="G1225" s="1080">
        <v>85320</v>
      </c>
      <c r="H1225" s="1555">
        <f t="shared" si="48"/>
        <v>63990</v>
      </c>
      <c r="I1225" s="1080">
        <v>85320</v>
      </c>
    </row>
    <row r="1226" spans="1:9" ht="17.5">
      <c r="A1226" s="260">
        <v>21020504</v>
      </c>
      <c r="B1226" s="82" t="s">
        <v>647</v>
      </c>
      <c r="C1226" s="189"/>
      <c r="D1226" s="523">
        <v>31911700</v>
      </c>
      <c r="E1226" s="64" t="s">
        <v>180</v>
      </c>
      <c r="F1226" s="1082">
        <v>134336</v>
      </c>
      <c r="G1226" s="1080">
        <v>201504</v>
      </c>
      <c r="H1226" s="1555">
        <f t="shared" si="48"/>
        <v>151128</v>
      </c>
      <c r="I1226" s="1080">
        <v>201504</v>
      </c>
    </row>
    <row r="1227" spans="1:9" ht="17.5">
      <c r="A1227" s="260">
        <v>21020512</v>
      </c>
      <c r="B1227" s="82" t="s">
        <v>647</v>
      </c>
      <c r="C1227" s="189"/>
      <c r="D1227" s="523">
        <v>31911700</v>
      </c>
      <c r="E1227" s="64" t="s">
        <v>183</v>
      </c>
      <c r="F1227" s="1082">
        <v>0</v>
      </c>
      <c r="G1227" s="1572"/>
      <c r="H1227" s="1555">
        <f t="shared" si="48"/>
        <v>0</v>
      </c>
      <c r="I1227" s="1572"/>
    </row>
    <row r="1228" spans="1:9" ht="17.5">
      <c r="A1228" s="260">
        <v>21020515</v>
      </c>
      <c r="B1228" s="82" t="s">
        <v>647</v>
      </c>
      <c r="C1228" s="189"/>
      <c r="D1228" s="523">
        <v>31911700</v>
      </c>
      <c r="E1228" s="64" t="s">
        <v>186</v>
      </c>
      <c r="F1228" s="1082">
        <v>309536</v>
      </c>
      <c r="G1228" s="1080">
        <v>464304</v>
      </c>
      <c r="H1228" s="1555">
        <f t="shared" si="48"/>
        <v>348228</v>
      </c>
      <c r="I1228" s="1080">
        <v>464304</v>
      </c>
    </row>
    <row r="1229" spans="1:9" ht="17.5">
      <c r="A1229" s="261">
        <v>21020600</v>
      </c>
      <c r="B1229" s="84"/>
      <c r="C1229" s="188"/>
      <c r="D1229" s="402">
        <v>31911700</v>
      </c>
      <c r="E1229" s="11" t="s">
        <v>195</v>
      </c>
      <c r="F1229" s="30"/>
      <c r="G1229" s="19"/>
      <c r="H1229" s="81"/>
      <c r="I1229" s="19"/>
    </row>
    <row r="1230" spans="1:9" ht="17.5">
      <c r="A1230" s="260">
        <v>21020605</v>
      </c>
      <c r="B1230" s="82" t="s">
        <v>647</v>
      </c>
      <c r="C1230" s="189"/>
      <c r="D1230" s="523">
        <v>31911700</v>
      </c>
      <c r="E1230" s="80" t="s">
        <v>198</v>
      </c>
      <c r="F1230" s="30"/>
      <c r="G1230" s="19"/>
      <c r="H1230" s="81"/>
      <c r="I1230" s="19"/>
    </row>
    <row r="1231" spans="1:9" ht="17.5">
      <c r="A1231" s="237">
        <v>21030100</v>
      </c>
      <c r="B1231" s="86"/>
      <c r="C1231" s="190"/>
      <c r="D1231" s="402">
        <v>31911700</v>
      </c>
      <c r="E1231" s="59" t="s">
        <v>199</v>
      </c>
      <c r="F1231" s="75"/>
      <c r="G1231" s="796"/>
      <c r="H1231" s="30"/>
      <c r="I1231" s="796"/>
    </row>
    <row r="1232" spans="1:9" ht="17.5">
      <c r="A1232" s="1059">
        <v>22010100</v>
      </c>
      <c r="B1232" s="165" t="s">
        <v>828</v>
      </c>
      <c r="C1232" s="218"/>
      <c r="D1232" s="523">
        <v>31911700</v>
      </c>
      <c r="E1232" s="971" t="s">
        <v>834</v>
      </c>
      <c r="F1232" s="75"/>
      <c r="G1232" s="796"/>
      <c r="H1232" s="30"/>
      <c r="I1232" s="19"/>
    </row>
    <row r="1233" spans="1:9" ht="17.5">
      <c r="A1233" s="254">
        <v>22000000</v>
      </c>
      <c r="B1233" s="86"/>
      <c r="C1233" s="190"/>
      <c r="D1233" s="402">
        <v>31911700</v>
      </c>
      <c r="E1233" s="59" t="s">
        <v>201</v>
      </c>
      <c r="F1233" s="30"/>
      <c r="G1233" s="19"/>
      <c r="H1233" s="81"/>
      <c r="I1233" s="19"/>
    </row>
    <row r="1234" spans="1:9" ht="17.5">
      <c r="A1234" s="254">
        <v>22020000</v>
      </c>
      <c r="B1234" s="86"/>
      <c r="C1234" s="190"/>
      <c r="D1234" s="402">
        <v>31911700</v>
      </c>
      <c r="E1234" s="59" t="s">
        <v>203</v>
      </c>
      <c r="F1234" s="30"/>
      <c r="G1234" s="19"/>
      <c r="H1234" s="81"/>
      <c r="I1234" s="19"/>
    </row>
    <row r="1235" spans="1:9" ht="17.5">
      <c r="A1235" s="254">
        <v>22020100</v>
      </c>
      <c r="B1235" s="86"/>
      <c r="C1235" s="190"/>
      <c r="D1235" s="402">
        <v>31911700</v>
      </c>
      <c r="E1235" s="59" t="s">
        <v>204</v>
      </c>
      <c r="F1235" s="30"/>
      <c r="G1235" s="19"/>
      <c r="H1235" s="81"/>
      <c r="I1235" s="19"/>
    </row>
    <row r="1236" spans="1:9" ht="17.5">
      <c r="A1236" s="170">
        <v>22020101</v>
      </c>
      <c r="B1236" s="82" t="s">
        <v>647</v>
      </c>
      <c r="C1236" s="205"/>
      <c r="D1236" s="523">
        <v>31911700</v>
      </c>
      <c r="E1236" s="128" t="s">
        <v>205</v>
      </c>
      <c r="F1236" s="6">
        <v>150000</v>
      </c>
      <c r="G1236" s="19">
        <v>300000</v>
      </c>
      <c r="H1236" s="889">
        <v>200000</v>
      </c>
      <c r="I1236" s="19">
        <v>500000</v>
      </c>
    </row>
    <row r="1237" spans="1:9" ht="17.5">
      <c r="A1237" s="170">
        <v>22020102</v>
      </c>
      <c r="B1237" s="82" t="s">
        <v>647</v>
      </c>
      <c r="C1237" s="205"/>
      <c r="D1237" s="523">
        <v>31911700</v>
      </c>
      <c r="E1237" s="128" t="s">
        <v>206</v>
      </c>
      <c r="F1237" s="363"/>
      <c r="G1237" s="19"/>
      <c r="H1237" s="19"/>
      <c r="I1237" s="19"/>
    </row>
    <row r="1238" spans="1:9" ht="17.5">
      <c r="A1238" s="170">
        <v>22020103</v>
      </c>
      <c r="B1238" s="82" t="s">
        <v>647</v>
      </c>
      <c r="C1238" s="205"/>
      <c r="D1238" s="523">
        <v>31911700</v>
      </c>
      <c r="E1238" s="128" t="s">
        <v>207</v>
      </c>
      <c r="F1238" s="363"/>
      <c r="G1238" s="19"/>
      <c r="H1238" s="278"/>
      <c r="I1238" s="19"/>
    </row>
    <row r="1239" spans="1:9" ht="17.5">
      <c r="A1239" s="170">
        <v>22020104</v>
      </c>
      <c r="B1239" s="82" t="s">
        <v>647</v>
      </c>
      <c r="C1239" s="205"/>
      <c r="D1239" s="523">
        <v>31911700</v>
      </c>
      <c r="E1239" s="128" t="s">
        <v>208</v>
      </c>
      <c r="F1239" s="363"/>
      <c r="G1239" s="19"/>
      <c r="H1239" s="278"/>
      <c r="I1239" s="19"/>
    </row>
    <row r="1240" spans="1:9" ht="17.5">
      <c r="A1240" s="254">
        <v>22020300</v>
      </c>
      <c r="B1240" s="82"/>
      <c r="C1240" s="190"/>
      <c r="D1240" s="402">
        <v>31911700</v>
      </c>
      <c r="E1240" s="59" t="s">
        <v>212</v>
      </c>
      <c r="F1240" s="30"/>
      <c r="G1240" s="379"/>
      <c r="H1240" s="81"/>
      <c r="I1240" s="379"/>
    </row>
    <row r="1241" spans="1:9" ht="17.5">
      <c r="A1241" s="262">
        <v>22020311</v>
      </c>
      <c r="B1241" s="82" t="s">
        <v>647</v>
      </c>
      <c r="C1241" s="177"/>
      <c r="D1241" s="523">
        <v>31911700</v>
      </c>
      <c r="E1241" s="85" t="s">
        <v>220</v>
      </c>
      <c r="F1241" s="30">
        <v>28765000</v>
      </c>
      <c r="G1241" s="379">
        <v>35000000</v>
      </c>
      <c r="H1241" s="81">
        <v>23456000</v>
      </c>
      <c r="I1241" s="379">
        <v>30000000</v>
      </c>
    </row>
    <row r="1242" spans="1:9" ht="17.5">
      <c r="A1242" s="262" t="s">
        <v>697</v>
      </c>
      <c r="B1242" s="82" t="s">
        <v>647</v>
      </c>
      <c r="C1242" s="177"/>
      <c r="D1242" s="523">
        <v>31911700</v>
      </c>
      <c r="E1242" s="85" t="s">
        <v>221</v>
      </c>
      <c r="F1242" s="30"/>
      <c r="G1242" s="379">
        <v>1000000</v>
      </c>
      <c r="H1242" s="81"/>
      <c r="I1242" s="379">
        <v>1000000</v>
      </c>
    </row>
    <row r="1243" spans="1:9" ht="17.5">
      <c r="A1243" s="254">
        <v>22020400</v>
      </c>
      <c r="B1243" s="86"/>
      <c r="C1243" s="190"/>
      <c r="D1243" s="402">
        <v>31911700</v>
      </c>
      <c r="E1243" s="59" t="s">
        <v>222</v>
      </c>
      <c r="F1243" s="30"/>
      <c r="G1243" s="379"/>
      <c r="H1243" s="81"/>
      <c r="I1243" s="379"/>
    </row>
    <row r="1244" spans="1:9" ht="27" customHeight="1">
      <c r="A1244" s="262">
        <v>22020401</v>
      </c>
      <c r="B1244" s="82" t="s">
        <v>647</v>
      </c>
      <c r="C1244" s="177"/>
      <c r="D1244" s="523">
        <v>31911700</v>
      </c>
      <c r="E1244" s="85" t="s">
        <v>223</v>
      </c>
      <c r="F1244" s="30"/>
      <c r="G1244" s="379">
        <v>9000000</v>
      </c>
      <c r="H1244" s="18">
        <v>3000000</v>
      </c>
      <c r="I1244" s="379">
        <v>5000000</v>
      </c>
    </row>
    <row r="1245" spans="1:9" ht="17.5">
      <c r="A1245" s="254">
        <v>22020800</v>
      </c>
      <c r="B1245" s="86"/>
      <c r="C1245" s="190"/>
      <c r="D1245" s="402">
        <v>31911700</v>
      </c>
      <c r="E1245" s="59" t="s">
        <v>239</v>
      </c>
      <c r="F1245" s="30"/>
      <c r="G1245" s="19"/>
      <c r="H1245" s="81"/>
      <c r="I1245" s="19"/>
    </row>
    <row r="1246" spans="1:9" ht="17.5">
      <c r="A1246" s="262">
        <v>22020803</v>
      </c>
      <c r="B1246" s="82" t="s">
        <v>647</v>
      </c>
      <c r="C1246" s="177"/>
      <c r="D1246" s="523">
        <v>31911700</v>
      </c>
      <c r="E1246" s="64" t="s">
        <v>426</v>
      </c>
      <c r="F1246" s="30"/>
      <c r="G1246" s="19">
        <v>15000000</v>
      </c>
      <c r="H1246" s="81"/>
      <c r="I1246" s="19">
        <v>15000000</v>
      </c>
    </row>
    <row r="1247" spans="1:9" ht="17.5">
      <c r="A1247" s="244">
        <v>220220</v>
      </c>
      <c r="B1247" s="126"/>
      <c r="C1247" s="207"/>
      <c r="D1247" s="402">
        <v>31911700</v>
      </c>
      <c r="E1247" s="127" t="s">
        <v>680</v>
      </c>
      <c r="F1247" s="30"/>
      <c r="G1247" s="19"/>
      <c r="H1247" s="81"/>
      <c r="I1247" s="19"/>
    </row>
    <row r="1248" spans="1:9" ht="18" thickBot="1">
      <c r="A1248" s="265">
        <v>22022017</v>
      </c>
      <c r="B1248" s="566" t="s">
        <v>647</v>
      </c>
      <c r="C1248" s="210"/>
      <c r="D1248" s="523">
        <v>31911700</v>
      </c>
      <c r="E1248" s="119" t="s">
        <v>531</v>
      </c>
      <c r="F1248" s="38"/>
      <c r="G1248" s="19">
        <v>1000000</v>
      </c>
      <c r="H1248" s="462">
        <v>300000</v>
      </c>
      <c r="I1248" s="28">
        <v>2000000</v>
      </c>
    </row>
    <row r="1249" spans="1:9" ht="18" thickBot="1">
      <c r="A1249" s="618"/>
      <c r="B1249" s="589"/>
      <c r="C1249" s="590"/>
      <c r="D1249" s="589"/>
      <c r="E1249" s="592" t="s">
        <v>164</v>
      </c>
      <c r="F1249" s="595">
        <f>SUM(F1200:F1230)</f>
        <v>95646368.976666674</v>
      </c>
      <c r="G1249" s="595">
        <f>SUM(G1200:G1232)</f>
        <v>139942601</v>
      </c>
      <c r="H1249" s="595">
        <f>SUM(H1200:H1230)</f>
        <v>104432591.75</v>
      </c>
      <c r="I1249" s="595">
        <f>SUM(I1200:I1232)</f>
        <v>147783045.38800001</v>
      </c>
    </row>
    <row r="1250" spans="1:9" ht="18" thickBot="1">
      <c r="A1250" s="617"/>
      <c r="B1250" s="585"/>
      <c r="C1250" s="586"/>
      <c r="D1250" s="585"/>
      <c r="E1250" s="587" t="s">
        <v>203</v>
      </c>
      <c r="F1250" s="593">
        <f>SUM(F1236:F1248)</f>
        <v>28915000</v>
      </c>
      <c r="G1250" s="593">
        <f>SUM(G1236:G1248)</f>
        <v>61300000</v>
      </c>
      <c r="H1250" s="593">
        <f>SUM(H1236:H1248)</f>
        <v>26956000</v>
      </c>
      <c r="I1250" s="593">
        <f>SUM(I1236:I1248)</f>
        <v>53500000</v>
      </c>
    </row>
    <row r="1251" spans="1:9" ht="18" thickBot="1">
      <c r="A1251" s="263"/>
      <c r="B1251" s="273"/>
      <c r="C1251" s="201"/>
      <c r="D1251" s="404"/>
      <c r="E1251" s="405" t="s">
        <v>296</v>
      </c>
      <c r="F1251" s="406">
        <f>SUM(F1249:F1250)</f>
        <v>124561368.97666667</v>
      </c>
      <c r="G1251" s="406">
        <f>SUM(G1249:G1250)</f>
        <v>201242601</v>
      </c>
      <c r="H1251" s="406">
        <f>SUM(H1249:H1250)</f>
        <v>131388591.75</v>
      </c>
      <c r="I1251" s="406">
        <f>SUM(I1249:I1250)</f>
        <v>201283045.38800001</v>
      </c>
    </row>
    <row r="1252" spans="1:9" ht="22">
      <c r="A1252" s="1620" t="s">
        <v>916</v>
      </c>
      <c r="B1252" s="1621"/>
      <c r="C1252" s="1621"/>
      <c r="D1252" s="1621"/>
      <c r="E1252" s="1621"/>
      <c r="F1252" s="1621"/>
      <c r="G1252" s="1621"/>
      <c r="H1252" s="1621"/>
      <c r="I1252" s="1622"/>
    </row>
    <row r="1253" spans="1:9" ht="20">
      <c r="A1253" s="1623" t="s">
        <v>484</v>
      </c>
      <c r="B1253" s="1624"/>
      <c r="C1253" s="1624"/>
      <c r="D1253" s="1624"/>
      <c r="E1253" s="1624"/>
      <c r="F1253" s="1624"/>
      <c r="G1253" s="1624"/>
      <c r="H1253" s="1624"/>
      <c r="I1253" s="1625"/>
    </row>
    <row r="1254" spans="1:9" ht="22">
      <c r="A1254" s="1626" t="s">
        <v>1678</v>
      </c>
      <c r="B1254" s="1627"/>
      <c r="C1254" s="1627"/>
      <c r="D1254" s="1627"/>
      <c r="E1254" s="1627"/>
      <c r="F1254" s="1627"/>
      <c r="G1254" s="1627"/>
      <c r="H1254" s="1627"/>
      <c r="I1254" s="1628"/>
    </row>
    <row r="1255" spans="1:9" ht="18.75" customHeight="1" thickBot="1">
      <c r="A1255" s="1656" t="s">
        <v>277</v>
      </c>
      <c r="B1255" s="1656"/>
      <c r="C1255" s="1656"/>
      <c r="D1255" s="1656"/>
      <c r="E1255" s="1656"/>
      <c r="F1255" s="1656"/>
      <c r="G1255" s="1656"/>
      <c r="H1255" s="1656"/>
      <c r="I1255" s="1656"/>
    </row>
    <row r="1256" spans="1:9" ht="18.75" customHeight="1" thickBot="1">
      <c r="A1256" s="1641" t="s">
        <v>402</v>
      </c>
      <c r="B1256" s="1642"/>
      <c r="C1256" s="1642"/>
      <c r="D1256" s="1642"/>
      <c r="E1256" s="1642"/>
      <c r="F1256" s="1642"/>
      <c r="G1256" s="1642"/>
      <c r="H1256" s="1642"/>
      <c r="I1256" s="1643"/>
    </row>
    <row r="1257" spans="1:9" s="121" customFormat="1" ht="57" customHeight="1" thickBot="1">
      <c r="A1257" s="167" t="s">
        <v>465</v>
      </c>
      <c r="B1257" s="2" t="s">
        <v>459</v>
      </c>
      <c r="C1257" s="175" t="s">
        <v>455</v>
      </c>
      <c r="D1257" s="2" t="s">
        <v>458</v>
      </c>
      <c r="E1257" s="8" t="s">
        <v>1</v>
      </c>
      <c r="F1257" s="2" t="s">
        <v>835</v>
      </c>
      <c r="G1257" s="2" t="s">
        <v>836</v>
      </c>
      <c r="H1257" s="2" t="s">
        <v>837</v>
      </c>
      <c r="I1257" s="2" t="s">
        <v>838</v>
      </c>
    </row>
    <row r="1258" spans="1:9" ht="17.5">
      <c r="A1258" s="257">
        <v>20000000</v>
      </c>
      <c r="B1258" s="90"/>
      <c r="C1258" s="191"/>
      <c r="D1258" s="402">
        <v>31911700</v>
      </c>
      <c r="E1258" s="91" t="s">
        <v>163</v>
      </c>
      <c r="F1258" s="92"/>
      <c r="G1258" s="372"/>
      <c r="H1258" s="92"/>
      <c r="I1258" s="372"/>
    </row>
    <row r="1259" spans="1:9" ht="17.5">
      <c r="A1259" s="258">
        <v>21000000</v>
      </c>
      <c r="B1259" s="79"/>
      <c r="C1259" s="185"/>
      <c r="D1259" s="402">
        <v>31911700</v>
      </c>
      <c r="E1259" s="11" t="s">
        <v>164</v>
      </c>
      <c r="F1259" s="75"/>
      <c r="G1259" s="19"/>
      <c r="H1259" s="75"/>
      <c r="I1259" s="19"/>
    </row>
    <row r="1260" spans="1:9" ht="17.5">
      <c r="A1260" s="258">
        <v>21010000</v>
      </c>
      <c r="B1260" s="79"/>
      <c r="C1260" s="185"/>
      <c r="D1260" s="402">
        <v>31911700</v>
      </c>
      <c r="E1260" s="11" t="s">
        <v>165</v>
      </c>
      <c r="F1260" s="75"/>
      <c r="G1260" s="19"/>
      <c r="H1260" s="75"/>
      <c r="I1260" s="19"/>
    </row>
    <row r="1261" spans="1:9" ht="17.5">
      <c r="A1261" s="259">
        <v>21010103</v>
      </c>
      <c r="B1261" s="82" t="s">
        <v>647</v>
      </c>
      <c r="C1261" s="187"/>
      <c r="D1261" s="523">
        <v>31911700</v>
      </c>
      <c r="E1261" s="80" t="s">
        <v>168</v>
      </c>
      <c r="F1261" s="30">
        <f>G1261+(G1261*2%)</f>
        <v>0</v>
      </c>
      <c r="G1261" s="19"/>
      <c r="H1261" s="75"/>
      <c r="I1261" s="19"/>
    </row>
    <row r="1262" spans="1:9" ht="17.5">
      <c r="A1262" s="259">
        <v>21010104</v>
      </c>
      <c r="B1262" s="82" t="s">
        <v>647</v>
      </c>
      <c r="C1262" s="187"/>
      <c r="D1262" s="523">
        <v>31911700</v>
      </c>
      <c r="E1262" s="80" t="s">
        <v>169</v>
      </c>
      <c r="F1262" s="30">
        <f>G1262+(G1262*2%)</f>
        <v>1683391.68</v>
      </c>
      <c r="G1262" s="19">
        <v>1650384</v>
      </c>
      <c r="H1262" s="75">
        <f>G1262/12*9</f>
        <v>1237788</v>
      </c>
      <c r="I1262" s="19">
        <f>'NORMINAL ROLL'!D786</f>
        <v>460639.44000000006</v>
      </c>
    </row>
    <row r="1263" spans="1:9" ht="17.5">
      <c r="A1263" s="259">
        <v>21010105</v>
      </c>
      <c r="B1263" s="82" t="s">
        <v>647</v>
      </c>
      <c r="C1263" s="187"/>
      <c r="D1263" s="523">
        <v>31911700</v>
      </c>
      <c r="E1263" s="80" t="s">
        <v>170</v>
      </c>
      <c r="F1263" s="30">
        <f>G1263+(G1263*2%)</f>
        <v>76012.44</v>
      </c>
      <c r="G1263" s="19">
        <v>74522</v>
      </c>
      <c r="H1263" s="75">
        <f>G1263/12*9</f>
        <v>55891.5</v>
      </c>
      <c r="I1263" s="19">
        <f>'NORMINAL ROLL'!D793</f>
        <v>1857970.08</v>
      </c>
    </row>
    <row r="1264" spans="1:9" ht="17.5">
      <c r="A1264" s="234">
        <v>21010106</v>
      </c>
      <c r="B1264" s="82" t="s">
        <v>647</v>
      </c>
      <c r="C1264" s="187"/>
      <c r="D1264" s="523">
        <v>31911700</v>
      </c>
      <c r="E1264" s="80" t="s">
        <v>171</v>
      </c>
      <c r="F1264" s="81">
        <v>0</v>
      </c>
      <c r="G1264" s="19"/>
      <c r="H1264" s="75"/>
      <c r="I1264" s="19"/>
    </row>
    <row r="1265" spans="1:9" ht="17.5">
      <c r="A1265" s="239"/>
      <c r="B1265" s="82" t="s">
        <v>647</v>
      </c>
      <c r="C1265" s="187"/>
      <c r="D1265" s="523">
        <v>31911700</v>
      </c>
      <c r="E1265" s="64" t="s">
        <v>683</v>
      </c>
      <c r="I1265" s="1554">
        <v>3360000</v>
      </c>
    </row>
    <row r="1266" spans="1:9" ht="17.5">
      <c r="A1266" s="258">
        <v>21020300</v>
      </c>
      <c r="B1266" s="79"/>
      <c r="C1266" s="185"/>
      <c r="D1266" s="402">
        <v>31911700</v>
      </c>
      <c r="E1266" s="11" t="s">
        <v>192</v>
      </c>
      <c r="F1266" s="81"/>
      <c r="G1266" s="19"/>
      <c r="H1266" s="30"/>
      <c r="I1266" s="19"/>
    </row>
    <row r="1267" spans="1:9" ht="17.5">
      <c r="A1267" s="259">
        <v>21020301</v>
      </c>
      <c r="B1267" s="82" t="s">
        <v>647</v>
      </c>
      <c r="C1267" s="187"/>
      <c r="D1267" s="523">
        <v>31911700</v>
      </c>
      <c r="E1267" s="64" t="s">
        <v>177</v>
      </c>
      <c r="F1267" s="81"/>
      <c r="G1267" s="19"/>
      <c r="H1267" s="30"/>
      <c r="I1267" s="19"/>
    </row>
    <row r="1268" spans="1:9" ht="17.5">
      <c r="A1268" s="259">
        <v>21020302</v>
      </c>
      <c r="B1268" s="82" t="s">
        <v>647</v>
      </c>
      <c r="C1268" s="187"/>
      <c r="D1268" s="523">
        <v>31911700</v>
      </c>
      <c r="E1268" s="64" t="s">
        <v>178</v>
      </c>
      <c r="F1268" s="81"/>
      <c r="G1268" s="19"/>
      <c r="H1268" s="30"/>
      <c r="I1268" s="19"/>
    </row>
    <row r="1269" spans="1:9" ht="17.5">
      <c r="A1269" s="259">
        <v>21020303</v>
      </c>
      <c r="B1269" s="82" t="s">
        <v>647</v>
      </c>
      <c r="C1269" s="187"/>
      <c r="D1269" s="523">
        <v>31911700</v>
      </c>
      <c r="E1269" s="64" t="s">
        <v>179</v>
      </c>
      <c r="F1269" s="81"/>
      <c r="G1269" s="19"/>
      <c r="H1269" s="30"/>
      <c r="I1269" s="19"/>
    </row>
    <row r="1270" spans="1:9" ht="17.5">
      <c r="A1270" s="259">
        <v>21020304</v>
      </c>
      <c r="B1270" s="82" t="s">
        <v>647</v>
      </c>
      <c r="C1270" s="187"/>
      <c r="D1270" s="523">
        <v>31911700</v>
      </c>
      <c r="E1270" s="64" t="s">
        <v>180</v>
      </c>
      <c r="F1270" s="81"/>
      <c r="G1270" s="19"/>
      <c r="H1270" s="30"/>
      <c r="I1270" s="19"/>
    </row>
    <row r="1271" spans="1:9" ht="17.5">
      <c r="A1271" s="259">
        <v>21020312</v>
      </c>
      <c r="B1271" s="82" t="s">
        <v>647</v>
      </c>
      <c r="C1271" s="187"/>
      <c r="D1271" s="523">
        <v>31911700</v>
      </c>
      <c r="E1271" s="64" t="s">
        <v>183</v>
      </c>
      <c r="F1271" s="81"/>
      <c r="G1271" s="19"/>
      <c r="H1271" s="30"/>
      <c r="I1271" s="19"/>
    </row>
    <row r="1272" spans="1:9" ht="17.5">
      <c r="A1272" s="259">
        <v>21020315</v>
      </c>
      <c r="B1272" s="82" t="s">
        <v>647</v>
      </c>
      <c r="C1272" s="187"/>
      <c r="D1272" s="523">
        <v>31911700</v>
      </c>
      <c r="E1272" s="64" t="s">
        <v>186</v>
      </c>
      <c r="F1272" s="81"/>
      <c r="G1272" s="19"/>
      <c r="H1272" s="30"/>
      <c r="I1272" s="19"/>
    </row>
    <row r="1273" spans="1:9" ht="17.5">
      <c r="A1273" s="234">
        <v>21020314</v>
      </c>
      <c r="B1273" s="82" t="s">
        <v>647</v>
      </c>
      <c r="C1273" s="187"/>
      <c r="D1273" s="523">
        <v>31911700</v>
      </c>
      <c r="E1273" s="64" t="s">
        <v>520</v>
      </c>
      <c r="F1273" s="81"/>
      <c r="G1273" s="19"/>
      <c r="H1273" s="30"/>
      <c r="I1273" s="19"/>
    </row>
    <row r="1274" spans="1:9" ht="17.5">
      <c r="A1274" s="234">
        <v>21020305</v>
      </c>
      <c r="B1274" s="82" t="s">
        <v>647</v>
      </c>
      <c r="C1274" s="187"/>
      <c r="D1274" s="523">
        <v>31911700</v>
      </c>
      <c r="E1274" s="64" t="s">
        <v>521</v>
      </c>
      <c r="F1274" s="81"/>
      <c r="G1274" s="19"/>
      <c r="H1274" s="30"/>
      <c r="I1274" s="19"/>
    </row>
    <row r="1275" spans="1:9" ht="17.5">
      <c r="A1275" s="234">
        <v>21020306</v>
      </c>
      <c r="B1275" s="82" t="s">
        <v>647</v>
      </c>
      <c r="C1275" s="187"/>
      <c r="D1275" s="523">
        <v>31911700</v>
      </c>
      <c r="E1275" s="64" t="s">
        <v>522</v>
      </c>
      <c r="F1275" s="81"/>
      <c r="G1275" s="19"/>
      <c r="H1275" s="30"/>
      <c r="I1275" s="19"/>
    </row>
    <row r="1276" spans="1:9" ht="17.5">
      <c r="A1276" s="258">
        <v>21020400</v>
      </c>
      <c r="B1276" s="79"/>
      <c r="C1276" s="185"/>
      <c r="D1276" s="402">
        <v>31911700</v>
      </c>
      <c r="E1276" s="11" t="s">
        <v>193</v>
      </c>
      <c r="F1276" s="81"/>
      <c r="G1276" s="19"/>
      <c r="H1276" s="30"/>
      <c r="I1276" s="19"/>
    </row>
    <row r="1277" spans="1:9" ht="17.5">
      <c r="A1277" s="259">
        <v>21020401</v>
      </c>
      <c r="B1277" s="82" t="s">
        <v>647</v>
      </c>
      <c r="C1277" s="187"/>
      <c r="D1277" s="523">
        <v>31911700</v>
      </c>
      <c r="E1277" s="64" t="s">
        <v>177</v>
      </c>
      <c r="F1277" s="30">
        <v>385096</v>
      </c>
      <c r="G1277" s="19">
        <v>577644</v>
      </c>
      <c r="H1277" s="75">
        <v>433233</v>
      </c>
      <c r="I1277" s="19">
        <v>577644</v>
      </c>
    </row>
    <row r="1278" spans="1:9" ht="17.5">
      <c r="A1278" s="259">
        <v>21020402</v>
      </c>
      <c r="B1278" s="82" t="s">
        <v>647</v>
      </c>
      <c r="C1278" s="187"/>
      <c r="D1278" s="523">
        <v>31911700</v>
      </c>
      <c r="E1278" s="64" t="s">
        <v>178</v>
      </c>
      <c r="F1278" s="30">
        <v>220056</v>
      </c>
      <c r="G1278" s="19">
        <v>330084</v>
      </c>
      <c r="H1278" s="75">
        <v>247563</v>
      </c>
      <c r="I1278" s="19">
        <v>330084</v>
      </c>
    </row>
    <row r="1279" spans="1:9" ht="17.5">
      <c r="A1279" s="259">
        <v>21020403</v>
      </c>
      <c r="B1279" s="82" t="s">
        <v>647</v>
      </c>
      <c r="C1279" s="187"/>
      <c r="D1279" s="523">
        <v>31911700</v>
      </c>
      <c r="E1279" s="64" t="s">
        <v>179</v>
      </c>
      <c r="F1279" s="30">
        <f t="shared" ref="F1279:F1289" si="49">G1279+(G1279*2%)</f>
        <v>589196.88</v>
      </c>
      <c r="G1279" s="19">
        <v>577644</v>
      </c>
      <c r="H1279" s="75">
        <f t="shared" ref="H1279:H1289" si="50">G1279/12*9</f>
        <v>433233</v>
      </c>
      <c r="I1279" s="19">
        <f>'NORMINAL ROLL'!G793</f>
        <v>45360</v>
      </c>
    </row>
    <row r="1280" spans="1:9" ht="17.5">
      <c r="A1280" s="259">
        <v>21020404</v>
      </c>
      <c r="B1280" s="82" t="s">
        <v>647</v>
      </c>
      <c r="C1280" s="187"/>
      <c r="D1280" s="523">
        <v>31911700</v>
      </c>
      <c r="E1280" s="64" t="s">
        <v>180</v>
      </c>
      <c r="F1280" s="30">
        <f t="shared" si="49"/>
        <v>336685.68</v>
      </c>
      <c r="G1280" s="19">
        <v>330084</v>
      </c>
      <c r="H1280" s="75">
        <f t="shared" si="50"/>
        <v>247563</v>
      </c>
      <c r="I1280" s="19">
        <f>'NORMINAL ROLL'!H793</f>
        <v>92898.504000000015</v>
      </c>
    </row>
    <row r="1281" spans="1:9" ht="17.5">
      <c r="A1281" s="259" t="s">
        <v>532</v>
      </c>
      <c r="B1281" s="82" t="s">
        <v>647</v>
      </c>
      <c r="C1281" s="187"/>
      <c r="D1281" s="523">
        <v>31911700</v>
      </c>
      <c r="E1281" s="64" t="s">
        <v>183</v>
      </c>
      <c r="F1281" s="30"/>
      <c r="G1281" s="19"/>
      <c r="H1281" s="75"/>
      <c r="I1281" s="19"/>
    </row>
    <row r="1282" spans="1:9" ht="17.5">
      <c r="A1282" s="259">
        <v>21020415</v>
      </c>
      <c r="B1282" s="82" t="s">
        <v>647</v>
      </c>
      <c r="C1282" s="187"/>
      <c r="D1282" s="523">
        <v>31911700</v>
      </c>
      <c r="E1282" s="64" t="s">
        <v>186</v>
      </c>
      <c r="F1282" s="30">
        <f t="shared" si="49"/>
        <v>84162.240000000005</v>
      </c>
      <c r="G1282" s="19">
        <v>82512</v>
      </c>
      <c r="H1282" s="75">
        <f t="shared" si="50"/>
        <v>61884</v>
      </c>
      <c r="I1282" s="19">
        <f>'NORMINAL ROLL'!I793</f>
        <v>236898.50400000002</v>
      </c>
    </row>
    <row r="1283" spans="1:9" ht="17.5">
      <c r="A1283" s="258">
        <v>21020500</v>
      </c>
      <c r="B1283" s="79"/>
      <c r="C1283" s="185"/>
      <c r="D1283" s="402">
        <v>31911700</v>
      </c>
      <c r="E1283" s="11" t="s">
        <v>194</v>
      </c>
      <c r="F1283" s="30">
        <f t="shared" si="49"/>
        <v>0</v>
      </c>
      <c r="G1283" s="19"/>
      <c r="H1283" s="75"/>
      <c r="I1283" s="19"/>
    </row>
    <row r="1284" spans="1:9" ht="17.5">
      <c r="A1284" s="259">
        <v>21020501</v>
      </c>
      <c r="B1284" s="82" t="s">
        <v>647</v>
      </c>
      <c r="C1284" s="187"/>
      <c r="D1284" s="523">
        <v>31911700</v>
      </c>
      <c r="E1284" s="64" t="s">
        <v>177</v>
      </c>
      <c r="F1284" s="30">
        <f t="shared" si="49"/>
        <v>156888.24</v>
      </c>
      <c r="G1284" s="19">
        <v>153812</v>
      </c>
      <c r="H1284" s="75">
        <f t="shared" si="50"/>
        <v>115359</v>
      </c>
      <c r="I1284" s="19">
        <f>'NORMINAL ROLL'!E786</f>
        <v>161223.804</v>
      </c>
    </row>
    <row r="1285" spans="1:9" ht="17.5">
      <c r="A1285" s="260">
        <v>21020502</v>
      </c>
      <c r="B1285" s="82" t="s">
        <v>647</v>
      </c>
      <c r="C1285" s="189"/>
      <c r="D1285" s="523">
        <v>31911700</v>
      </c>
      <c r="E1285" s="64" t="s">
        <v>178</v>
      </c>
      <c r="F1285" s="30">
        <f t="shared" si="49"/>
        <v>0</v>
      </c>
      <c r="G1285" s="19"/>
      <c r="H1285" s="75">
        <f t="shared" si="50"/>
        <v>0</v>
      </c>
      <c r="I1285" s="19">
        <f>'NORMINAL ROLL'!F786</f>
        <v>92127.888000000006</v>
      </c>
    </row>
    <row r="1286" spans="1:9" ht="17.5">
      <c r="A1286" s="260">
        <v>21020503</v>
      </c>
      <c r="B1286" s="82" t="s">
        <v>647</v>
      </c>
      <c r="C1286" s="189"/>
      <c r="D1286" s="523">
        <v>31911700</v>
      </c>
      <c r="E1286" s="64" t="s">
        <v>179</v>
      </c>
      <c r="F1286" s="30">
        <f t="shared" si="49"/>
        <v>389440.08</v>
      </c>
      <c r="G1286" s="19">
        <v>381804</v>
      </c>
      <c r="H1286" s="75">
        <f t="shared" si="50"/>
        <v>286353</v>
      </c>
      <c r="I1286" s="19">
        <f>'NORMINAL ROLL'!G786</f>
        <v>16200</v>
      </c>
    </row>
    <row r="1287" spans="1:9" ht="17.5">
      <c r="A1287" s="260">
        <v>21020504</v>
      </c>
      <c r="B1287" s="82" t="s">
        <v>647</v>
      </c>
      <c r="C1287" s="189"/>
      <c r="D1287" s="523">
        <v>31911700</v>
      </c>
      <c r="E1287" s="64" t="s">
        <v>180</v>
      </c>
      <c r="F1287" s="30">
        <f t="shared" si="49"/>
        <v>222413.04</v>
      </c>
      <c r="G1287" s="19">
        <v>218052</v>
      </c>
      <c r="H1287" s="75">
        <f t="shared" si="50"/>
        <v>163539</v>
      </c>
      <c r="I1287" s="19">
        <f>'NORMINAL ROLL'!H786</f>
        <v>23031.972000000002</v>
      </c>
    </row>
    <row r="1288" spans="1:9" ht="17.5">
      <c r="A1288" s="260" t="s">
        <v>532</v>
      </c>
      <c r="B1288" s="82" t="s">
        <v>647</v>
      </c>
      <c r="C1288" s="189"/>
      <c r="D1288" s="523">
        <v>31911700</v>
      </c>
      <c r="E1288" s="64" t="s">
        <v>183</v>
      </c>
      <c r="F1288" s="30">
        <f t="shared" si="49"/>
        <v>38556</v>
      </c>
      <c r="G1288" s="19">
        <v>37800</v>
      </c>
      <c r="H1288" s="75"/>
      <c r="I1288" s="19"/>
    </row>
    <row r="1289" spans="1:9" ht="17.5">
      <c r="A1289" s="260">
        <v>21020515</v>
      </c>
      <c r="B1289" s="82" t="s">
        <v>647</v>
      </c>
      <c r="C1289" s="189"/>
      <c r="D1289" s="523">
        <v>31911700</v>
      </c>
      <c r="E1289" s="64" t="s">
        <v>186</v>
      </c>
      <c r="F1289" s="30">
        <f t="shared" si="49"/>
        <v>55594.080000000002</v>
      </c>
      <c r="G1289" s="19">
        <v>54504</v>
      </c>
      <c r="H1289" s="75">
        <f t="shared" si="50"/>
        <v>40878</v>
      </c>
      <c r="I1289" s="19">
        <f>'NORMINAL ROLL'!I786</f>
        <v>217779.01199999999</v>
      </c>
    </row>
    <row r="1290" spans="1:9" ht="17.5">
      <c r="A1290" s="261">
        <v>21020600</v>
      </c>
      <c r="B1290" s="84"/>
      <c r="C1290" s="188"/>
      <c r="D1290" s="402">
        <v>31911700</v>
      </c>
      <c r="E1290" s="11" t="s">
        <v>195</v>
      </c>
      <c r="F1290" s="81"/>
      <c r="G1290" s="19"/>
      <c r="H1290" s="81"/>
      <c r="I1290" s="19"/>
    </row>
    <row r="1291" spans="1:9" ht="17.5">
      <c r="A1291" s="260">
        <v>21020605</v>
      </c>
      <c r="B1291" s="82" t="s">
        <v>647</v>
      </c>
      <c r="C1291" s="189"/>
      <c r="D1291" s="523">
        <v>31911700</v>
      </c>
      <c r="E1291" s="80" t="s">
        <v>198</v>
      </c>
      <c r="F1291" s="81"/>
      <c r="G1291" s="19"/>
      <c r="H1291" s="81"/>
      <c r="I1291" s="19"/>
    </row>
    <row r="1292" spans="1:9" ht="17.5">
      <c r="A1292" s="237">
        <v>21030100</v>
      </c>
      <c r="B1292" s="86"/>
      <c r="C1292" s="190"/>
      <c r="D1292" s="402">
        <v>31911700</v>
      </c>
      <c r="E1292" s="59" t="s">
        <v>199</v>
      </c>
      <c r="F1292" s="75"/>
      <c r="G1292" s="796"/>
      <c r="H1292" s="30"/>
      <c r="I1292" s="796"/>
    </row>
    <row r="1293" spans="1:9" ht="17.5">
      <c r="A1293" s="1059">
        <v>22010100</v>
      </c>
      <c r="B1293" s="165" t="s">
        <v>828</v>
      </c>
      <c r="C1293" s="218"/>
      <c r="D1293" s="523">
        <v>31911700</v>
      </c>
      <c r="E1293" s="971" t="s">
        <v>834</v>
      </c>
      <c r="F1293" s="75"/>
      <c r="G1293" s="796"/>
      <c r="H1293" s="30"/>
      <c r="I1293" s="19"/>
    </row>
    <row r="1294" spans="1:9" ht="17.5">
      <c r="A1294" s="254">
        <v>22000000</v>
      </c>
      <c r="B1294" s="86"/>
      <c r="C1294" s="190"/>
      <c r="D1294" s="523">
        <v>31911700</v>
      </c>
      <c r="E1294" s="59" t="s">
        <v>201</v>
      </c>
      <c r="F1294" s="81"/>
      <c r="G1294" s="19"/>
      <c r="H1294" s="81"/>
      <c r="I1294" s="19"/>
    </row>
    <row r="1295" spans="1:9" ht="17.5">
      <c r="A1295" s="254">
        <v>22020100</v>
      </c>
      <c r="B1295" s="86"/>
      <c r="C1295" s="190"/>
      <c r="D1295" s="402">
        <v>31911700</v>
      </c>
      <c r="E1295" s="59" t="s">
        <v>204</v>
      </c>
      <c r="F1295" s="81"/>
      <c r="G1295" s="19"/>
      <c r="H1295" s="81"/>
      <c r="I1295" s="19"/>
    </row>
    <row r="1296" spans="1:9" ht="17.5">
      <c r="A1296" s="170">
        <v>22020101</v>
      </c>
      <c r="B1296" s="82" t="s">
        <v>647</v>
      </c>
      <c r="C1296" s="205"/>
      <c r="D1296" s="523">
        <v>31911700</v>
      </c>
      <c r="E1296" s="128" t="s">
        <v>205</v>
      </c>
      <c r="F1296" s="278"/>
      <c r="G1296" s="19"/>
      <c r="H1296" s="278"/>
      <c r="I1296" s="19"/>
    </row>
    <row r="1297" spans="1:9" ht="17.5">
      <c r="A1297" s="170">
        <v>22020102</v>
      </c>
      <c r="B1297" s="82" t="s">
        <v>647</v>
      </c>
      <c r="C1297" s="205"/>
      <c r="D1297" s="523">
        <v>31911700</v>
      </c>
      <c r="E1297" s="128" t="s">
        <v>206</v>
      </c>
      <c r="F1297" s="19">
        <v>25582</v>
      </c>
      <c r="G1297" s="19">
        <v>100000</v>
      </c>
      <c r="H1297" s="19">
        <v>200250</v>
      </c>
      <c r="I1297" s="19">
        <v>100000</v>
      </c>
    </row>
    <row r="1298" spans="1:9" ht="17.5">
      <c r="A1298" s="170">
        <v>22020103</v>
      </c>
      <c r="B1298" s="82" t="s">
        <v>647</v>
      </c>
      <c r="C1298" s="205"/>
      <c r="D1298" s="523">
        <v>31911700</v>
      </c>
      <c r="E1298" s="128" t="s">
        <v>207</v>
      </c>
      <c r="F1298" s="278"/>
      <c r="G1298" s="19"/>
      <c r="H1298" s="278"/>
      <c r="I1298" s="19"/>
    </row>
    <row r="1299" spans="1:9" ht="17.5">
      <c r="A1299" s="170">
        <v>22020104</v>
      </c>
      <c r="B1299" s="82" t="s">
        <v>647</v>
      </c>
      <c r="C1299" s="205"/>
      <c r="D1299" s="523">
        <v>31911700</v>
      </c>
      <c r="E1299" s="128" t="s">
        <v>208</v>
      </c>
      <c r="F1299" s="278"/>
      <c r="G1299" s="19">
        <v>4000000</v>
      </c>
      <c r="H1299" s="889">
        <v>150000</v>
      </c>
      <c r="I1299" s="19">
        <v>4000000</v>
      </c>
    </row>
    <row r="1300" spans="1:9" ht="17.5">
      <c r="A1300" s="254">
        <v>22020300</v>
      </c>
      <c r="B1300" s="86"/>
      <c r="C1300" s="190"/>
      <c r="D1300" s="402">
        <v>31911700</v>
      </c>
      <c r="E1300" s="59" t="s">
        <v>212</v>
      </c>
      <c r="F1300" s="81"/>
      <c r="G1300" s="19"/>
      <c r="H1300" s="81"/>
      <c r="I1300" s="19"/>
    </row>
    <row r="1301" spans="1:9" ht="17.5">
      <c r="A1301" s="262">
        <v>22020313</v>
      </c>
      <c r="B1301" s="82" t="s">
        <v>647</v>
      </c>
      <c r="C1301" s="177"/>
      <c r="D1301" s="523">
        <v>31911700</v>
      </c>
      <c r="E1301" s="85" t="s">
        <v>221</v>
      </c>
      <c r="F1301" s="295">
        <v>323000</v>
      </c>
      <c r="G1301" s="379">
        <v>5000000</v>
      </c>
      <c r="H1301" s="295">
        <v>4500000</v>
      </c>
      <c r="I1301" s="379">
        <v>5000000</v>
      </c>
    </row>
    <row r="1302" spans="1:9" ht="17.5">
      <c r="A1302" s="237">
        <v>22020500</v>
      </c>
      <c r="B1302" s="113"/>
      <c r="C1302" s="199"/>
      <c r="D1302" s="113"/>
      <c r="E1302" s="59" t="s">
        <v>228</v>
      </c>
      <c r="F1302" s="295"/>
      <c r="G1302" s="379"/>
      <c r="H1302" s="295"/>
      <c r="I1302" s="379"/>
    </row>
    <row r="1303" spans="1:9" ht="20.25" customHeight="1">
      <c r="A1303" s="226">
        <v>22020501</v>
      </c>
      <c r="B1303" s="82" t="s">
        <v>647</v>
      </c>
      <c r="C1303" s="200"/>
      <c r="D1303" s="4"/>
      <c r="E1303" s="85" t="s">
        <v>822</v>
      </c>
      <c r="F1303" s="81">
        <v>2560000</v>
      </c>
      <c r="G1303" s="19">
        <v>4500000</v>
      </c>
      <c r="H1303" s="75">
        <v>3000000</v>
      </c>
      <c r="I1303" s="19">
        <v>5000000</v>
      </c>
    </row>
    <row r="1304" spans="1:9" ht="17.5">
      <c r="A1304" s="226">
        <v>22020502</v>
      </c>
      <c r="B1304" s="82" t="s">
        <v>647</v>
      </c>
      <c r="C1304" s="200"/>
      <c r="D1304" s="4"/>
      <c r="E1304" s="114" t="s">
        <v>821</v>
      </c>
      <c r="F1304" s="81"/>
      <c r="G1304" s="19"/>
      <c r="H1304" s="75"/>
      <c r="I1304" s="19">
        <v>10000000</v>
      </c>
    </row>
    <row r="1305" spans="1:9" ht="17.5">
      <c r="A1305" s="254"/>
      <c r="B1305" s="395"/>
      <c r="C1305" s="190"/>
      <c r="D1305" s="395"/>
      <c r="E1305" s="401" t="s">
        <v>164</v>
      </c>
      <c r="F1305" s="410">
        <f>SUM(F1261:F1291)</f>
        <v>4237492.3600000003</v>
      </c>
      <c r="G1305" s="410">
        <f>SUM(G1261:G1293)</f>
        <v>4468846</v>
      </c>
      <c r="H1305" s="410">
        <f>SUM(H1261:H1291)</f>
        <v>3323284.5</v>
      </c>
      <c r="I1305" s="410">
        <f>SUM(I1261:I1293)</f>
        <v>7471857.203999999</v>
      </c>
    </row>
    <row r="1306" spans="1:9" ht="18" thickBot="1">
      <c r="A1306" s="255"/>
      <c r="B1306" s="402"/>
      <c r="C1306" s="181"/>
      <c r="D1306" s="402"/>
      <c r="E1306" s="403" t="s">
        <v>203</v>
      </c>
      <c r="F1306" s="411">
        <f>SUM(F1296:F1304)</f>
        <v>2908582</v>
      </c>
      <c r="G1306" s="411">
        <f>SUM(G1296:G1304)</f>
        <v>13600000</v>
      </c>
      <c r="H1306" s="411">
        <f>SUM(H1296:H1304)</f>
        <v>7850250</v>
      </c>
      <c r="I1306" s="411">
        <f>SUM(I1296:I1304)</f>
        <v>24100000</v>
      </c>
    </row>
    <row r="1307" spans="1:9" ht="18" thickBot="1">
      <c r="A1307" s="263"/>
      <c r="B1307" s="273"/>
      <c r="C1307" s="201"/>
      <c r="D1307" s="404"/>
      <c r="E1307" s="405" t="s">
        <v>296</v>
      </c>
      <c r="F1307" s="406">
        <f>SUM(F1305:F1306)</f>
        <v>7146074.3600000003</v>
      </c>
      <c r="G1307" s="406">
        <f>SUM(G1305:G1306)</f>
        <v>18068846</v>
      </c>
      <c r="H1307" s="406">
        <f>SUM(H1305:H1306)</f>
        <v>11173534.5</v>
      </c>
      <c r="I1307" s="406">
        <f>SUM(I1305:I1306)</f>
        <v>31571857.204</v>
      </c>
    </row>
    <row r="1308" spans="1:9" ht="22">
      <c r="A1308" s="1620" t="s">
        <v>916</v>
      </c>
      <c r="B1308" s="1621"/>
      <c r="C1308" s="1621"/>
      <c r="D1308" s="1621"/>
      <c r="E1308" s="1621"/>
      <c r="F1308" s="1621"/>
      <c r="G1308" s="1621"/>
      <c r="H1308" s="1621"/>
      <c r="I1308" s="1622"/>
    </row>
    <row r="1309" spans="1:9" ht="20">
      <c r="A1309" s="1623" t="s">
        <v>484</v>
      </c>
      <c r="B1309" s="1624"/>
      <c r="C1309" s="1624"/>
      <c r="D1309" s="1624"/>
      <c r="E1309" s="1624"/>
      <c r="F1309" s="1624"/>
      <c r="G1309" s="1624"/>
      <c r="H1309" s="1624"/>
      <c r="I1309" s="1625"/>
    </row>
    <row r="1310" spans="1:9" ht="23.25" customHeight="1">
      <c r="A1310" s="1626" t="s">
        <v>1678</v>
      </c>
      <c r="B1310" s="1627"/>
      <c r="C1310" s="1627"/>
      <c r="D1310" s="1627"/>
      <c r="E1310" s="1627"/>
      <c r="F1310" s="1627"/>
      <c r="G1310" s="1627"/>
      <c r="H1310" s="1627"/>
      <c r="I1310" s="1628"/>
    </row>
    <row r="1311" spans="1:9" ht="18.75" customHeight="1" thickBot="1">
      <c r="A1311" s="1656" t="s">
        <v>277</v>
      </c>
      <c r="B1311" s="1656"/>
      <c r="C1311" s="1656"/>
      <c r="D1311" s="1656"/>
      <c r="E1311" s="1656"/>
      <c r="F1311" s="1656"/>
      <c r="G1311" s="1656"/>
      <c r="H1311" s="1656"/>
      <c r="I1311" s="1656"/>
    </row>
    <row r="1312" spans="1:9" ht="29.25" customHeight="1" thickBot="1">
      <c r="A1312" s="1641" t="s">
        <v>403</v>
      </c>
      <c r="B1312" s="1642"/>
      <c r="C1312" s="1642"/>
      <c r="D1312" s="1642"/>
      <c r="E1312" s="1642"/>
      <c r="F1312" s="1642"/>
      <c r="G1312" s="1642"/>
      <c r="H1312" s="1642"/>
      <c r="I1312" s="1643"/>
    </row>
    <row r="1313" spans="1:9" s="121" customFormat="1" ht="53" thickBot="1">
      <c r="A1313" s="167" t="s">
        <v>465</v>
      </c>
      <c r="B1313" s="2" t="s">
        <v>459</v>
      </c>
      <c r="C1313" s="175" t="s">
        <v>455</v>
      </c>
      <c r="D1313" s="2" t="s">
        <v>458</v>
      </c>
      <c r="E1313" s="8" t="s">
        <v>1</v>
      </c>
      <c r="F1313" s="2" t="s">
        <v>835</v>
      </c>
      <c r="G1313" s="2" t="s">
        <v>836</v>
      </c>
      <c r="H1313" s="2" t="s">
        <v>837</v>
      </c>
      <c r="I1313" s="2" t="s">
        <v>838</v>
      </c>
    </row>
    <row r="1314" spans="1:9" ht="17.5">
      <c r="A1314" s="257">
        <v>20000000</v>
      </c>
      <c r="B1314" s="90"/>
      <c r="C1314" s="191"/>
      <c r="D1314" s="402">
        <v>31911700</v>
      </c>
      <c r="E1314" s="91" t="s">
        <v>163</v>
      </c>
      <c r="F1314" s="92"/>
      <c r="G1314" s="372"/>
      <c r="H1314" s="92"/>
      <c r="I1314" s="372"/>
    </row>
    <row r="1315" spans="1:9" ht="17.5">
      <c r="A1315" s="258">
        <v>21000000</v>
      </c>
      <c r="B1315" s="79"/>
      <c r="C1315" s="185"/>
      <c r="D1315" s="402">
        <v>31911700</v>
      </c>
      <c r="E1315" s="11" t="s">
        <v>164</v>
      </c>
      <c r="F1315" s="75"/>
      <c r="G1315" s="19"/>
      <c r="H1315" s="75"/>
      <c r="I1315" s="19"/>
    </row>
    <row r="1316" spans="1:9" ht="17.5">
      <c r="A1316" s="258">
        <v>21010000</v>
      </c>
      <c r="B1316" s="79"/>
      <c r="C1316" s="185"/>
      <c r="D1316" s="402">
        <v>31911700</v>
      </c>
      <c r="E1316" s="11" t="s">
        <v>165</v>
      </c>
      <c r="F1316" s="75"/>
      <c r="G1316" s="19"/>
      <c r="H1316" s="75"/>
      <c r="I1316" s="19"/>
    </row>
    <row r="1317" spans="1:9" ht="17.5">
      <c r="A1317" s="258">
        <v>21010300</v>
      </c>
      <c r="B1317" s="79"/>
      <c r="C1317" s="185"/>
      <c r="D1317" s="523">
        <v>31911700</v>
      </c>
      <c r="E1317" s="11" t="s">
        <v>172</v>
      </c>
      <c r="F1317" s="75"/>
      <c r="G1317" s="19"/>
      <c r="H1317" s="75"/>
      <c r="I1317" s="19"/>
    </row>
    <row r="1318" spans="1:9" ht="17.5">
      <c r="A1318" s="259">
        <v>21010302</v>
      </c>
      <c r="B1318" s="82" t="s">
        <v>647</v>
      </c>
      <c r="C1318" s="187"/>
      <c r="D1318" s="523">
        <v>31911700</v>
      </c>
      <c r="E1318" s="64" t="s">
        <v>698</v>
      </c>
      <c r="F1318" s="30"/>
      <c r="G1318" s="19"/>
      <c r="H1318" s="75"/>
      <c r="I1318" s="19"/>
    </row>
    <row r="1319" spans="1:9" ht="17.5">
      <c r="A1319" s="259">
        <v>21010303</v>
      </c>
      <c r="B1319" s="82" t="s">
        <v>647</v>
      </c>
      <c r="C1319" s="187"/>
      <c r="D1319" s="523">
        <v>31911700</v>
      </c>
      <c r="E1319" s="64" t="s">
        <v>174</v>
      </c>
      <c r="F1319" s="30">
        <f>G1319+(G1319*2%)</f>
        <v>7637013.3600000003</v>
      </c>
      <c r="G1319" s="19">
        <v>7487268</v>
      </c>
      <c r="H1319" s="75">
        <f>G1319/12*9</f>
        <v>5615451</v>
      </c>
      <c r="I1319" s="19">
        <f>'NORMINAL ROLL'!D839</f>
        <v>16707612</v>
      </c>
    </row>
    <row r="1320" spans="1:9" ht="17.5">
      <c r="A1320" s="259">
        <v>21010304</v>
      </c>
      <c r="B1320" s="82" t="s">
        <v>647</v>
      </c>
      <c r="C1320" s="187"/>
      <c r="D1320" s="523">
        <v>31911700</v>
      </c>
      <c r="E1320" s="64" t="s">
        <v>175</v>
      </c>
      <c r="F1320" s="30">
        <f>G1320+(G1320*2%)</f>
        <v>4026274.56</v>
      </c>
      <c r="G1320" s="19">
        <v>3947328</v>
      </c>
      <c r="H1320" s="75"/>
      <c r="I1320" s="19">
        <f>'NORMINAL ROLL'!D826</f>
        <v>12945201.439999999</v>
      </c>
    </row>
    <row r="1321" spans="1:9" ht="17.5">
      <c r="A1321" s="234">
        <v>21010106</v>
      </c>
      <c r="B1321" s="82" t="s">
        <v>647</v>
      </c>
      <c r="C1321" s="187"/>
      <c r="D1321" s="523">
        <v>31911700</v>
      </c>
      <c r="E1321" s="80" t="s">
        <v>171</v>
      </c>
      <c r="F1321" s="81"/>
      <c r="G1321" s="19"/>
      <c r="H1321" s="75"/>
      <c r="I1321" s="19"/>
    </row>
    <row r="1322" spans="1:9" ht="17.5">
      <c r="A1322" s="239"/>
      <c r="B1322" s="82" t="s">
        <v>647</v>
      </c>
      <c r="C1322" s="187"/>
      <c r="D1322" s="523">
        <v>31911700</v>
      </c>
      <c r="E1322" s="64" t="s">
        <v>683</v>
      </c>
      <c r="F1322" s="81"/>
      <c r="G1322" s="19"/>
      <c r="H1322" s="30"/>
      <c r="I1322" s="19"/>
    </row>
    <row r="1323" spans="1:9" ht="17.5">
      <c r="A1323" s="258">
        <v>21020000</v>
      </c>
      <c r="B1323" s="79"/>
      <c r="C1323" s="185"/>
      <c r="D1323" s="402">
        <v>31911700</v>
      </c>
      <c r="E1323" s="11" t="s">
        <v>176</v>
      </c>
      <c r="F1323" s="81"/>
      <c r="G1323" s="19"/>
      <c r="H1323" s="30"/>
      <c r="I1323" s="19"/>
    </row>
    <row r="1324" spans="1:9" ht="17.5">
      <c r="A1324" s="258">
        <v>21020300</v>
      </c>
      <c r="B1324" s="79"/>
      <c r="C1324" s="185"/>
      <c r="D1324" s="402">
        <v>31911700</v>
      </c>
      <c r="E1324" s="11" t="s">
        <v>192</v>
      </c>
      <c r="F1324" s="81"/>
      <c r="G1324" s="19"/>
      <c r="H1324" s="30"/>
      <c r="I1324" s="19"/>
    </row>
    <row r="1325" spans="1:9" ht="17.5">
      <c r="A1325" s="259">
        <v>21020312</v>
      </c>
      <c r="B1325" s="82" t="s">
        <v>647</v>
      </c>
      <c r="C1325" s="187"/>
      <c r="D1325" s="523">
        <v>31911700</v>
      </c>
      <c r="E1325" s="64" t="s">
        <v>183</v>
      </c>
      <c r="F1325" s="81"/>
      <c r="G1325" s="19"/>
      <c r="H1325" s="30"/>
      <c r="I1325" s="19"/>
    </row>
    <row r="1326" spans="1:9" ht="17.5">
      <c r="A1326" s="259">
        <v>21020320</v>
      </c>
      <c r="B1326" s="82" t="s">
        <v>647</v>
      </c>
      <c r="C1326" s="187"/>
      <c r="D1326" s="523">
        <v>31911700</v>
      </c>
      <c r="E1326" s="64" t="s">
        <v>645</v>
      </c>
      <c r="F1326" s="81"/>
      <c r="G1326" s="19"/>
      <c r="H1326" s="30"/>
      <c r="I1326" s="19"/>
    </row>
    <row r="1327" spans="1:9" ht="17.5">
      <c r="A1327" s="259">
        <v>21020327</v>
      </c>
      <c r="B1327" s="82" t="s">
        <v>647</v>
      </c>
      <c r="C1327" s="187"/>
      <c r="D1327" s="523">
        <v>31911700</v>
      </c>
      <c r="E1327" s="64" t="s">
        <v>189</v>
      </c>
      <c r="F1327" s="30">
        <f>G1327+(G1327*2%)</f>
        <v>0</v>
      </c>
      <c r="G1327" s="379"/>
      <c r="H1327" s="75">
        <f>G1327/12*9</f>
        <v>0</v>
      </c>
      <c r="I1327" s="379">
        <f>'NORMINAL ROLL'!F843</f>
        <v>673941</v>
      </c>
    </row>
    <row r="1328" spans="1:9" ht="17.5">
      <c r="A1328" s="246">
        <v>21020126</v>
      </c>
      <c r="B1328" s="82" t="s">
        <v>647</v>
      </c>
      <c r="C1328" s="187"/>
      <c r="D1328" s="523">
        <v>31911700</v>
      </c>
      <c r="E1328" s="104" t="s">
        <v>694</v>
      </c>
      <c r="F1328" s="30">
        <f>G1328+(G1328*2%)</f>
        <v>0</v>
      </c>
      <c r="G1328" s="379"/>
      <c r="H1328" s="75">
        <f>G1328/12*9</f>
        <v>0</v>
      </c>
      <c r="I1328" s="379">
        <f>'NORMINAL ROLL'!E847</f>
        <v>112800</v>
      </c>
    </row>
    <row r="1329" spans="1:9" ht="17.5">
      <c r="A1329" s="246">
        <v>21020116</v>
      </c>
      <c r="B1329" s="82" t="s">
        <v>647</v>
      </c>
      <c r="C1329" s="187"/>
      <c r="D1329" s="523">
        <v>31911700</v>
      </c>
      <c r="E1329" s="104" t="s">
        <v>693</v>
      </c>
      <c r="F1329" s="30">
        <f>G1329+(G1329*2%)</f>
        <v>0</v>
      </c>
      <c r="G1329" s="379"/>
      <c r="H1329" s="75">
        <f>G1329/12*9</f>
        <v>0</v>
      </c>
      <c r="I1329" s="379">
        <f>'NORMINAL ROLL'!G847</f>
        <v>0</v>
      </c>
    </row>
    <row r="1330" spans="1:9" ht="17.5">
      <c r="A1330" s="258">
        <v>21020400</v>
      </c>
      <c r="B1330" s="79"/>
      <c r="C1330" s="185"/>
      <c r="D1330" s="402">
        <v>31911700</v>
      </c>
      <c r="E1330" s="11" t="s">
        <v>193</v>
      </c>
      <c r="F1330" s="379">
        <v>0</v>
      </c>
      <c r="G1330" s="379"/>
      <c r="H1330" s="75">
        <f>G1330/12*9</f>
        <v>0</v>
      </c>
      <c r="I1330" s="379">
        <f>'NORMINAL ROLL'!H847</f>
        <v>0</v>
      </c>
    </row>
    <row r="1331" spans="1:9" ht="17.5">
      <c r="A1331" s="259">
        <v>21020412</v>
      </c>
      <c r="B1331" s="82" t="s">
        <v>647</v>
      </c>
      <c r="C1331" s="187"/>
      <c r="D1331" s="523">
        <v>31911700</v>
      </c>
      <c r="E1331" s="64" t="s">
        <v>809</v>
      </c>
      <c r="F1331" s="81"/>
      <c r="G1331" s="379"/>
      <c r="H1331" s="30"/>
      <c r="I1331" s="379"/>
    </row>
    <row r="1332" spans="1:9" ht="17.5">
      <c r="A1332" s="259">
        <v>21020420</v>
      </c>
      <c r="B1332" s="82" t="s">
        <v>647</v>
      </c>
      <c r="C1332" s="187"/>
      <c r="D1332" s="523">
        <v>31911700</v>
      </c>
      <c r="E1332" s="64" t="s">
        <v>693</v>
      </c>
      <c r="F1332" s="30">
        <f t="shared" ref="F1332:F1338" si="51">G1332+(G1332*2%)</f>
        <v>449746.56</v>
      </c>
      <c r="G1332" s="379">
        <v>440928</v>
      </c>
      <c r="H1332" s="75">
        <f>G1332/12*9</f>
        <v>330696</v>
      </c>
      <c r="I1332" s="379">
        <v>440928</v>
      </c>
    </row>
    <row r="1333" spans="1:9" ht="17.5">
      <c r="A1333" s="259">
        <v>21020427</v>
      </c>
      <c r="B1333" s="82" t="s">
        <v>647</v>
      </c>
      <c r="C1333" s="187"/>
      <c r="D1333" s="523">
        <v>31911700</v>
      </c>
      <c r="E1333" s="64" t="s">
        <v>189</v>
      </c>
      <c r="F1333" s="30">
        <f t="shared" si="51"/>
        <v>616504.31999999995</v>
      </c>
      <c r="G1333" s="379">
        <v>604416</v>
      </c>
      <c r="H1333" s="75">
        <f>G1333/12*9</f>
        <v>453312</v>
      </c>
      <c r="I1333" s="379">
        <f>'NORMINAL ROLL'!E839</f>
        <v>676800</v>
      </c>
    </row>
    <row r="1334" spans="1:9" ht="17.5">
      <c r="A1334" s="259">
        <v>21020320</v>
      </c>
      <c r="B1334" s="82" t="s">
        <v>647</v>
      </c>
      <c r="C1334" s="187"/>
      <c r="D1334" s="523">
        <v>31911700</v>
      </c>
      <c r="E1334" s="64" t="s">
        <v>645</v>
      </c>
      <c r="F1334" s="30"/>
      <c r="G1334" s="379"/>
      <c r="H1334" s="75"/>
      <c r="I1334" s="379">
        <f>'NORMINAL ROLL'!G826</f>
        <v>0</v>
      </c>
    </row>
    <row r="1335" spans="1:9" ht="17.5">
      <c r="A1335" s="258">
        <v>21020500</v>
      </c>
      <c r="B1335" s="79"/>
      <c r="C1335" s="185"/>
      <c r="D1335" s="402">
        <v>31911700</v>
      </c>
      <c r="E1335" s="11" t="s">
        <v>194</v>
      </c>
      <c r="F1335" s="30"/>
      <c r="G1335" s="379"/>
      <c r="H1335" s="30"/>
      <c r="I1335" s="379"/>
    </row>
    <row r="1336" spans="1:9" ht="17.5">
      <c r="A1336" s="258" t="s">
        <v>532</v>
      </c>
      <c r="B1336" s="79"/>
      <c r="C1336" s="185"/>
      <c r="D1336" s="523">
        <v>31911700</v>
      </c>
      <c r="E1336" s="64" t="s">
        <v>809</v>
      </c>
      <c r="F1336" s="30"/>
      <c r="G1336" s="379"/>
      <c r="H1336" s="30"/>
      <c r="I1336" s="379"/>
    </row>
    <row r="1337" spans="1:9" ht="17.5">
      <c r="A1337" s="260">
        <v>21020520</v>
      </c>
      <c r="B1337" s="82" t="s">
        <v>647</v>
      </c>
      <c r="C1337" s="189"/>
      <c r="D1337" s="523">
        <v>31911700</v>
      </c>
      <c r="E1337" s="64" t="s">
        <v>693</v>
      </c>
      <c r="F1337" s="30"/>
      <c r="G1337" s="379"/>
      <c r="H1337" s="75"/>
      <c r="I1337" s="379">
        <f>'NORMINAL ROLL'!H826</f>
        <v>0</v>
      </c>
    </row>
    <row r="1338" spans="1:9" ht="17.5">
      <c r="A1338" s="260">
        <v>21020527</v>
      </c>
      <c r="B1338" s="82" t="s">
        <v>647</v>
      </c>
      <c r="C1338" s="189"/>
      <c r="D1338" s="523">
        <v>31911700</v>
      </c>
      <c r="E1338" s="64" t="s">
        <v>189</v>
      </c>
      <c r="F1338" s="30">
        <f t="shared" si="51"/>
        <v>1698402</v>
      </c>
      <c r="G1338" s="379">
        <v>1665100</v>
      </c>
      <c r="H1338" s="75">
        <f>G1338/12*9</f>
        <v>1248825</v>
      </c>
      <c r="I1338" s="379">
        <f>'NORMINAL ROLL'!E826</f>
        <v>1692000</v>
      </c>
    </row>
    <row r="1339" spans="1:9" ht="17.5">
      <c r="A1339" s="261">
        <v>21020600</v>
      </c>
      <c r="B1339" s="84"/>
      <c r="C1339" s="188"/>
      <c r="D1339" s="402">
        <v>31911700</v>
      </c>
      <c r="E1339" s="11" t="s">
        <v>195</v>
      </c>
      <c r="F1339" s="81"/>
      <c r="G1339" s="379"/>
      <c r="H1339" s="81"/>
      <c r="I1339" s="379"/>
    </row>
    <row r="1340" spans="1:9" ht="17.5">
      <c r="A1340" s="260">
        <v>21020605</v>
      </c>
      <c r="B1340" s="82" t="s">
        <v>647</v>
      </c>
      <c r="C1340" s="189"/>
      <c r="D1340" s="523">
        <v>31911700</v>
      </c>
      <c r="E1340" s="80" t="s">
        <v>198</v>
      </c>
      <c r="F1340" s="81"/>
      <c r="G1340" s="379"/>
      <c r="H1340" s="81"/>
      <c r="I1340" s="379"/>
    </row>
    <row r="1341" spans="1:9" ht="17.5">
      <c r="A1341" s="254">
        <v>22000000</v>
      </c>
      <c r="B1341" s="86"/>
      <c r="C1341" s="190"/>
      <c r="D1341" s="402">
        <v>31911700</v>
      </c>
      <c r="E1341" s="59" t="s">
        <v>201</v>
      </c>
      <c r="F1341" s="81"/>
      <c r="G1341" s="379"/>
      <c r="H1341" s="81"/>
      <c r="I1341" s="379"/>
    </row>
    <row r="1342" spans="1:9" ht="17.5">
      <c r="A1342" s="237">
        <v>21030100</v>
      </c>
      <c r="B1342" s="86"/>
      <c r="C1342" s="190"/>
      <c r="D1342" s="402">
        <v>31911700</v>
      </c>
      <c r="E1342" s="59" t="s">
        <v>199</v>
      </c>
      <c r="F1342" s="75"/>
      <c r="G1342" s="796"/>
      <c r="H1342" s="30"/>
      <c r="I1342" s="796"/>
    </row>
    <row r="1343" spans="1:9" ht="17.5">
      <c r="A1343" s="1059">
        <v>22010100</v>
      </c>
      <c r="B1343" s="165" t="s">
        <v>828</v>
      </c>
      <c r="C1343" s="218"/>
      <c r="D1343" s="523">
        <v>31911700</v>
      </c>
      <c r="E1343" s="971" t="s">
        <v>834</v>
      </c>
      <c r="F1343" s="75"/>
      <c r="G1343" s="796"/>
      <c r="H1343" s="30"/>
      <c r="I1343" s="19"/>
    </row>
    <row r="1344" spans="1:9" ht="17.5">
      <c r="A1344" s="254">
        <v>22020000</v>
      </c>
      <c r="B1344" s="86"/>
      <c r="C1344" s="190"/>
      <c r="D1344" s="402">
        <v>31911700</v>
      </c>
      <c r="E1344" s="59" t="s">
        <v>203</v>
      </c>
      <c r="F1344" s="81"/>
      <c r="G1344" s="379"/>
      <c r="H1344" s="81"/>
      <c r="I1344" s="379"/>
    </row>
    <row r="1345" spans="1:9" ht="17.5">
      <c r="A1345" s="254">
        <v>22020100</v>
      </c>
      <c r="B1345" s="86"/>
      <c r="C1345" s="190"/>
      <c r="D1345" s="402">
        <v>31911700</v>
      </c>
      <c r="E1345" s="59" t="s">
        <v>204</v>
      </c>
      <c r="F1345" s="81"/>
      <c r="G1345" s="379"/>
      <c r="H1345" s="81"/>
      <c r="I1345" s="379"/>
    </row>
    <row r="1346" spans="1:9" ht="17.5">
      <c r="A1346" s="262">
        <v>22020102</v>
      </c>
      <c r="B1346" s="82" t="s">
        <v>649</v>
      </c>
      <c r="C1346" s="177"/>
      <c r="D1346" s="523">
        <v>31911700</v>
      </c>
      <c r="E1346" s="85" t="s">
        <v>206</v>
      </c>
      <c r="F1346" s="81"/>
      <c r="G1346" s="379">
        <v>2100000</v>
      </c>
      <c r="H1346" s="81">
        <v>1200000</v>
      </c>
      <c r="I1346" s="379">
        <v>2500000</v>
      </c>
    </row>
    <row r="1347" spans="1:9" ht="17.5">
      <c r="A1347" s="254">
        <v>22020300</v>
      </c>
      <c r="B1347" s="86"/>
      <c r="C1347" s="190"/>
      <c r="D1347" s="402">
        <v>31911700</v>
      </c>
      <c r="E1347" s="59" t="s">
        <v>212</v>
      </c>
      <c r="F1347" s="81"/>
      <c r="G1347" s="379"/>
      <c r="H1347" s="81"/>
      <c r="I1347" s="379"/>
    </row>
    <row r="1348" spans="1:9" ht="33" customHeight="1">
      <c r="A1348" s="272" t="s">
        <v>699</v>
      </c>
      <c r="B1348" s="82" t="s">
        <v>647</v>
      </c>
      <c r="C1348" s="220"/>
      <c r="D1348" s="523">
        <v>31911700</v>
      </c>
      <c r="E1348" s="867" t="s">
        <v>806</v>
      </c>
      <c r="F1348" s="45">
        <v>123000</v>
      </c>
      <c r="G1348" s="694">
        <v>4000000</v>
      </c>
      <c r="H1348" s="45">
        <v>450000</v>
      </c>
      <c r="I1348" s="694">
        <v>10000000</v>
      </c>
    </row>
    <row r="1349" spans="1:9" ht="18" thickBot="1">
      <c r="A1349" s="265">
        <v>22020313</v>
      </c>
      <c r="B1349" s="566" t="s">
        <v>647</v>
      </c>
      <c r="C1349" s="210"/>
      <c r="D1349" s="523">
        <v>31911700</v>
      </c>
      <c r="E1349" s="619" t="s">
        <v>668</v>
      </c>
      <c r="F1349" s="462"/>
      <c r="G1349" s="567"/>
      <c r="H1349" s="462"/>
      <c r="I1349" s="567"/>
    </row>
    <row r="1350" spans="1:9" ht="18" thickBot="1">
      <c r="A1350" s="621"/>
      <c r="B1350" s="545"/>
      <c r="C1350" s="546"/>
      <c r="D1350" s="545"/>
      <c r="E1350" s="547" t="s">
        <v>164</v>
      </c>
      <c r="F1350" s="548">
        <f>SUM(F1318:F1340)</f>
        <v>14427940.800000001</v>
      </c>
      <c r="G1350" s="548">
        <f>SUM(G1318:G1343)</f>
        <v>14145040</v>
      </c>
      <c r="H1350" s="548">
        <f>SUM(H1318:H1340)</f>
        <v>7648284</v>
      </c>
      <c r="I1350" s="549">
        <f>SUM(I1318:I1343)</f>
        <v>33249282.439999998</v>
      </c>
    </row>
    <row r="1351" spans="1:9" ht="18" thickBot="1">
      <c r="A1351" s="620"/>
      <c r="B1351" s="540"/>
      <c r="C1351" s="541"/>
      <c r="D1351" s="540"/>
      <c r="E1351" s="542" t="s">
        <v>203</v>
      </c>
      <c r="F1351" s="543">
        <f>SUM(F1346:F1349)</f>
        <v>123000</v>
      </c>
      <c r="G1351" s="543">
        <f>SUM(G1346:G1349)</f>
        <v>6100000</v>
      </c>
      <c r="H1351" s="543">
        <f>SUM(H1346:H1349)</f>
        <v>1650000</v>
      </c>
      <c r="I1351" s="543">
        <f>SUM(I1346:I1349)</f>
        <v>12500000</v>
      </c>
    </row>
    <row r="1352" spans="1:9" ht="18" thickBot="1">
      <c r="A1352" s="263"/>
      <c r="B1352" s="443"/>
      <c r="C1352" s="442"/>
      <c r="D1352" s="263"/>
      <c r="E1352" s="447" t="s">
        <v>296</v>
      </c>
      <c r="F1352" s="406">
        <f>SUM(F1350:F1351)</f>
        <v>14550940.800000001</v>
      </c>
      <c r="G1352" s="406">
        <f>SUM(G1350:G1351)</f>
        <v>20245040</v>
      </c>
      <c r="H1352" s="406">
        <f>SUM(H1350:H1351)</f>
        <v>9298284</v>
      </c>
      <c r="I1352" s="406">
        <f>SUM(I1350:I1351)</f>
        <v>45749282.439999998</v>
      </c>
    </row>
    <row r="1353" spans="1:9" ht="22">
      <c r="A1353" s="1620" t="s">
        <v>916</v>
      </c>
      <c r="B1353" s="1621"/>
      <c r="C1353" s="1621"/>
      <c r="D1353" s="1621"/>
      <c r="E1353" s="1621"/>
      <c r="F1353" s="1621"/>
      <c r="G1353" s="1621"/>
      <c r="H1353" s="1621"/>
      <c r="I1353" s="1622"/>
    </row>
    <row r="1354" spans="1:9" ht="20">
      <c r="A1354" s="1623" t="s">
        <v>484</v>
      </c>
      <c r="B1354" s="1624"/>
      <c r="C1354" s="1624"/>
      <c r="D1354" s="1624"/>
      <c r="E1354" s="1624"/>
      <c r="F1354" s="1624"/>
      <c r="G1354" s="1624"/>
      <c r="H1354" s="1624"/>
      <c r="I1354" s="1625"/>
    </row>
    <row r="1355" spans="1:9" ht="20.25" customHeight="1">
      <c r="A1355" s="1626" t="s">
        <v>1678</v>
      </c>
      <c r="B1355" s="1627"/>
      <c r="C1355" s="1627"/>
      <c r="D1355" s="1627"/>
      <c r="E1355" s="1627"/>
      <c r="F1355" s="1627"/>
      <c r="G1355" s="1627"/>
      <c r="H1355" s="1627"/>
      <c r="I1355" s="1628"/>
    </row>
    <row r="1356" spans="1:9" ht="18.75" customHeight="1" thickBot="1">
      <c r="A1356" s="1656" t="s">
        <v>277</v>
      </c>
      <c r="B1356" s="1656"/>
      <c r="C1356" s="1656"/>
      <c r="D1356" s="1656"/>
      <c r="E1356" s="1656"/>
      <c r="F1356" s="1656"/>
      <c r="G1356" s="1656"/>
      <c r="H1356" s="1656"/>
      <c r="I1356" s="1656"/>
    </row>
    <row r="1357" spans="1:9" ht="26.25" customHeight="1" thickBot="1">
      <c r="A1357" s="1641" t="s">
        <v>404</v>
      </c>
      <c r="B1357" s="1642"/>
      <c r="C1357" s="1642"/>
      <c r="D1357" s="1642"/>
      <c r="E1357" s="1642"/>
      <c r="F1357" s="1642"/>
      <c r="G1357" s="1642"/>
      <c r="H1357" s="1642"/>
      <c r="I1357" s="1643"/>
    </row>
    <row r="1358" spans="1:9" s="121" customFormat="1" ht="54" customHeight="1" thickBot="1">
      <c r="A1358" s="167" t="s">
        <v>465</v>
      </c>
      <c r="B1358" s="2" t="s">
        <v>459</v>
      </c>
      <c r="C1358" s="175" t="s">
        <v>455</v>
      </c>
      <c r="D1358" s="2" t="s">
        <v>458</v>
      </c>
      <c r="E1358" s="8" t="s">
        <v>1</v>
      </c>
      <c r="F1358" s="2" t="s">
        <v>835</v>
      </c>
      <c r="G1358" s="2" t="s">
        <v>836</v>
      </c>
      <c r="H1358" s="2" t="s">
        <v>837</v>
      </c>
      <c r="I1358" s="2" t="s">
        <v>838</v>
      </c>
    </row>
    <row r="1359" spans="1:9" ht="17.5">
      <c r="A1359" s="257">
        <v>20000000</v>
      </c>
      <c r="B1359" s="90"/>
      <c r="C1359" s="191"/>
      <c r="D1359" s="402">
        <v>31911700</v>
      </c>
      <c r="E1359" s="91" t="s">
        <v>163</v>
      </c>
      <c r="F1359" s="92"/>
      <c r="G1359" s="372"/>
      <c r="H1359" s="92"/>
      <c r="I1359" s="372"/>
    </row>
    <row r="1360" spans="1:9" ht="17.5">
      <c r="A1360" s="258">
        <v>21000000</v>
      </c>
      <c r="B1360" s="79"/>
      <c r="C1360" s="185"/>
      <c r="D1360" s="402">
        <v>31911700</v>
      </c>
      <c r="E1360" s="11" t="s">
        <v>164</v>
      </c>
      <c r="F1360" s="75"/>
      <c r="G1360" s="19"/>
      <c r="H1360" s="75"/>
      <c r="I1360" s="19"/>
    </row>
    <row r="1361" spans="1:9" ht="17.5">
      <c r="A1361" s="258">
        <v>21010000</v>
      </c>
      <c r="B1361" s="79"/>
      <c r="C1361" s="185"/>
      <c r="D1361" s="402">
        <v>31911700</v>
      </c>
      <c r="E1361" s="11" t="s">
        <v>165</v>
      </c>
      <c r="F1361" s="75"/>
      <c r="G1361" s="19"/>
      <c r="H1361" s="75"/>
      <c r="I1361" s="19"/>
    </row>
    <row r="1362" spans="1:9" ht="17.5">
      <c r="A1362" s="259">
        <v>21010103</v>
      </c>
      <c r="B1362" s="82" t="s">
        <v>647</v>
      </c>
      <c r="C1362" s="187"/>
      <c r="D1362" s="523">
        <v>31911700</v>
      </c>
      <c r="E1362" s="80" t="s">
        <v>168</v>
      </c>
      <c r="F1362" s="81"/>
      <c r="G1362" s="19"/>
      <c r="H1362" s="81"/>
      <c r="I1362" s="19"/>
    </row>
    <row r="1363" spans="1:9" ht="17.5">
      <c r="A1363" s="259">
        <v>21010104</v>
      </c>
      <c r="B1363" s="82" t="s">
        <v>647</v>
      </c>
      <c r="C1363" s="187"/>
      <c r="D1363" s="523">
        <v>31911700</v>
      </c>
      <c r="E1363" s="80" t="s">
        <v>169</v>
      </c>
      <c r="F1363" s="30">
        <f>G1363+(G1363*2%)</f>
        <v>0</v>
      </c>
      <c r="G1363" s="19"/>
      <c r="H1363" s="75">
        <f>G1363/12*9</f>
        <v>0</v>
      </c>
      <c r="I1363" s="19"/>
    </row>
    <row r="1364" spans="1:9" ht="17.5">
      <c r="A1364" s="259">
        <v>21010105</v>
      </c>
      <c r="B1364" s="82" t="s">
        <v>647</v>
      </c>
      <c r="C1364" s="187"/>
      <c r="D1364" s="523">
        <v>31911700</v>
      </c>
      <c r="E1364" s="80" t="s">
        <v>170</v>
      </c>
      <c r="F1364" s="30">
        <v>130434</v>
      </c>
      <c r="G1364" s="19">
        <v>195651</v>
      </c>
      <c r="H1364" s="75">
        <v>146738.25</v>
      </c>
      <c r="I1364" s="19">
        <v>195651</v>
      </c>
    </row>
    <row r="1365" spans="1:9" ht="17.5">
      <c r="A1365" s="234">
        <v>21010106</v>
      </c>
      <c r="B1365" s="82" t="s">
        <v>647</v>
      </c>
      <c r="C1365" s="187"/>
      <c r="D1365" s="523">
        <v>31911700</v>
      </c>
      <c r="E1365" s="80" t="s">
        <v>171</v>
      </c>
      <c r="F1365" s="81"/>
      <c r="G1365" s="19"/>
      <c r="H1365" s="30"/>
      <c r="I1365" s="19"/>
    </row>
    <row r="1366" spans="1:9" ht="17.5">
      <c r="A1366" s="239"/>
      <c r="B1366" s="82" t="s">
        <v>647</v>
      </c>
      <c r="C1366" s="187"/>
      <c r="D1366" s="523">
        <v>31911700</v>
      </c>
      <c r="E1366" s="64" t="s">
        <v>683</v>
      </c>
      <c r="F1366" s="81"/>
      <c r="G1366" s="19"/>
      <c r="H1366" s="30"/>
      <c r="I1366" s="18">
        <v>480000</v>
      </c>
    </row>
    <row r="1367" spans="1:9" ht="17.5">
      <c r="A1367" s="258" t="s">
        <v>700</v>
      </c>
      <c r="B1367" s="82"/>
      <c r="C1367" s="185"/>
      <c r="D1367" s="402">
        <v>31911700</v>
      </c>
      <c r="E1367" s="11" t="s">
        <v>192</v>
      </c>
      <c r="F1367" s="81"/>
      <c r="G1367" s="368"/>
      <c r="H1367" s="30"/>
      <c r="I1367" s="368"/>
    </row>
    <row r="1368" spans="1:9" ht="17.5">
      <c r="A1368" s="234">
        <v>21020301</v>
      </c>
      <c r="B1368" s="82" t="s">
        <v>647</v>
      </c>
      <c r="C1368" s="187"/>
      <c r="D1368" s="523">
        <v>31911700</v>
      </c>
      <c r="E1368" s="64" t="s">
        <v>177</v>
      </c>
      <c r="F1368" s="103"/>
      <c r="G1368" s="377"/>
      <c r="H1368" s="364"/>
      <c r="I1368" s="377"/>
    </row>
    <row r="1369" spans="1:9" ht="17.5">
      <c r="A1369" s="234">
        <v>21020302</v>
      </c>
      <c r="B1369" s="82" t="s">
        <v>647</v>
      </c>
      <c r="C1369" s="187"/>
      <c r="D1369" s="523">
        <v>31911700</v>
      </c>
      <c r="E1369" s="64" t="s">
        <v>178</v>
      </c>
      <c r="F1369" s="103"/>
      <c r="G1369" s="377"/>
      <c r="H1369" s="364"/>
      <c r="I1369" s="377"/>
    </row>
    <row r="1370" spans="1:9" ht="17.5">
      <c r="A1370" s="234">
        <v>21020303</v>
      </c>
      <c r="B1370" s="82" t="s">
        <v>647</v>
      </c>
      <c r="C1370" s="187"/>
      <c r="D1370" s="523">
        <v>31911700</v>
      </c>
      <c r="E1370" s="64" t="s">
        <v>179</v>
      </c>
      <c r="F1370" s="103"/>
      <c r="G1370" s="377"/>
      <c r="H1370" s="364"/>
      <c r="I1370" s="377"/>
    </row>
    <row r="1371" spans="1:9" ht="17.5">
      <c r="A1371" s="234">
        <v>21020304</v>
      </c>
      <c r="B1371" s="82" t="s">
        <v>647</v>
      </c>
      <c r="C1371" s="187"/>
      <c r="D1371" s="523">
        <v>31911700</v>
      </c>
      <c r="E1371" s="64" t="s">
        <v>180</v>
      </c>
      <c r="F1371" s="103"/>
      <c r="G1371" s="377"/>
      <c r="H1371" s="364"/>
      <c r="I1371" s="377"/>
    </row>
    <row r="1372" spans="1:9" ht="17.5">
      <c r="A1372" s="234">
        <v>21020312</v>
      </c>
      <c r="B1372" s="82" t="s">
        <v>647</v>
      </c>
      <c r="C1372" s="187"/>
      <c r="D1372" s="523">
        <v>31911700</v>
      </c>
      <c r="E1372" s="64" t="s">
        <v>183</v>
      </c>
      <c r="F1372" s="103"/>
      <c r="G1372" s="377"/>
      <c r="H1372" s="364"/>
      <c r="I1372" s="377"/>
    </row>
    <row r="1373" spans="1:9" ht="17.5">
      <c r="A1373" s="234">
        <v>21020315</v>
      </c>
      <c r="B1373" s="82" t="s">
        <v>647</v>
      </c>
      <c r="C1373" s="187"/>
      <c r="D1373" s="523">
        <v>31911700</v>
      </c>
      <c r="E1373" s="64" t="s">
        <v>186</v>
      </c>
      <c r="F1373" s="103"/>
      <c r="G1373" s="377"/>
      <c r="H1373" s="364"/>
      <c r="I1373" s="377"/>
    </row>
    <row r="1374" spans="1:9" ht="17.5">
      <c r="A1374" s="234">
        <v>21020314</v>
      </c>
      <c r="B1374" s="82" t="s">
        <v>647</v>
      </c>
      <c r="C1374" s="187"/>
      <c r="D1374" s="523">
        <v>31911700</v>
      </c>
      <c r="E1374" s="64" t="s">
        <v>520</v>
      </c>
      <c r="F1374" s="103"/>
      <c r="G1374" s="377"/>
      <c r="H1374" s="364"/>
      <c r="I1374" s="377"/>
    </row>
    <row r="1375" spans="1:9" ht="17.5">
      <c r="A1375" s="234">
        <v>21020305</v>
      </c>
      <c r="B1375" s="82" t="s">
        <v>647</v>
      </c>
      <c r="C1375" s="187"/>
      <c r="D1375" s="523">
        <v>31911700</v>
      </c>
      <c r="E1375" s="64" t="s">
        <v>521</v>
      </c>
      <c r="F1375" s="103"/>
      <c r="G1375" s="377"/>
      <c r="H1375" s="364"/>
      <c r="I1375" s="377"/>
    </row>
    <row r="1376" spans="1:9" ht="17.5">
      <c r="A1376" s="234">
        <v>21020306</v>
      </c>
      <c r="B1376" s="82" t="s">
        <v>647</v>
      </c>
      <c r="C1376" s="187"/>
      <c r="D1376" s="523">
        <v>31911700</v>
      </c>
      <c r="E1376" s="64" t="s">
        <v>522</v>
      </c>
      <c r="F1376" s="103"/>
      <c r="G1376" s="377"/>
      <c r="H1376" s="364"/>
      <c r="I1376" s="377"/>
    </row>
    <row r="1377" spans="1:9" ht="17.5">
      <c r="A1377" s="258">
        <v>21020400</v>
      </c>
      <c r="B1377" s="82"/>
      <c r="C1377" s="185"/>
      <c r="D1377" s="402">
        <v>31911700</v>
      </c>
      <c r="E1377" s="11" t="s">
        <v>194</v>
      </c>
      <c r="F1377" s="81"/>
      <c r="G1377" s="19"/>
      <c r="H1377" s="30"/>
      <c r="I1377" s="19"/>
    </row>
    <row r="1378" spans="1:9" ht="17.5">
      <c r="A1378" s="259">
        <v>21020401</v>
      </c>
      <c r="B1378" s="82" t="s">
        <v>647</v>
      </c>
      <c r="C1378" s="187"/>
      <c r="D1378" s="523">
        <v>31911700</v>
      </c>
      <c r="E1378" s="64" t="s">
        <v>177</v>
      </c>
      <c r="F1378" s="1082">
        <v>42568</v>
      </c>
      <c r="G1378" s="1080">
        <v>63852</v>
      </c>
      <c r="H1378" s="1555">
        <f t="shared" ref="H1378:H1381" si="52">G1378/12*9</f>
        <v>47889</v>
      </c>
      <c r="I1378" s="1080">
        <v>63852</v>
      </c>
    </row>
    <row r="1379" spans="1:9" ht="17.5">
      <c r="A1379" s="259">
        <v>21020402</v>
      </c>
      <c r="B1379" s="82" t="s">
        <v>647</v>
      </c>
      <c r="C1379" s="187"/>
      <c r="D1379" s="523">
        <v>31911700</v>
      </c>
      <c r="E1379" s="64" t="s">
        <v>178</v>
      </c>
      <c r="F1379" s="1082">
        <v>64328</v>
      </c>
      <c r="G1379" s="1080">
        <v>96492</v>
      </c>
      <c r="H1379" s="1555">
        <f t="shared" si="52"/>
        <v>72369</v>
      </c>
      <c r="I1379" s="1080">
        <v>96492</v>
      </c>
    </row>
    <row r="1380" spans="1:9" ht="17.5">
      <c r="A1380" s="259">
        <v>21020403</v>
      </c>
      <c r="B1380" s="82" t="s">
        <v>647</v>
      </c>
      <c r="C1380" s="187"/>
      <c r="D1380" s="523">
        <v>31911700</v>
      </c>
      <c r="E1380" s="64" t="s">
        <v>179</v>
      </c>
      <c r="F1380" s="1082">
        <v>3600</v>
      </c>
      <c r="G1380" s="1080">
        <v>5400</v>
      </c>
      <c r="H1380" s="1555">
        <f t="shared" si="52"/>
        <v>4050</v>
      </c>
      <c r="I1380" s="1080">
        <v>5400</v>
      </c>
    </row>
    <row r="1381" spans="1:9" ht="17.5">
      <c r="A1381" s="259">
        <v>21020404</v>
      </c>
      <c r="B1381" s="82" t="s">
        <v>647</v>
      </c>
      <c r="C1381" s="187"/>
      <c r="D1381" s="523">
        <v>31911700</v>
      </c>
      <c r="E1381" s="64" t="s">
        <v>180</v>
      </c>
      <c r="F1381" s="1082">
        <v>6080</v>
      </c>
      <c r="G1381" s="1080">
        <v>9120</v>
      </c>
      <c r="H1381" s="1555">
        <f t="shared" si="52"/>
        <v>6840</v>
      </c>
      <c r="I1381" s="1080">
        <v>9120</v>
      </c>
    </row>
    <row r="1382" spans="1:9" ht="17.5">
      <c r="A1382" s="259" t="s">
        <v>532</v>
      </c>
      <c r="B1382" s="82" t="s">
        <v>647</v>
      </c>
      <c r="C1382" s="187"/>
      <c r="D1382" s="523">
        <v>31911700</v>
      </c>
      <c r="E1382" s="64" t="s">
        <v>183</v>
      </c>
      <c r="F1382" s="30"/>
      <c r="G1382" s="19"/>
      <c r="H1382" s="30"/>
      <c r="I1382" s="19"/>
    </row>
    <row r="1383" spans="1:9" ht="17.5">
      <c r="A1383" s="259">
        <v>21020415</v>
      </c>
      <c r="B1383" s="82" t="s">
        <v>647</v>
      </c>
      <c r="C1383" s="187"/>
      <c r="D1383" s="523">
        <v>31911700</v>
      </c>
      <c r="E1383" s="64" t="s">
        <v>186</v>
      </c>
      <c r="F1383" s="1078">
        <v>49360</v>
      </c>
      <c r="G1383" s="1556">
        <v>74040</v>
      </c>
      <c r="H1383" s="1557">
        <v>55530</v>
      </c>
      <c r="I1383" s="1556">
        <v>74040</v>
      </c>
    </row>
    <row r="1384" spans="1:9" ht="17.5">
      <c r="A1384" s="258">
        <v>21020500</v>
      </c>
      <c r="B1384" s="79"/>
      <c r="C1384" s="185"/>
      <c r="D1384" s="402">
        <v>31911700</v>
      </c>
      <c r="E1384" s="11" t="s">
        <v>194</v>
      </c>
      <c r="F1384" s="30"/>
      <c r="G1384" s="19"/>
      <c r="H1384" s="81"/>
      <c r="I1384" s="19"/>
    </row>
    <row r="1385" spans="1:9" ht="17.5">
      <c r="A1385" s="259">
        <v>21020501</v>
      </c>
      <c r="B1385" s="82" t="s">
        <v>647</v>
      </c>
      <c r="C1385" s="187"/>
      <c r="D1385" s="523">
        <v>31911700</v>
      </c>
      <c r="E1385" s="64" t="s">
        <v>189</v>
      </c>
      <c r="F1385" s="30"/>
      <c r="G1385" s="379"/>
      <c r="H1385" s="75"/>
      <c r="I1385" s="379"/>
    </row>
    <row r="1386" spans="1:9" ht="17.5">
      <c r="A1386" s="260">
        <v>21020502</v>
      </c>
      <c r="B1386" s="82" t="s">
        <v>647</v>
      </c>
      <c r="C1386" s="189"/>
      <c r="D1386" s="523">
        <v>31911700</v>
      </c>
      <c r="E1386" s="64" t="s">
        <v>693</v>
      </c>
      <c r="F1386" s="30"/>
      <c r="G1386" s="379"/>
      <c r="H1386" s="75"/>
      <c r="I1386" s="379">
        <f>'NORMINAL ROLL'!H847</f>
        <v>0</v>
      </c>
    </row>
    <row r="1387" spans="1:9" ht="17.5">
      <c r="A1387" s="260">
        <v>21020503</v>
      </c>
      <c r="B1387" s="82" t="s">
        <v>647</v>
      </c>
      <c r="C1387" s="189"/>
      <c r="D1387" s="523">
        <v>31911700</v>
      </c>
      <c r="E1387" s="64" t="s">
        <v>645</v>
      </c>
      <c r="F1387" s="30"/>
      <c r="G1387" s="379"/>
      <c r="H1387" s="75"/>
      <c r="I1387" s="379"/>
    </row>
    <row r="1388" spans="1:9" ht="17.5">
      <c r="A1388" s="235">
        <v>21020600</v>
      </c>
      <c r="B1388" s="84"/>
      <c r="C1388" s="188"/>
      <c r="D1388" s="402">
        <v>31911700</v>
      </c>
      <c r="E1388" s="11" t="s">
        <v>195</v>
      </c>
      <c r="F1388" s="81"/>
      <c r="G1388" s="379"/>
      <c r="H1388" s="81"/>
      <c r="I1388" s="379"/>
    </row>
    <row r="1389" spans="1:9" ht="17.5">
      <c r="A1389" s="248">
        <v>21020605</v>
      </c>
      <c r="B1389" s="82" t="s">
        <v>647</v>
      </c>
      <c r="C1389" s="189"/>
      <c r="D1389" s="523">
        <v>31911700</v>
      </c>
      <c r="E1389" s="80" t="s">
        <v>198</v>
      </c>
      <c r="F1389" s="81"/>
      <c r="G1389" s="379"/>
      <c r="H1389" s="81"/>
      <c r="I1389" s="379"/>
    </row>
    <row r="1390" spans="1:9" ht="17.5">
      <c r="A1390" s="237">
        <v>21030100</v>
      </c>
      <c r="B1390" s="86"/>
      <c r="C1390" s="190"/>
      <c r="D1390" s="402">
        <v>31911700</v>
      </c>
      <c r="E1390" s="59" t="s">
        <v>199</v>
      </c>
      <c r="F1390" s="75"/>
      <c r="G1390" s="796"/>
      <c r="H1390" s="30"/>
      <c r="I1390" s="796"/>
    </row>
    <row r="1391" spans="1:9" ht="17.5">
      <c r="A1391" s="1059">
        <v>22010100</v>
      </c>
      <c r="B1391" s="165" t="s">
        <v>828</v>
      </c>
      <c r="C1391" s="218"/>
      <c r="D1391" s="523">
        <v>31911700</v>
      </c>
      <c r="E1391" s="971" t="s">
        <v>834</v>
      </c>
      <c r="F1391" s="75"/>
      <c r="G1391" s="796"/>
      <c r="H1391" s="30"/>
      <c r="I1391" s="19"/>
    </row>
    <row r="1392" spans="1:9" ht="17.5">
      <c r="A1392" s="254">
        <v>22020000</v>
      </c>
      <c r="B1392" s="86"/>
      <c r="C1392" s="190"/>
      <c r="D1392" s="523">
        <v>31911700</v>
      </c>
      <c r="E1392" s="59" t="s">
        <v>203</v>
      </c>
      <c r="F1392" s="81"/>
      <c r="G1392" s="379"/>
      <c r="H1392" s="81"/>
      <c r="I1392" s="379"/>
    </row>
    <row r="1393" spans="1:9" ht="17.5">
      <c r="A1393" s="254">
        <v>22020100</v>
      </c>
      <c r="B1393" s="86"/>
      <c r="C1393" s="190"/>
      <c r="D1393" s="402">
        <v>31911700</v>
      </c>
      <c r="E1393" s="59" t="s">
        <v>204</v>
      </c>
      <c r="F1393" s="81"/>
      <c r="G1393" s="379"/>
      <c r="H1393" s="81"/>
      <c r="I1393" s="379"/>
    </row>
    <row r="1394" spans="1:9" ht="17.5">
      <c r="A1394" s="262">
        <v>22020102</v>
      </c>
      <c r="B1394" s="82" t="s">
        <v>647</v>
      </c>
      <c r="C1394" s="177"/>
      <c r="D1394" s="523">
        <v>31911700</v>
      </c>
      <c r="E1394" s="85" t="s">
        <v>206</v>
      </c>
      <c r="F1394" s="81">
        <v>250000</v>
      </c>
      <c r="G1394" s="379">
        <v>50000</v>
      </c>
      <c r="H1394" s="81">
        <v>38000</v>
      </c>
      <c r="I1394" s="379">
        <v>50000</v>
      </c>
    </row>
    <row r="1395" spans="1:9" ht="17.5">
      <c r="A1395" s="254">
        <v>22020300</v>
      </c>
      <c r="B1395" s="86"/>
      <c r="C1395" s="190"/>
      <c r="D1395" s="402">
        <v>31911700</v>
      </c>
      <c r="E1395" s="59" t="s">
        <v>212</v>
      </c>
      <c r="F1395" s="462"/>
      <c r="G1395" s="567"/>
      <c r="H1395" s="462"/>
      <c r="I1395" s="567"/>
    </row>
    <row r="1396" spans="1:9" ht="18" thickBot="1">
      <c r="A1396" s="265">
        <v>22020313</v>
      </c>
      <c r="B1396" s="566" t="s">
        <v>647</v>
      </c>
      <c r="C1396" s="210"/>
      <c r="D1396" s="523">
        <v>31911700</v>
      </c>
      <c r="E1396" s="619" t="s">
        <v>812</v>
      </c>
      <c r="F1396" s="462"/>
      <c r="G1396" s="379"/>
      <c r="H1396" s="462"/>
      <c r="I1396" s="567">
        <v>1000000</v>
      </c>
    </row>
    <row r="1397" spans="1:9" ht="18" thickBot="1">
      <c r="A1397" s="618"/>
      <c r="B1397" s="589"/>
      <c r="C1397" s="590"/>
      <c r="D1397" s="589"/>
      <c r="E1397" s="597" t="s">
        <v>164</v>
      </c>
      <c r="F1397" s="594">
        <f>SUM(F1363:F1389)</f>
        <v>296370</v>
      </c>
      <c r="G1397" s="594">
        <f>SUM(G1362:G1391)</f>
        <v>444555</v>
      </c>
      <c r="H1397" s="594">
        <f>SUM(H1363:H1389)</f>
        <v>333416.25</v>
      </c>
      <c r="I1397" s="595">
        <f>SUM(I1363:I1391)</f>
        <v>924555</v>
      </c>
    </row>
    <row r="1398" spans="1:9" ht="18" thickBot="1">
      <c r="A1398" s="617"/>
      <c r="B1398" s="585"/>
      <c r="C1398" s="586"/>
      <c r="D1398" s="585"/>
      <c r="E1398" s="596" t="s">
        <v>203</v>
      </c>
      <c r="F1398" s="593">
        <f>SUM(F1394:F1396)</f>
        <v>250000</v>
      </c>
      <c r="G1398" s="593">
        <f>SUM(G1394:G1396)</f>
        <v>50000</v>
      </c>
      <c r="H1398" s="593">
        <f>SUM(H1394:H1396)</f>
        <v>38000</v>
      </c>
      <c r="I1398" s="593">
        <f>SUM(I1394:I1396)</f>
        <v>1050000</v>
      </c>
    </row>
    <row r="1399" spans="1:9" ht="18" thickBot="1">
      <c r="A1399" s="171"/>
      <c r="B1399" s="423"/>
      <c r="C1399" s="208"/>
      <c r="D1399" s="423"/>
      <c r="E1399" s="424" t="s">
        <v>296</v>
      </c>
      <c r="F1399" s="419">
        <f>SUM(F1397:F1398)</f>
        <v>546370</v>
      </c>
      <c r="G1399" s="419">
        <f>SUM(G1397:G1398)</f>
        <v>494555</v>
      </c>
      <c r="H1399" s="419">
        <f>SUM(H1397:H1398)</f>
        <v>371416.25</v>
      </c>
      <c r="I1399" s="419">
        <f>SUM(I1397:I1398)</f>
        <v>1974555</v>
      </c>
    </row>
    <row r="1400" spans="1:9" ht="22">
      <c r="A1400" s="1620" t="s">
        <v>916</v>
      </c>
      <c r="B1400" s="1621"/>
      <c r="C1400" s="1621"/>
      <c r="D1400" s="1621"/>
      <c r="E1400" s="1621"/>
      <c r="F1400" s="1621"/>
      <c r="G1400" s="1621"/>
      <c r="H1400" s="1621"/>
      <c r="I1400" s="1622"/>
    </row>
    <row r="1401" spans="1:9" ht="20">
      <c r="A1401" s="1623" t="s">
        <v>484</v>
      </c>
      <c r="B1401" s="1624"/>
      <c r="C1401" s="1624"/>
      <c r="D1401" s="1624"/>
      <c r="E1401" s="1624"/>
      <c r="F1401" s="1624"/>
      <c r="G1401" s="1624"/>
      <c r="H1401" s="1624"/>
      <c r="I1401" s="1625"/>
    </row>
    <row r="1402" spans="1:9" ht="28" customHeight="1">
      <c r="A1402" s="1626" t="s">
        <v>1678</v>
      </c>
      <c r="B1402" s="1627"/>
      <c r="C1402" s="1627"/>
      <c r="D1402" s="1627"/>
      <c r="E1402" s="1627"/>
      <c r="F1402" s="1627"/>
      <c r="G1402" s="1627"/>
      <c r="H1402" s="1627"/>
      <c r="I1402" s="1628"/>
    </row>
    <row r="1403" spans="1:9" ht="28" customHeight="1" thickBot="1">
      <c r="A1403" s="1656" t="s">
        <v>330</v>
      </c>
      <c r="B1403" s="1656"/>
      <c r="C1403" s="1656"/>
      <c r="D1403" s="1656"/>
      <c r="E1403" s="1656"/>
      <c r="F1403" s="1656"/>
      <c r="G1403" s="1656"/>
      <c r="H1403" s="1656"/>
      <c r="I1403" s="1656"/>
    </row>
    <row r="1404" spans="1:9" ht="21" customHeight="1" thickBot="1">
      <c r="A1404" s="1632" t="s">
        <v>406</v>
      </c>
      <c r="B1404" s="1633"/>
      <c r="C1404" s="1633"/>
      <c r="D1404" s="1633"/>
      <c r="E1404" s="1633"/>
      <c r="F1404" s="1633"/>
      <c r="G1404" s="1633"/>
      <c r="H1404" s="1633"/>
      <c r="I1404" s="1634"/>
    </row>
    <row r="1405" spans="1:9" s="121" customFormat="1" ht="53.25" customHeight="1" thickBot="1">
      <c r="A1405" s="172" t="s">
        <v>701</v>
      </c>
      <c r="B1405" s="2" t="s">
        <v>459</v>
      </c>
      <c r="C1405" s="209" t="s">
        <v>455</v>
      </c>
      <c r="D1405" s="129" t="s">
        <v>458</v>
      </c>
      <c r="E1405" s="130" t="s">
        <v>1</v>
      </c>
      <c r="F1405" s="2" t="s">
        <v>835</v>
      </c>
      <c r="G1405" s="2" t="s">
        <v>836</v>
      </c>
      <c r="H1405" s="2" t="s">
        <v>837</v>
      </c>
      <c r="I1405" s="2" t="s">
        <v>838</v>
      </c>
    </row>
    <row r="1406" spans="1:9" ht="18.75" customHeight="1">
      <c r="A1406" s="264">
        <v>22400100101</v>
      </c>
      <c r="B1406" s="300" t="s">
        <v>647</v>
      </c>
      <c r="C1406" s="182"/>
      <c r="D1406" s="523">
        <v>31911700</v>
      </c>
      <c r="E1406" s="62" t="s">
        <v>368</v>
      </c>
      <c r="F1406" s="63">
        <f>F1474</f>
        <v>16317265.140000001</v>
      </c>
      <c r="G1406" s="63">
        <f>G1474</f>
        <v>37044706</v>
      </c>
      <c r="H1406" s="63">
        <f>H1474</f>
        <v>19760970.25</v>
      </c>
      <c r="I1406" s="63">
        <f>I1474</f>
        <v>35429910.041999996</v>
      </c>
    </row>
    <row r="1407" spans="1:9" ht="18.75" customHeight="1">
      <c r="A1407" s="262">
        <v>22400100102</v>
      </c>
      <c r="B1407" s="82" t="s">
        <v>647</v>
      </c>
      <c r="C1407" s="177"/>
      <c r="D1407" s="523">
        <v>31911700</v>
      </c>
      <c r="E1407" s="64" t="s">
        <v>405</v>
      </c>
      <c r="F1407" s="65">
        <f>F1535</f>
        <v>33136824.219999999</v>
      </c>
      <c r="G1407" s="65">
        <f>G1535</f>
        <v>44389161</v>
      </c>
      <c r="H1407" s="65">
        <f>H1535</f>
        <v>34134270.75</v>
      </c>
      <c r="I1407" s="65">
        <f>I1535</f>
        <v>52932528.129999995</v>
      </c>
    </row>
    <row r="1408" spans="1:9" ht="18.75" customHeight="1">
      <c r="A1408" s="262">
        <v>22400100104</v>
      </c>
      <c r="B1408" s="82" t="s">
        <v>647</v>
      </c>
      <c r="C1408" s="177"/>
      <c r="D1408" s="523">
        <v>31911700</v>
      </c>
      <c r="E1408" s="64" t="s">
        <v>370</v>
      </c>
      <c r="F1408" s="65">
        <f>F1593</f>
        <v>10946654.720000001</v>
      </c>
      <c r="G1408" s="65">
        <f>G1593</f>
        <v>32510725</v>
      </c>
      <c r="H1408" s="65">
        <f>H1593</f>
        <v>11559011.25</v>
      </c>
      <c r="I1408" s="65">
        <f>I1593</f>
        <v>35852498.109999999</v>
      </c>
    </row>
    <row r="1409" spans="1:9" ht="18" customHeight="1">
      <c r="A1409" s="262">
        <v>22400100105</v>
      </c>
      <c r="B1409" s="82" t="s">
        <v>647</v>
      </c>
      <c r="C1409" s="177"/>
      <c r="D1409" s="523">
        <v>31911700</v>
      </c>
      <c r="E1409" s="64" t="s">
        <v>371</v>
      </c>
      <c r="F1409" s="65">
        <f>F1654</f>
        <v>17542636.259999994</v>
      </c>
      <c r="G1409" s="65">
        <f>G1654</f>
        <v>40198663</v>
      </c>
      <c r="H1409" s="65">
        <f>H1654</f>
        <v>14525784</v>
      </c>
      <c r="I1409" s="65">
        <f>I1654</f>
        <v>34441898.622000001</v>
      </c>
    </row>
    <row r="1410" spans="1:9" ht="17.5">
      <c r="A1410" s="262">
        <v>22400100106</v>
      </c>
      <c r="B1410" s="82" t="s">
        <v>647</v>
      </c>
      <c r="C1410" s="177"/>
      <c r="D1410" s="523">
        <v>31911700</v>
      </c>
      <c r="E1410" s="64" t="s">
        <v>372</v>
      </c>
      <c r="F1410" s="65">
        <f>F1709</f>
        <v>5955599.1400000006</v>
      </c>
      <c r="G1410" s="65">
        <f>G1709</f>
        <v>7299607</v>
      </c>
      <c r="H1410" s="65">
        <f>H1709</f>
        <v>2729781.25</v>
      </c>
      <c r="I1410" s="65">
        <f>I1709</f>
        <v>10060105.264</v>
      </c>
    </row>
    <row r="1411" spans="1:9" ht="17.5">
      <c r="A1411" s="265">
        <v>22400100107</v>
      </c>
      <c r="B1411" s="82" t="s">
        <v>647</v>
      </c>
      <c r="C1411" s="210"/>
      <c r="D1411" s="523">
        <v>31911700</v>
      </c>
      <c r="E1411" s="119" t="s">
        <v>373</v>
      </c>
      <c r="F1411" s="120">
        <f>F1767</f>
        <v>4476537.1428571437</v>
      </c>
      <c r="G1411" s="120">
        <f>G1767</f>
        <v>8466375</v>
      </c>
      <c r="H1411" s="120">
        <f>H1767</f>
        <v>2725003.25</v>
      </c>
      <c r="I1411" s="120">
        <f>I1767</f>
        <v>6426375</v>
      </c>
    </row>
    <row r="1412" spans="1:9" ht="17.5">
      <c r="A1412" s="262"/>
      <c r="B1412" s="4"/>
      <c r="C1412" s="177"/>
      <c r="D1412" s="4"/>
      <c r="E1412" s="64"/>
      <c r="F1412" s="65"/>
      <c r="G1412" s="356"/>
      <c r="H1412" s="65"/>
      <c r="I1412" s="370"/>
    </row>
    <row r="1413" spans="1:9" ht="18" thickBot="1">
      <c r="A1413" s="265"/>
      <c r="B1413" s="131"/>
      <c r="C1413" s="210"/>
      <c r="D1413" s="131"/>
      <c r="E1413" s="119"/>
      <c r="F1413" s="120"/>
      <c r="G1413" s="362"/>
      <c r="H1413" s="120"/>
      <c r="I1413" s="376"/>
    </row>
    <row r="1414" spans="1:9" ht="18" thickBot="1">
      <c r="A1414" s="169"/>
      <c r="B1414" s="421"/>
      <c r="C1414" s="193"/>
      <c r="D1414" s="421"/>
      <c r="E1414" s="492" t="s">
        <v>296</v>
      </c>
      <c r="F1414" s="487">
        <f>SUM(F1406:F1413)</f>
        <v>88375516.622857139</v>
      </c>
      <c r="G1414" s="487">
        <f>SUM(G1406:G1413)</f>
        <v>169909237</v>
      </c>
      <c r="H1414" s="487">
        <f>SUM(H1406:H1413)</f>
        <v>85434820.75</v>
      </c>
      <c r="I1414" s="487">
        <f>SUM(I1406:I1413)</f>
        <v>175143315.16799998</v>
      </c>
    </row>
    <row r="1415" spans="1:9" ht="17.5">
      <c r="A1415" s="1665" t="s">
        <v>505</v>
      </c>
      <c r="B1415" s="1666"/>
      <c r="C1415" s="1666"/>
      <c r="D1415" s="1666"/>
      <c r="E1415" s="1666"/>
      <c r="F1415" s="1666"/>
      <c r="G1415" s="1666"/>
      <c r="H1415" s="1666"/>
      <c r="I1415" s="1667"/>
    </row>
    <row r="1416" spans="1:9" ht="17.5">
      <c r="A1416" s="254"/>
      <c r="B1416" s="395"/>
      <c r="C1416" s="190"/>
      <c r="D1416" s="395"/>
      <c r="E1416" s="401" t="s">
        <v>164</v>
      </c>
      <c r="F1416" s="507">
        <f t="shared" ref="F1416:I1417" si="53">SUM(F1472+F1533+F1591+F1652+F1707+F1765)</f>
        <v>52665559.622857131</v>
      </c>
      <c r="G1416" s="507">
        <f t="shared" si="53"/>
        <v>56909237</v>
      </c>
      <c r="H1416" s="507">
        <f t="shared" si="53"/>
        <v>34967898.75</v>
      </c>
      <c r="I1416" s="507">
        <f t="shared" si="53"/>
        <v>69143315.167999998</v>
      </c>
    </row>
    <row r="1417" spans="1:9" ht="18" thickBot="1">
      <c r="A1417" s="266"/>
      <c r="B1417" s="508"/>
      <c r="C1417" s="211"/>
      <c r="D1417" s="508"/>
      <c r="E1417" s="509" t="s">
        <v>203</v>
      </c>
      <c r="F1417" s="510">
        <f t="shared" si="53"/>
        <v>35709957</v>
      </c>
      <c r="G1417" s="510">
        <f t="shared" si="53"/>
        <v>113000000</v>
      </c>
      <c r="H1417" s="510">
        <f t="shared" si="53"/>
        <v>50466922</v>
      </c>
      <c r="I1417" s="510">
        <f t="shared" si="53"/>
        <v>106000000</v>
      </c>
    </row>
    <row r="1418" spans="1:9" ht="18" thickBot="1">
      <c r="A1418" s="173"/>
      <c r="B1418" s="511"/>
      <c r="C1418" s="212"/>
      <c r="D1418" s="511"/>
      <c r="E1418" s="512" t="s">
        <v>296</v>
      </c>
      <c r="F1418" s="513">
        <f>SUM(F1416:F1417)</f>
        <v>88375516.622857124</v>
      </c>
      <c r="G1418" s="513">
        <f>SUM(G1416:G1417)</f>
        <v>169909237</v>
      </c>
      <c r="H1418" s="513">
        <f>SUM(H1416:H1417)</f>
        <v>85434820.75</v>
      </c>
      <c r="I1418" s="513">
        <f>SUM(I1416:I1417)</f>
        <v>175143315.16799998</v>
      </c>
    </row>
    <row r="1419" spans="1:9" ht="22">
      <c r="A1419" s="1620" t="s">
        <v>916</v>
      </c>
      <c r="B1419" s="1621"/>
      <c r="C1419" s="1621"/>
      <c r="D1419" s="1621"/>
      <c r="E1419" s="1621"/>
      <c r="F1419" s="1621"/>
      <c r="G1419" s="1621"/>
      <c r="H1419" s="1621"/>
      <c r="I1419" s="1622"/>
    </row>
    <row r="1420" spans="1:9" ht="20">
      <c r="A1420" s="1623" t="s">
        <v>484</v>
      </c>
      <c r="B1420" s="1624"/>
      <c r="C1420" s="1624"/>
      <c r="D1420" s="1624"/>
      <c r="E1420" s="1624"/>
      <c r="F1420" s="1624"/>
      <c r="G1420" s="1624"/>
      <c r="H1420" s="1624"/>
      <c r="I1420" s="1625"/>
    </row>
    <row r="1421" spans="1:9" ht="24" customHeight="1">
      <c r="A1421" s="1626" t="s">
        <v>1678</v>
      </c>
      <c r="B1421" s="1627"/>
      <c r="C1421" s="1627"/>
      <c r="D1421" s="1627"/>
      <c r="E1421" s="1627"/>
      <c r="F1421" s="1627"/>
      <c r="G1421" s="1627"/>
      <c r="H1421" s="1627"/>
      <c r="I1421" s="1628"/>
    </row>
    <row r="1422" spans="1:9" ht="18.75" customHeight="1" thickBot="1">
      <c r="A1422" s="1656" t="s">
        <v>277</v>
      </c>
      <c r="B1422" s="1656"/>
      <c r="C1422" s="1656"/>
      <c r="D1422" s="1656"/>
      <c r="E1422" s="1656"/>
      <c r="F1422" s="1656"/>
      <c r="G1422" s="1656"/>
      <c r="H1422" s="1656"/>
      <c r="I1422" s="1656"/>
    </row>
    <row r="1423" spans="1:9" ht="18.75" customHeight="1" thickBot="1">
      <c r="A1423" s="1632" t="s">
        <v>407</v>
      </c>
      <c r="B1423" s="1633"/>
      <c r="C1423" s="1633"/>
      <c r="D1423" s="1633"/>
      <c r="E1423" s="1633"/>
      <c r="F1423" s="1633"/>
      <c r="G1423" s="1633"/>
      <c r="H1423" s="1633"/>
      <c r="I1423" s="1634"/>
    </row>
    <row r="1424" spans="1:9" s="121" customFormat="1" ht="53.25" customHeight="1" thickBot="1">
      <c r="A1424" s="167" t="s">
        <v>465</v>
      </c>
      <c r="B1424" s="2" t="s">
        <v>459</v>
      </c>
      <c r="C1424" s="175" t="s">
        <v>455</v>
      </c>
      <c r="D1424" s="2" t="s">
        <v>458</v>
      </c>
      <c r="E1424" s="8" t="s">
        <v>1</v>
      </c>
      <c r="F1424" s="2" t="s">
        <v>835</v>
      </c>
      <c r="G1424" s="2" t="s">
        <v>836</v>
      </c>
      <c r="H1424" s="2" t="s">
        <v>837</v>
      </c>
      <c r="I1424" s="2" t="s">
        <v>838</v>
      </c>
    </row>
    <row r="1425" spans="1:9" ht="17.5">
      <c r="A1425" s="267">
        <v>20000000</v>
      </c>
      <c r="B1425" s="135"/>
      <c r="C1425" s="213"/>
      <c r="D1425" s="402">
        <v>31911700</v>
      </c>
      <c r="E1425" s="91" t="s">
        <v>163</v>
      </c>
      <c r="F1425" s="92"/>
      <c r="G1425" s="372"/>
      <c r="H1425" s="92"/>
      <c r="I1425" s="372"/>
    </row>
    <row r="1426" spans="1:9" ht="17.5">
      <c r="A1426" s="259">
        <v>21000000</v>
      </c>
      <c r="B1426" s="43"/>
      <c r="C1426" s="187"/>
      <c r="D1426" s="402">
        <v>31911700</v>
      </c>
      <c r="E1426" s="11" t="s">
        <v>164</v>
      </c>
      <c r="F1426" s="75"/>
      <c r="G1426" s="19"/>
      <c r="H1426" s="75"/>
      <c r="I1426" s="19"/>
    </row>
    <row r="1427" spans="1:9" ht="17.5">
      <c r="A1427" s="259">
        <v>21010000</v>
      </c>
      <c r="B1427" s="43"/>
      <c r="C1427" s="187"/>
      <c r="D1427" s="402">
        <v>31911700</v>
      </c>
      <c r="E1427" s="11" t="s">
        <v>165</v>
      </c>
      <c r="F1427" s="75"/>
      <c r="G1427" s="19"/>
      <c r="H1427" s="75"/>
      <c r="I1427" s="19"/>
    </row>
    <row r="1428" spans="1:9" ht="17.5">
      <c r="A1428" s="259">
        <v>21010103</v>
      </c>
      <c r="B1428" s="82" t="s">
        <v>647</v>
      </c>
      <c r="C1428" s="187"/>
      <c r="D1428" s="523">
        <v>31911700</v>
      </c>
      <c r="E1428" s="80" t="s">
        <v>168</v>
      </c>
      <c r="F1428" s="30">
        <f>G1428+(G1428*2%)</f>
        <v>3162547.74</v>
      </c>
      <c r="G1428" s="19">
        <v>3100537</v>
      </c>
      <c r="H1428" s="75">
        <f>G1428/12*9</f>
        <v>2325402.75</v>
      </c>
      <c r="I1428" s="19"/>
    </row>
    <row r="1429" spans="1:9" ht="17.5">
      <c r="A1429" s="259">
        <v>21010104</v>
      </c>
      <c r="B1429" s="82" t="s">
        <v>647</v>
      </c>
      <c r="C1429" s="187"/>
      <c r="D1429" s="523">
        <v>31911700</v>
      </c>
      <c r="E1429" s="80" t="s">
        <v>169</v>
      </c>
      <c r="F1429" s="30">
        <f>G1429+(G1429*2%)</f>
        <v>1084917.8999999999</v>
      </c>
      <c r="G1429" s="19">
        <v>1063645</v>
      </c>
      <c r="H1429" s="75">
        <f>G1429/12*9</f>
        <v>797733.75</v>
      </c>
      <c r="I1429" s="19">
        <f>'NORMINAL ROLL'!D861</f>
        <v>2101108.6800000002</v>
      </c>
    </row>
    <row r="1430" spans="1:9" ht="17.5">
      <c r="A1430" s="259" t="s">
        <v>702</v>
      </c>
      <c r="B1430" s="82" t="s">
        <v>647</v>
      </c>
      <c r="C1430" s="187"/>
      <c r="D1430" s="523">
        <v>31911700</v>
      </c>
      <c r="E1430" s="80" t="s">
        <v>170</v>
      </c>
      <c r="F1430" s="30">
        <f>G1430+(G1430*2%)</f>
        <v>791921.88</v>
      </c>
      <c r="G1430" s="19">
        <v>776394</v>
      </c>
      <c r="H1430" s="75">
        <f>G1430/12*9</f>
        <v>582295.5</v>
      </c>
      <c r="I1430" s="19">
        <f>'NORMINAL ROLL'!D854</f>
        <v>0</v>
      </c>
    </row>
    <row r="1431" spans="1:9" ht="17.5">
      <c r="A1431" s="234">
        <v>21010106</v>
      </c>
      <c r="B1431" s="82" t="s">
        <v>647</v>
      </c>
      <c r="C1431" s="187"/>
      <c r="D1431" s="523">
        <v>31911700</v>
      </c>
      <c r="E1431" s="80" t="s">
        <v>171</v>
      </c>
      <c r="F1431" s="75">
        <v>0</v>
      </c>
      <c r="G1431" s="378"/>
      <c r="H1431" s="75">
        <f>G1431/12*9</f>
        <v>0</v>
      </c>
    </row>
    <row r="1432" spans="1:9" ht="17.5">
      <c r="A1432" s="239"/>
      <c r="B1432" s="82" t="s">
        <v>647</v>
      </c>
      <c r="C1432" s="187"/>
      <c r="D1432" s="523">
        <v>31911700</v>
      </c>
      <c r="E1432" s="64" t="s">
        <v>683</v>
      </c>
      <c r="F1432" s="75"/>
      <c r="G1432" s="19">
        <v>2873269</v>
      </c>
      <c r="H1432" s="30"/>
      <c r="I1432" s="18">
        <f>'NORMINAL ROLL'!M861+'NORMINAL ROLL'!M854</f>
        <v>2880000</v>
      </c>
    </row>
    <row r="1433" spans="1:9" ht="17.5">
      <c r="A1433" s="259">
        <v>21020300</v>
      </c>
      <c r="B1433" s="43"/>
      <c r="C1433" s="187"/>
      <c r="D1433" s="402">
        <v>31911700</v>
      </c>
      <c r="E1433" s="11" t="s">
        <v>192</v>
      </c>
      <c r="F1433" s="75"/>
      <c r="G1433" s="19"/>
      <c r="H1433" s="30"/>
      <c r="I1433" s="19"/>
    </row>
    <row r="1434" spans="1:9" ht="17.5">
      <c r="A1434" s="259">
        <v>21020301</v>
      </c>
      <c r="B1434" s="82" t="s">
        <v>647</v>
      </c>
      <c r="C1434" s="187"/>
      <c r="D1434" s="523">
        <v>31911700</v>
      </c>
      <c r="E1434" s="64" t="s">
        <v>177</v>
      </c>
      <c r="F1434" s="30">
        <f t="shared" ref="F1434:F1455" si="54">G1434+(G1434*2%)</f>
        <v>0</v>
      </c>
      <c r="G1434" s="19"/>
      <c r="H1434" s="75">
        <f t="shared" ref="H1434:H1440" si="55">G1434/12*9</f>
        <v>0</v>
      </c>
      <c r="I1434" s="19"/>
    </row>
    <row r="1435" spans="1:9" ht="17.5">
      <c r="A1435" s="259">
        <v>21020302</v>
      </c>
      <c r="B1435" s="82" t="s">
        <v>647</v>
      </c>
      <c r="C1435" s="187"/>
      <c r="D1435" s="523">
        <v>31911700</v>
      </c>
      <c r="E1435" s="64" t="s">
        <v>178</v>
      </c>
      <c r="F1435" s="30">
        <f t="shared" si="54"/>
        <v>962520.96</v>
      </c>
      <c r="G1435" s="19">
        <v>943648</v>
      </c>
      <c r="H1435" s="75">
        <f t="shared" si="55"/>
        <v>707736</v>
      </c>
      <c r="I1435" s="19">
        <v>943648</v>
      </c>
    </row>
    <row r="1436" spans="1:9" ht="17.5">
      <c r="A1436" s="259">
        <v>21020303</v>
      </c>
      <c r="B1436" s="82" t="s">
        <v>647</v>
      </c>
      <c r="C1436" s="187"/>
      <c r="D1436" s="523">
        <v>31911700</v>
      </c>
      <c r="E1436" s="64" t="s">
        <v>179</v>
      </c>
      <c r="F1436" s="30">
        <f t="shared" si="54"/>
        <v>550011.54</v>
      </c>
      <c r="G1436" s="19">
        <v>539227</v>
      </c>
      <c r="H1436" s="75">
        <f t="shared" si="55"/>
        <v>404420.25</v>
      </c>
      <c r="I1436" s="19">
        <v>539227</v>
      </c>
    </row>
    <row r="1437" spans="1:9" ht="17.5">
      <c r="A1437" s="259">
        <v>21020304</v>
      </c>
      <c r="B1437" s="82" t="s">
        <v>647</v>
      </c>
      <c r="C1437" s="187"/>
      <c r="D1437" s="523">
        <v>31911700</v>
      </c>
      <c r="E1437" s="64" t="s">
        <v>180</v>
      </c>
      <c r="F1437" s="30">
        <f t="shared" si="54"/>
        <v>35251.199999999997</v>
      </c>
      <c r="G1437" s="19">
        <v>34560</v>
      </c>
      <c r="H1437" s="75">
        <f t="shared" si="55"/>
        <v>25920</v>
      </c>
      <c r="I1437" s="19">
        <v>34560</v>
      </c>
    </row>
    <row r="1438" spans="1:9" ht="17.5">
      <c r="A1438" s="259">
        <v>21020312</v>
      </c>
      <c r="B1438" s="82" t="s">
        <v>647</v>
      </c>
      <c r="C1438" s="187"/>
      <c r="D1438" s="523">
        <v>31911700</v>
      </c>
      <c r="E1438" s="64" t="s">
        <v>183</v>
      </c>
      <c r="F1438" s="30">
        <f t="shared" si="54"/>
        <v>137505.18</v>
      </c>
      <c r="G1438" s="19">
        <v>134809</v>
      </c>
      <c r="H1438" s="75">
        <f t="shared" si="55"/>
        <v>101106.75</v>
      </c>
      <c r="I1438" s="19">
        <v>134809</v>
      </c>
    </row>
    <row r="1439" spans="1:9" ht="17.5">
      <c r="A1439" s="259">
        <v>21020315</v>
      </c>
      <c r="B1439" s="82" t="s">
        <v>647</v>
      </c>
      <c r="C1439" s="187"/>
      <c r="D1439" s="523">
        <v>31911700</v>
      </c>
      <c r="E1439" s="64" t="s">
        <v>186</v>
      </c>
      <c r="F1439" s="30">
        <f t="shared" si="54"/>
        <v>0</v>
      </c>
      <c r="G1439" s="19"/>
      <c r="H1439" s="75">
        <f t="shared" si="55"/>
        <v>0</v>
      </c>
      <c r="I1439" s="19"/>
    </row>
    <row r="1440" spans="1:9" ht="17.5">
      <c r="A1440" s="259" t="s">
        <v>533</v>
      </c>
      <c r="B1440" s="82" t="s">
        <v>647</v>
      </c>
      <c r="C1440" s="187"/>
      <c r="D1440" s="523">
        <v>31911700</v>
      </c>
      <c r="E1440" s="64" t="s">
        <v>520</v>
      </c>
      <c r="F1440" s="30">
        <f t="shared" si="54"/>
        <v>235422.12</v>
      </c>
      <c r="G1440" s="19">
        <v>230806</v>
      </c>
      <c r="H1440" s="75">
        <f t="shared" si="55"/>
        <v>173104.5</v>
      </c>
      <c r="I1440" s="19">
        <v>230806</v>
      </c>
    </row>
    <row r="1441" spans="1:9" ht="17.5">
      <c r="A1441" s="259" t="s">
        <v>534</v>
      </c>
      <c r="B1441" s="82" t="s">
        <v>647</v>
      </c>
      <c r="C1441" s="187"/>
      <c r="D1441" s="523">
        <v>31911700</v>
      </c>
      <c r="E1441" s="64" t="s">
        <v>521</v>
      </c>
      <c r="F1441" s="30">
        <f t="shared" si="54"/>
        <v>0</v>
      </c>
      <c r="G1441" s="19"/>
      <c r="H1441" s="30"/>
      <c r="I1441" s="19"/>
    </row>
    <row r="1442" spans="1:9" ht="17.5">
      <c r="A1442" s="259" t="s">
        <v>535</v>
      </c>
      <c r="B1442" s="82" t="s">
        <v>647</v>
      </c>
      <c r="C1442" s="187"/>
      <c r="D1442" s="523">
        <v>31911700</v>
      </c>
      <c r="E1442" s="64" t="s">
        <v>522</v>
      </c>
      <c r="F1442" s="30">
        <f t="shared" si="54"/>
        <v>0</v>
      </c>
      <c r="G1442" s="19"/>
      <c r="H1442" s="30"/>
      <c r="I1442" s="19"/>
    </row>
    <row r="1443" spans="1:9" ht="17.5">
      <c r="A1443" s="259">
        <v>21020400</v>
      </c>
      <c r="B1443" s="43"/>
      <c r="C1443" s="187"/>
      <c r="D1443" s="402">
        <v>31911700</v>
      </c>
      <c r="E1443" s="11" t="s">
        <v>193</v>
      </c>
      <c r="F1443" s="30">
        <f t="shared" si="54"/>
        <v>0</v>
      </c>
      <c r="G1443" s="19"/>
      <c r="H1443" s="30"/>
      <c r="I1443" s="19"/>
    </row>
    <row r="1444" spans="1:9" ht="17.5">
      <c r="A1444" s="259">
        <v>21020401</v>
      </c>
      <c r="B1444" s="82" t="s">
        <v>647</v>
      </c>
      <c r="C1444" s="187"/>
      <c r="D1444" s="523">
        <v>31911700</v>
      </c>
      <c r="E1444" s="64" t="s">
        <v>177</v>
      </c>
      <c r="F1444" s="30">
        <f t="shared" si="54"/>
        <v>0</v>
      </c>
      <c r="G1444" s="19"/>
      <c r="H1444" s="75">
        <f t="shared" ref="H1444:H1455" si="56">G1444/12*9</f>
        <v>0</v>
      </c>
      <c r="I1444" s="19">
        <f>'NORMINAL ROLL'!E861</f>
        <v>735388.03800000006</v>
      </c>
    </row>
    <row r="1445" spans="1:9" ht="17.5">
      <c r="A1445" s="259">
        <v>21020402</v>
      </c>
      <c r="B1445" s="82" t="s">
        <v>647</v>
      </c>
      <c r="C1445" s="187"/>
      <c r="D1445" s="523">
        <v>31911700</v>
      </c>
      <c r="E1445" s="64" t="s">
        <v>178</v>
      </c>
      <c r="F1445" s="30">
        <f t="shared" si="54"/>
        <v>330199.5</v>
      </c>
      <c r="G1445" s="19">
        <v>323725</v>
      </c>
      <c r="H1445" s="75">
        <f t="shared" si="56"/>
        <v>242793.75</v>
      </c>
      <c r="I1445" s="19">
        <f>'NORMINAL ROLL'!F861</f>
        <v>420221.73600000003</v>
      </c>
    </row>
    <row r="1446" spans="1:9" ht="17.5">
      <c r="A1446" s="259">
        <v>21020403</v>
      </c>
      <c r="B1446" s="82" t="s">
        <v>647</v>
      </c>
      <c r="C1446" s="187"/>
      <c r="D1446" s="523">
        <v>31911700</v>
      </c>
      <c r="E1446" s="64" t="s">
        <v>179</v>
      </c>
      <c r="F1446" s="30">
        <f t="shared" si="54"/>
        <v>188685.72</v>
      </c>
      <c r="G1446" s="19">
        <v>184986</v>
      </c>
      <c r="H1446" s="75">
        <f t="shared" si="56"/>
        <v>138739.5</v>
      </c>
      <c r="I1446" s="19">
        <f>'NORMINAL ROLL'!G861</f>
        <v>41044</v>
      </c>
    </row>
    <row r="1447" spans="1:9" ht="17.5">
      <c r="A1447" s="259">
        <v>21020404</v>
      </c>
      <c r="B1447" s="82" t="s">
        <v>647</v>
      </c>
      <c r="C1447" s="187"/>
      <c r="D1447" s="523">
        <v>31911700</v>
      </c>
      <c r="E1447" s="64" t="s">
        <v>180</v>
      </c>
      <c r="F1447" s="30">
        <f t="shared" si="54"/>
        <v>17625.599999999999</v>
      </c>
      <c r="G1447" s="19">
        <v>17280</v>
      </c>
      <c r="H1447" s="75">
        <f t="shared" si="56"/>
        <v>12960</v>
      </c>
      <c r="I1447" s="19">
        <f>'NORMINAL ROLL'!H861</f>
        <v>105055.43400000001</v>
      </c>
    </row>
    <row r="1448" spans="1:9" ht="17.5">
      <c r="A1448" s="259">
        <v>21020412</v>
      </c>
      <c r="B1448" s="82" t="s">
        <v>647</v>
      </c>
      <c r="C1448" s="187"/>
      <c r="D1448" s="523">
        <v>31911700</v>
      </c>
      <c r="E1448" s="64" t="s">
        <v>183</v>
      </c>
      <c r="F1448" s="30">
        <f t="shared" si="54"/>
        <v>47170.92</v>
      </c>
      <c r="G1448" s="19">
        <v>46246</v>
      </c>
      <c r="H1448" s="75">
        <f t="shared" si="56"/>
        <v>34684.5</v>
      </c>
      <c r="I1448" s="19"/>
    </row>
    <row r="1449" spans="1:9" ht="17.5">
      <c r="A1449" s="259">
        <v>21020415</v>
      </c>
      <c r="B1449" s="82" t="s">
        <v>647</v>
      </c>
      <c r="C1449" s="187"/>
      <c r="D1449" s="523">
        <v>31911700</v>
      </c>
      <c r="E1449" s="64" t="s">
        <v>186</v>
      </c>
      <c r="F1449" s="30">
        <f t="shared" si="54"/>
        <v>0</v>
      </c>
      <c r="G1449" s="19"/>
      <c r="H1449" s="75">
        <f t="shared" si="56"/>
        <v>0</v>
      </c>
      <c r="I1449" s="19">
        <f>'NORMINAL ROLL'!I861</f>
        <v>412718.15399999998</v>
      </c>
    </row>
    <row r="1450" spans="1:9" ht="17.5">
      <c r="A1450" s="258">
        <v>21020500</v>
      </c>
      <c r="B1450" s="79"/>
      <c r="C1450" s="185"/>
      <c r="D1450" s="402">
        <v>31911700</v>
      </c>
      <c r="E1450" s="11" t="s">
        <v>194</v>
      </c>
      <c r="F1450" s="30">
        <f t="shared" si="54"/>
        <v>96135</v>
      </c>
      <c r="G1450" s="19">
        <v>94250</v>
      </c>
      <c r="H1450" s="75">
        <f t="shared" si="56"/>
        <v>70687.5</v>
      </c>
      <c r="I1450" s="19"/>
    </row>
    <row r="1451" spans="1:9" ht="17.5">
      <c r="A1451" s="259">
        <v>21020501</v>
      </c>
      <c r="B1451" s="82" t="s">
        <v>647</v>
      </c>
      <c r="C1451" s="187"/>
      <c r="D1451" s="523">
        <v>31911700</v>
      </c>
      <c r="E1451" s="64" t="s">
        <v>177</v>
      </c>
      <c r="F1451" s="30">
        <f t="shared" si="54"/>
        <v>0</v>
      </c>
      <c r="G1451" s="19"/>
      <c r="H1451" s="75">
        <f t="shared" si="56"/>
        <v>0</v>
      </c>
      <c r="I1451" s="19">
        <f>'NORMINAL ROLL'!E854</f>
        <v>0</v>
      </c>
    </row>
    <row r="1452" spans="1:9" ht="17.5">
      <c r="A1452" s="260">
        <v>21020502</v>
      </c>
      <c r="B1452" s="82" t="s">
        <v>647</v>
      </c>
      <c r="C1452" s="189"/>
      <c r="D1452" s="523">
        <v>31911700</v>
      </c>
      <c r="E1452" s="64" t="s">
        <v>178</v>
      </c>
      <c r="F1452" s="30">
        <f t="shared" si="54"/>
        <v>240773.04</v>
      </c>
      <c r="G1452" s="19">
        <v>236052</v>
      </c>
      <c r="H1452" s="75">
        <f t="shared" si="56"/>
        <v>177039</v>
      </c>
      <c r="I1452" s="19">
        <v>326052</v>
      </c>
    </row>
    <row r="1453" spans="1:9" ht="17.5">
      <c r="A1453" s="260">
        <v>21020503</v>
      </c>
      <c r="B1453" s="82" t="s">
        <v>647</v>
      </c>
      <c r="C1453" s="189"/>
      <c r="D1453" s="523">
        <v>31911700</v>
      </c>
      <c r="E1453" s="64" t="s">
        <v>179</v>
      </c>
      <c r="F1453" s="30">
        <f t="shared" si="54"/>
        <v>137073.72</v>
      </c>
      <c r="G1453" s="19">
        <v>134386</v>
      </c>
      <c r="H1453" s="75">
        <f t="shared" si="56"/>
        <v>100789.5</v>
      </c>
      <c r="I1453" s="19">
        <v>214386</v>
      </c>
    </row>
    <row r="1454" spans="1:9" ht="17.5">
      <c r="A1454" s="260">
        <v>21020504</v>
      </c>
      <c r="B1454" s="82" t="s">
        <v>647</v>
      </c>
      <c r="C1454" s="189"/>
      <c r="D1454" s="523">
        <v>31911700</v>
      </c>
      <c r="E1454" s="64" t="s">
        <v>180</v>
      </c>
      <c r="F1454" s="30">
        <f t="shared" si="54"/>
        <v>22032</v>
      </c>
      <c r="G1454" s="19">
        <v>21600</v>
      </c>
      <c r="H1454" s="75">
        <f t="shared" si="56"/>
        <v>16200</v>
      </c>
      <c r="I1454" s="19">
        <v>21600</v>
      </c>
    </row>
    <row r="1455" spans="1:9" ht="17.5">
      <c r="A1455" s="260" t="s">
        <v>532</v>
      </c>
      <c r="B1455" s="82" t="s">
        <v>647</v>
      </c>
      <c r="C1455" s="189"/>
      <c r="D1455" s="523">
        <v>31911700</v>
      </c>
      <c r="E1455" s="64" t="s">
        <v>183</v>
      </c>
      <c r="F1455" s="30">
        <f t="shared" si="54"/>
        <v>34431.120000000003</v>
      </c>
      <c r="G1455" s="19">
        <v>33756</v>
      </c>
      <c r="H1455" s="75">
        <f t="shared" si="56"/>
        <v>25317</v>
      </c>
      <c r="I1455" s="19">
        <v>33756</v>
      </c>
    </row>
    <row r="1456" spans="1:9" ht="17.5">
      <c r="A1456" s="260">
        <v>21020515</v>
      </c>
      <c r="B1456" s="82" t="s">
        <v>647</v>
      </c>
      <c r="C1456" s="189"/>
      <c r="D1456" s="523">
        <v>31911700</v>
      </c>
      <c r="E1456" s="64" t="s">
        <v>186</v>
      </c>
      <c r="F1456" s="30">
        <v>74040</v>
      </c>
      <c r="G1456" s="19">
        <v>55530</v>
      </c>
      <c r="H1456" s="75">
        <v>74040</v>
      </c>
      <c r="I1456" s="19">
        <v>55530</v>
      </c>
    </row>
    <row r="1457" spans="1:9" ht="17.5">
      <c r="A1457" s="235">
        <v>21020600</v>
      </c>
      <c r="B1457" s="84"/>
      <c r="C1457" s="188"/>
      <c r="D1457" s="402">
        <v>31911700</v>
      </c>
      <c r="E1457" s="11" t="s">
        <v>195</v>
      </c>
      <c r="F1457" s="81"/>
      <c r="G1457" s="19"/>
      <c r="H1457" s="81"/>
      <c r="I1457" s="19"/>
    </row>
    <row r="1458" spans="1:9" ht="17.5">
      <c r="A1458" s="248">
        <v>21020605</v>
      </c>
      <c r="B1458" s="82" t="s">
        <v>647</v>
      </c>
      <c r="C1458" s="189"/>
      <c r="D1458" s="523">
        <v>31911700</v>
      </c>
      <c r="E1458" s="80" t="s">
        <v>198</v>
      </c>
      <c r="F1458" s="81"/>
      <c r="G1458" s="19"/>
      <c r="H1458" s="81"/>
      <c r="I1458" s="19"/>
    </row>
    <row r="1459" spans="1:9" ht="17.5">
      <c r="A1459" s="237">
        <v>21030100</v>
      </c>
      <c r="B1459" s="86"/>
      <c r="C1459" s="190"/>
      <c r="D1459" s="402">
        <v>31911700</v>
      </c>
      <c r="E1459" s="59" t="s">
        <v>199</v>
      </c>
      <c r="F1459" s="75"/>
      <c r="G1459" s="796"/>
      <c r="H1459" s="30"/>
      <c r="I1459" s="796"/>
    </row>
    <row r="1460" spans="1:9" ht="17.5">
      <c r="A1460" s="1059">
        <v>22010100</v>
      </c>
      <c r="B1460" s="165" t="s">
        <v>828</v>
      </c>
      <c r="C1460" s="218"/>
      <c r="D1460" s="523">
        <v>31911700</v>
      </c>
      <c r="E1460" s="971" t="s">
        <v>834</v>
      </c>
      <c r="F1460" s="75"/>
      <c r="G1460" s="796"/>
      <c r="H1460" s="30"/>
      <c r="I1460" s="19"/>
    </row>
    <row r="1461" spans="1:9" ht="17.5">
      <c r="A1461" s="262">
        <v>22020000</v>
      </c>
      <c r="B1461" s="4"/>
      <c r="C1461" s="177"/>
      <c r="D1461" s="402">
        <v>31911700</v>
      </c>
      <c r="E1461" s="59" t="s">
        <v>203</v>
      </c>
      <c r="F1461" s="75"/>
      <c r="G1461" s="19"/>
      <c r="H1461" s="75"/>
      <c r="I1461" s="19"/>
    </row>
    <row r="1462" spans="1:9" ht="17.5">
      <c r="A1462" s="262">
        <v>22020100</v>
      </c>
      <c r="B1462" s="4"/>
      <c r="C1462" s="177"/>
      <c r="D1462" s="402">
        <v>31911700</v>
      </c>
      <c r="E1462" s="59" t="s">
        <v>204</v>
      </c>
      <c r="F1462" s="75"/>
      <c r="G1462" s="19"/>
      <c r="H1462" s="75"/>
      <c r="I1462" s="19"/>
    </row>
    <row r="1463" spans="1:9" ht="17.5">
      <c r="A1463" s="170">
        <v>22020101</v>
      </c>
      <c r="B1463" s="82" t="s">
        <v>647</v>
      </c>
      <c r="C1463" s="205"/>
      <c r="D1463" s="523">
        <v>31911700</v>
      </c>
      <c r="E1463" s="128" t="s">
        <v>205</v>
      </c>
      <c r="F1463" s="889">
        <v>560000</v>
      </c>
      <c r="G1463" s="19">
        <v>1000000</v>
      </c>
      <c r="H1463" s="19">
        <v>650000</v>
      </c>
      <c r="I1463" s="19">
        <v>1000000</v>
      </c>
    </row>
    <row r="1464" spans="1:9" ht="17.5">
      <c r="A1464" s="170">
        <v>22020102</v>
      </c>
      <c r="B1464" s="82" t="s">
        <v>647</v>
      </c>
      <c r="C1464" s="205"/>
      <c r="D1464" s="523">
        <v>31911700</v>
      </c>
      <c r="E1464" s="128" t="s">
        <v>206</v>
      </c>
      <c r="F1464" s="889">
        <v>125000</v>
      </c>
      <c r="G1464" s="19">
        <v>200000</v>
      </c>
      <c r="H1464" s="889">
        <v>150000</v>
      </c>
      <c r="I1464" s="19">
        <v>200000</v>
      </c>
    </row>
    <row r="1465" spans="1:9" ht="17.5">
      <c r="A1465" s="170">
        <v>22020103</v>
      </c>
      <c r="B1465" s="82" t="s">
        <v>647</v>
      </c>
      <c r="C1465" s="205"/>
      <c r="D1465" s="523">
        <v>31911700</v>
      </c>
      <c r="E1465" s="128" t="s">
        <v>207</v>
      </c>
      <c r="F1465" s="278"/>
      <c r="G1465" s="19"/>
      <c r="H1465" s="278"/>
      <c r="I1465" s="19"/>
    </row>
    <row r="1466" spans="1:9" ht="17.5">
      <c r="A1466" s="170">
        <v>22020104</v>
      </c>
      <c r="B1466" s="82" t="s">
        <v>647</v>
      </c>
      <c r="C1466" s="205"/>
      <c r="D1466" s="523">
        <v>31911700</v>
      </c>
      <c r="E1466" s="128" t="s">
        <v>208</v>
      </c>
      <c r="F1466" s="278"/>
      <c r="G1466" s="19"/>
      <c r="H1466" s="278"/>
      <c r="I1466" s="19"/>
    </row>
    <row r="1467" spans="1:9" ht="17.5">
      <c r="A1467" s="259">
        <v>21020600</v>
      </c>
      <c r="B1467" s="43"/>
      <c r="C1467" s="187"/>
      <c r="D1467" s="402">
        <v>31911700</v>
      </c>
      <c r="E1467" s="88" t="s">
        <v>299</v>
      </c>
      <c r="F1467" s="136"/>
      <c r="G1467" s="19"/>
      <c r="H1467" s="136"/>
      <c r="I1467" s="19"/>
    </row>
    <row r="1468" spans="1:9" ht="17.5">
      <c r="A1468" s="259">
        <v>21020605</v>
      </c>
      <c r="B1468" s="82" t="s">
        <v>647</v>
      </c>
      <c r="C1468" s="187"/>
      <c r="D1468" s="523">
        <v>31911700</v>
      </c>
      <c r="E1468" s="64" t="s">
        <v>198</v>
      </c>
      <c r="F1468" s="136"/>
      <c r="G1468" s="19"/>
      <c r="H1468" s="136"/>
      <c r="I1468" s="19"/>
    </row>
    <row r="1469" spans="1:9" ht="17.5">
      <c r="A1469" s="262">
        <v>22020400</v>
      </c>
      <c r="B1469" s="4"/>
      <c r="C1469" s="177"/>
      <c r="D1469" s="402">
        <v>31911700</v>
      </c>
      <c r="E1469" s="59" t="s">
        <v>222</v>
      </c>
      <c r="F1469" s="75"/>
      <c r="G1469" s="19"/>
      <c r="H1469" s="75"/>
      <c r="I1469" s="19"/>
    </row>
    <row r="1470" spans="1:9" ht="17.5">
      <c r="A1470" s="262">
        <v>22020413</v>
      </c>
      <c r="B1470" s="82" t="s">
        <v>647</v>
      </c>
      <c r="C1470" s="177"/>
      <c r="D1470" s="523">
        <v>31911700</v>
      </c>
      <c r="E1470" s="93" t="s">
        <v>438</v>
      </c>
      <c r="F1470" s="75">
        <v>1234000</v>
      </c>
      <c r="G1470" s="19">
        <v>15000000</v>
      </c>
      <c r="H1470" s="75">
        <v>3450000</v>
      </c>
      <c r="I1470" s="19">
        <v>15000000</v>
      </c>
    </row>
    <row r="1471" spans="1:9" ht="18" thickBot="1">
      <c r="A1471" s="265" t="s">
        <v>536</v>
      </c>
      <c r="B1471" s="566" t="s">
        <v>647</v>
      </c>
      <c r="C1471" s="210"/>
      <c r="D1471" s="523">
        <v>31911700</v>
      </c>
      <c r="E1471" s="558" t="s">
        <v>537</v>
      </c>
      <c r="F1471" s="124">
        <v>6250000</v>
      </c>
      <c r="G1471" s="19">
        <v>10000000</v>
      </c>
      <c r="H1471" s="75">
        <v>9500000</v>
      </c>
      <c r="I1471" s="19">
        <v>10000000</v>
      </c>
    </row>
    <row r="1472" spans="1:9" ht="18" thickBot="1">
      <c r="A1472" s="673"/>
      <c r="B1472" s="674"/>
      <c r="C1472" s="675"/>
      <c r="D1472" s="674"/>
      <c r="E1472" s="667" t="s">
        <v>316</v>
      </c>
      <c r="F1472" s="668">
        <f>SUM(F1428:F1458)</f>
        <v>8148265.1399999997</v>
      </c>
      <c r="G1472" s="668">
        <f>SUM(G1428:G1460)</f>
        <v>10844706</v>
      </c>
      <c r="H1472" s="668">
        <f>SUM(H1428:H1460)</f>
        <v>6010970.25</v>
      </c>
      <c r="I1472" s="668">
        <f>SUM(I1428:I1460)</f>
        <v>9229910.0419999994</v>
      </c>
    </row>
    <row r="1473" spans="1:9" ht="18" thickBot="1">
      <c r="A1473" s="670"/>
      <c r="B1473" s="671"/>
      <c r="C1473" s="672"/>
      <c r="D1473" s="671"/>
      <c r="E1473" s="663" t="s">
        <v>203</v>
      </c>
      <c r="F1473" s="664">
        <f>SUM(F1463:F1471)</f>
        <v>8169000</v>
      </c>
      <c r="G1473" s="664">
        <f>SUM(G1463:G1471)</f>
        <v>26200000</v>
      </c>
      <c r="H1473" s="664">
        <f>SUM(H1463:H1471)</f>
        <v>13750000</v>
      </c>
      <c r="I1473" s="664">
        <f>SUM(I1463:I1471)</f>
        <v>26200000</v>
      </c>
    </row>
    <row r="1474" spans="1:9" ht="18" thickBot="1">
      <c r="A1474" s="427"/>
      <c r="B1474" s="430"/>
      <c r="C1474" s="428"/>
      <c r="D1474" s="430"/>
      <c r="E1474" s="431" t="s">
        <v>296</v>
      </c>
      <c r="F1474" s="432">
        <f>SUM(F1472:F1473)</f>
        <v>16317265.140000001</v>
      </c>
      <c r="G1474" s="432">
        <f>SUM(G1472:G1473)</f>
        <v>37044706</v>
      </c>
      <c r="H1474" s="432">
        <f>SUM(H1472:H1473)</f>
        <v>19760970.25</v>
      </c>
      <c r="I1474" s="432">
        <f>SUM(I1472:I1473)</f>
        <v>35429910.041999996</v>
      </c>
    </row>
    <row r="1475" spans="1:9" ht="22">
      <c r="A1475" s="1620" t="s">
        <v>916</v>
      </c>
      <c r="B1475" s="1621"/>
      <c r="C1475" s="1621"/>
      <c r="D1475" s="1621"/>
      <c r="E1475" s="1621"/>
      <c r="F1475" s="1621"/>
      <c r="G1475" s="1621"/>
      <c r="H1475" s="1621"/>
      <c r="I1475" s="1622"/>
    </row>
    <row r="1476" spans="1:9" ht="20">
      <c r="A1476" s="1623" t="s">
        <v>484</v>
      </c>
      <c r="B1476" s="1624"/>
      <c r="C1476" s="1624"/>
      <c r="D1476" s="1624"/>
      <c r="E1476" s="1624"/>
      <c r="F1476" s="1624"/>
      <c r="G1476" s="1624"/>
      <c r="H1476" s="1624"/>
      <c r="I1476" s="1625"/>
    </row>
    <row r="1477" spans="1:9" ht="22">
      <c r="A1477" s="1626" t="s">
        <v>1678</v>
      </c>
      <c r="B1477" s="1627"/>
      <c r="C1477" s="1627"/>
      <c r="D1477" s="1627"/>
      <c r="E1477" s="1627"/>
      <c r="F1477" s="1627"/>
      <c r="G1477" s="1627"/>
      <c r="H1477" s="1627"/>
      <c r="I1477" s="1628"/>
    </row>
    <row r="1478" spans="1:9" ht="18.75" customHeight="1" thickBot="1">
      <c r="A1478" s="1656" t="s">
        <v>277</v>
      </c>
      <c r="B1478" s="1656"/>
      <c r="C1478" s="1656"/>
      <c r="D1478" s="1656"/>
      <c r="E1478" s="1656"/>
      <c r="F1478" s="1656"/>
      <c r="G1478" s="1656"/>
      <c r="H1478" s="1656"/>
      <c r="I1478" s="1656"/>
    </row>
    <row r="1479" spans="1:9" ht="18.75" customHeight="1" thickBot="1">
      <c r="A1479" s="1653" t="s">
        <v>439</v>
      </c>
      <c r="B1479" s="1654"/>
      <c r="C1479" s="1654"/>
      <c r="D1479" s="1654"/>
      <c r="E1479" s="1654"/>
      <c r="F1479" s="1654"/>
      <c r="G1479" s="1654"/>
      <c r="H1479" s="1654"/>
      <c r="I1479" s="1655"/>
    </row>
    <row r="1480" spans="1:9" s="121" customFormat="1" ht="54.75" customHeight="1" thickBot="1">
      <c r="A1480" s="167" t="s">
        <v>465</v>
      </c>
      <c r="B1480" s="2" t="s">
        <v>459</v>
      </c>
      <c r="C1480" s="175" t="s">
        <v>455</v>
      </c>
      <c r="D1480" s="166" t="s">
        <v>458</v>
      </c>
      <c r="E1480" s="8" t="s">
        <v>1</v>
      </c>
      <c r="F1480" s="2" t="s">
        <v>835</v>
      </c>
      <c r="G1480" s="2" t="s">
        <v>836</v>
      </c>
      <c r="H1480" s="2" t="s">
        <v>837</v>
      </c>
      <c r="I1480" s="2" t="s">
        <v>838</v>
      </c>
    </row>
    <row r="1481" spans="1:9" ht="17.5">
      <c r="A1481" s="267">
        <v>20000000</v>
      </c>
      <c r="B1481" s="135"/>
      <c r="C1481" s="213"/>
      <c r="D1481" s="402">
        <v>31911700</v>
      </c>
      <c r="E1481" s="91" t="s">
        <v>163</v>
      </c>
      <c r="F1481" s="137"/>
      <c r="G1481" s="372"/>
      <c r="H1481" s="137"/>
      <c r="I1481" s="372"/>
    </row>
    <row r="1482" spans="1:9" ht="17.5">
      <c r="A1482" s="259">
        <v>21000000</v>
      </c>
      <c r="B1482" s="43"/>
      <c r="C1482" s="187"/>
      <c r="D1482" s="402">
        <v>31911700</v>
      </c>
      <c r="E1482" s="279" t="s">
        <v>164</v>
      </c>
      <c r="F1482" s="136"/>
      <c r="G1482" s="18"/>
      <c r="H1482" s="136"/>
      <c r="I1482" s="18"/>
    </row>
    <row r="1483" spans="1:9" ht="17.5">
      <c r="A1483" s="259">
        <v>21010000</v>
      </c>
      <c r="B1483" s="43"/>
      <c r="C1483" s="187"/>
      <c r="D1483" s="402">
        <v>31911700</v>
      </c>
      <c r="E1483" s="279" t="s">
        <v>165</v>
      </c>
      <c r="F1483" s="136"/>
      <c r="G1483" s="18"/>
      <c r="H1483" s="136"/>
      <c r="I1483" s="18"/>
    </row>
    <row r="1484" spans="1:9" ht="17.5">
      <c r="A1484" s="259">
        <v>21010103</v>
      </c>
      <c r="B1484" s="82" t="s">
        <v>647</v>
      </c>
      <c r="C1484" s="187"/>
      <c r="D1484" s="523">
        <v>31911700</v>
      </c>
      <c r="E1484" s="280" t="s">
        <v>168</v>
      </c>
      <c r="F1484" s="30">
        <f>G1484+(G1484*2%)</f>
        <v>4284877.2</v>
      </c>
      <c r="G1484" s="122">
        <v>4200860</v>
      </c>
      <c r="H1484" s="75">
        <f t="shared" ref="H1484:H1512" si="57">G1484/12*9</f>
        <v>3150645</v>
      </c>
      <c r="I1484" s="122">
        <f>'NORMINAL ROLL'!D877</f>
        <v>3689267.9999999981</v>
      </c>
    </row>
    <row r="1485" spans="1:9" ht="17.5">
      <c r="A1485" s="259">
        <v>21010104</v>
      </c>
      <c r="B1485" s="82" t="s">
        <v>647</v>
      </c>
      <c r="C1485" s="187"/>
      <c r="D1485" s="523">
        <v>31911700</v>
      </c>
      <c r="E1485" s="280" t="s">
        <v>169</v>
      </c>
      <c r="F1485" s="30">
        <f>G1485+(G1485*2%)</f>
        <v>632542.80000000005</v>
      </c>
      <c r="G1485" s="122">
        <v>620140</v>
      </c>
      <c r="H1485" s="75">
        <f t="shared" si="57"/>
        <v>465105</v>
      </c>
      <c r="I1485" s="122">
        <f>'NORMINAL ROLL'!D871</f>
        <v>3656812.2000000007</v>
      </c>
    </row>
    <row r="1486" spans="1:9" ht="17.5">
      <c r="A1486" s="259" t="s">
        <v>702</v>
      </c>
      <c r="B1486" s="82" t="s">
        <v>647</v>
      </c>
      <c r="C1486" s="187"/>
      <c r="D1486" s="523">
        <v>31911700</v>
      </c>
      <c r="E1486" s="280" t="s">
        <v>170</v>
      </c>
      <c r="F1486" s="30"/>
      <c r="G1486" s="433"/>
      <c r="H1486" s="75"/>
      <c r="I1486" s="433"/>
    </row>
    <row r="1487" spans="1:9" ht="17.5">
      <c r="A1487" s="234">
        <v>21010106</v>
      </c>
      <c r="B1487" s="82" t="s">
        <v>647</v>
      </c>
      <c r="C1487" s="187"/>
      <c r="D1487" s="523">
        <v>31911700</v>
      </c>
      <c r="E1487" s="280" t="s">
        <v>171</v>
      </c>
      <c r="F1487" s="136"/>
      <c r="G1487" s="122"/>
      <c r="H1487" s="75"/>
      <c r="I1487" s="122"/>
    </row>
    <row r="1488" spans="1:9" ht="17.5">
      <c r="A1488" s="239"/>
      <c r="B1488" s="82" t="s">
        <v>647</v>
      </c>
      <c r="C1488" s="187"/>
      <c r="D1488" s="523">
        <v>31911700</v>
      </c>
      <c r="E1488" s="281" t="s">
        <v>683</v>
      </c>
      <c r="F1488" s="136"/>
      <c r="G1488" s="122"/>
      <c r="H1488" s="75"/>
      <c r="I1488" s="18">
        <f>'NORMINAL ROLL'!M877+'NORMINAL ROLL'!M871</f>
        <v>6240000</v>
      </c>
    </row>
    <row r="1489" spans="1:9" ht="17.5">
      <c r="A1489" s="259">
        <v>21020300</v>
      </c>
      <c r="B1489" s="43"/>
      <c r="C1489" s="187"/>
      <c r="D1489" s="402">
        <v>31911700</v>
      </c>
      <c r="E1489" s="279" t="s">
        <v>192</v>
      </c>
      <c r="F1489" s="136"/>
      <c r="G1489" s="122"/>
      <c r="H1489" s="75"/>
      <c r="I1489" s="122"/>
    </row>
    <row r="1490" spans="1:9" ht="17.5">
      <c r="A1490" s="259">
        <v>21020301</v>
      </c>
      <c r="B1490" s="82" t="s">
        <v>647</v>
      </c>
      <c r="C1490" s="187"/>
      <c r="D1490" s="523">
        <v>31911700</v>
      </c>
      <c r="E1490" s="281" t="s">
        <v>177</v>
      </c>
      <c r="F1490" s="30">
        <v>962520.96</v>
      </c>
      <c r="G1490" s="122">
        <v>943648</v>
      </c>
      <c r="H1490" s="75">
        <v>707736</v>
      </c>
      <c r="I1490" s="122">
        <v>943648</v>
      </c>
    </row>
    <row r="1491" spans="1:9" ht="17.5">
      <c r="A1491" s="259">
        <v>21020302</v>
      </c>
      <c r="B1491" s="82" t="s">
        <v>647</v>
      </c>
      <c r="C1491" s="187"/>
      <c r="D1491" s="523">
        <v>31911700</v>
      </c>
      <c r="E1491" s="281" t="s">
        <v>178</v>
      </c>
      <c r="F1491" s="30">
        <v>550011.54</v>
      </c>
      <c r="G1491" s="122">
        <v>539227</v>
      </c>
      <c r="H1491" s="75">
        <v>404420.25</v>
      </c>
      <c r="I1491" s="122">
        <v>539227</v>
      </c>
    </row>
    <row r="1492" spans="1:9" ht="17.5">
      <c r="A1492" s="259">
        <v>21020303</v>
      </c>
      <c r="B1492" s="82" t="s">
        <v>647</v>
      </c>
      <c r="C1492" s="187"/>
      <c r="D1492" s="523">
        <v>31911700</v>
      </c>
      <c r="E1492" s="281" t="s">
        <v>179</v>
      </c>
      <c r="F1492" s="30">
        <v>35251.199999999997</v>
      </c>
      <c r="G1492" s="122">
        <v>34560</v>
      </c>
      <c r="H1492" s="75">
        <v>25920</v>
      </c>
      <c r="I1492" s="122">
        <v>34560</v>
      </c>
    </row>
    <row r="1493" spans="1:9" ht="17.5">
      <c r="A1493" s="259">
        <v>21020304</v>
      </c>
      <c r="B1493" s="82" t="s">
        <v>647</v>
      </c>
      <c r="C1493" s="187"/>
      <c r="D1493" s="523">
        <v>31911700</v>
      </c>
      <c r="E1493" s="281" t="s">
        <v>180</v>
      </c>
      <c r="F1493" s="30">
        <v>137505.18</v>
      </c>
      <c r="G1493" s="433">
        <v>134809</v>
      </c>
      <c r="H1493" s="75">
        <v>101106.75</v>
      </c>
      <c r="I1493" s="433">
        <v>134809</v>
      </c>
    </row>
    <row r="1494" spans="1:9" ht="17.5">
      <c r="A1494" s="259">
        <v>21020312</v>
      </c>
      <c r="B1494" s="82" t="s">
        <v>647</v>
      </c>
      <c r="C1494" s="187"/>
      <c r="D1494" s="523">
        <v>31911700</v>
      </c>
      <c r="E1494" s="281" t="s">
        <v>183</v>
      </c>
      <c r="F1494" s="30">
        <v>0</v>
      </c>
      <c r="G1494" s="18"/>
      <c r="H1494" s="75">
        <v>0</v>
      </c>
      <c r="I1494" s="18"/>
    </row>
    <row r="1495" spans="1:9" ht="17.5">
      <c r="A1495" s="259">
        <v>21020315</v>
      </c>
      <c r="B1495" s="82" t="s">
        <v>647</v>
      </c>
      <c r="C1495" s="187"/>
      <c r="D1495" s="523">
        <v>31911700</v>
      </c>
      <c r="E1495" s="281" t="s">
        <v>186</v>
      </c>
      <c r="F1495" s="30">
        <v>235422.12</v>
      </c>
      <c r="G1495" s="122">
        <v>230806</v>
      </c>
      <c r="H1495" s="75">
        <v>173104.5</v>
      </c>
      <c r="I1495" s="122">
        <v>230806</v>
      </c>
    </row>
    <row r="1496" spans="1:9" ht="17.5">
      <c r="A1496" s="234">
        <v>21020314</v>
      </c>
      <c r="B1496" s="82" t="s">
        <v>647</v>
      </c>
      <c r="C1496" s="187"/>
      <c r="D1496" s="523">
        <v>31911700</v>
      </c>
      <c r="E1496" s="281" t="s">
        <v>520</v>
      </c>
      <c r="F1496" s="30"/>
      <c r="G1496" s="122"/>
      <c r="H1496" s="75">
        <f t="shared" si="57"/>
        <v>0</v>
      </c>
      <c r="I1496" s="122"/>
    </row>
    <row r="1497" spans="1:9" ht="17.5">
      <c r="A1497" s="234">
        <v>21020305</v>
      </c>
      <c r="B1497" s="82" t="s">
        <v>647</v>
      </c>
      <c r="C1497" s="187"/>
      <c r="D1497" s="523">
        <v>31911700</v>
      </c>
      <c r="E1497" s="281" t="s">
        <v>521</v>
      </c>
      <c r="F1497" s="30"/>
      <c r="G1497" s="122"/>
      <c r="H1497" s="75">
        <f t="shared" si="57"/>
        <v>0</v>
      </c>
      <c r="I1497" s="122"/>
    </row>
    <row r="1498" spans="1:9" ht="17.5">
      <c r="A1498" s="234">
        <v>21020306</v>
      </c>
      <c r="B1498" s="82" t="s">
        <v>647</v>
      </c>
      <c r="C1498" s="187"/>
      <c r="D1498" s="523">
        <v>31911700</v>
      </c>
      <c r="E1498" s="281" t="s">
        <v>522</v>
      </c>
      <c r="F1498" s="30"/>
      <c r="G1498" s="122"/>
      <c r="H1498" s="75">
        <f t="shared" si="57"/>
        <v>0</v>
      </c>
      <c r="I1498" s="122"/>
    </row>
    <row r="1499" spans="1:9" ht="17.5">
      <c r="A1499" s="259">
        <v>21020400</v>
      </c>
      <c r="B1499" s="43"/>
      <c r="C1499" s="187"/>
      <c r="D1499" s="402">
        <v>31911700</v>
      </c>
      <c r="E1499" s="279" t="s">
        <v>193</v>
      </c>
      <c r="F1499" s="30"/>
      <c r="G1499" s="122"/>
      <c r="H1499" s="75">
        <f t="shared" si="57"/>
        <v>0</v>
      </c>
      <c r="I1499" s="122"/>
    </row>
    <row r="1500" spans="1:9" ht="17.5">
      <c r="A1500" s="259">
        <v>21020401</v>
      </c>
      <c r="B1500" s="82" t="s">
        <v>647</v>
      </c>
      <c r="C1500" s="187"/>
      <c r="D1500" s="523">
        <v>31911700</v>
      </c>
      <c r="E1500" s="281" t="s">
        <v>177</v>
      </c>
      <c r="F1500" s="30">
        <f t="shared" ref="F1500:F1512" si="58">G1500+(G1500*2%)</f>
        <v>1304089.3799999999</v>
      </c>
      <c r="G1500" s="122">
        <v>1278519</v>
      </c>
      <c r="H1500" s="75">
        <f t="shared" si="57"/>
        <v>958889.25</v>
      </c>
      <c r="I1500" s="122">
        <f>'NORMINAL ROLL'!E871</f>
        <v>1279884.27</v>
      </c>
    </row>
    <row r="1501" spans="1:9" ht="17.5">
      <c r="A1501" s="259">
        <v>21020402</v>
      </c>
      <c r="B1501" s="82" t="s">
        <v>647</v>
      </c>
      <c r="C1501" s="187"/>
      <c r="D1501" s="523">
        <v>31911700</v>
      </c>
      <c r="E1501" s="281" t="s">
        <v>178</v>
      </c>
      <c r="F1501" s="30">
        <f t="shared" si="58"/>
        <v>745195.68</v>
      </c>
      <c r="G1501" s="122">
        <v>730584</v>
      </c>
      <c r="H1501" s="75">
        <f t="shared" si="57"/>
        <v>547938</v>
      </c>
      <c r="I1501" s="122">
        <f>'NORMINAL ROLL'!F871</f>
        <v>731362.44000000018</v>
      </c>
    </row>
    <row r="1502" spans="1:9" ht="17.5">
      <c r="A1502" s="259" t="s">
        <v>703</v>
      </c>
      <c r="B1502" s="82" t="s">
        <v>647</v>
      </c>
      <c r="C1502" s="187"/>
      <c r="D1502" s="523">
        <v>31911700</v>
      </c>
      <c r="E1502" s="281" t="s">
        <v>179</v>
      </c>
      <c r="F1502" s="30">
        <f t="shared" si="58"/>
        <v>84823.2</v>
      </c>
      <c r="G1502" s="122">
        <v>83160</v>
      </c>
      <c r="H1502" s="75">
        <f t="shared" si="57"/>
        <v>62370</v>
      </c>
      <c r="I1502" s="122">
        <f>'NORMINAL ROLL'!G871</f>
        <v>62640</v>
      </c>
    </row>
    <row r="1503" spans="1:9" ht="17.5">
      <c r="A1503" s="259">
        <v>21020404</v>
      </c>
      <c r="B1503" s="82" t="s">
        <v>647</v>
      </c>
      <c r="C1503" s="187"/>
      <c r="D1503" s="523">
        <v>31911700</v>
      </c>
      <c r="E1503" s="281" t="s">
        <v>180</v>
      </c>
      <c r="F1503" s="30">
        <f t="shared" si="58"/>
        <v>186298.92</v>
      </c>
      <c r="G1503" s="122">
        <v>182646</v>
      </c>
      <c r="H1503" s="75">
        <f t="shared" si="57"/>
        <v>136984.5</v>
      </c>
      <c r="I1503" s="122">
        <f>'NORMINAL ROLL'!H871</f>
        <v>182840.61000000004</v>
      </c>
    </row>
    <row r="1504" spans="1:9" ht="17.5">
      <c r="A1504" s="259">
        <v>21020412</v>
      </c>
      <c r="B1504" s="82" t="s">
        <v>647</v>
      </c>
      <c r="C1504" s="187"/>
      <c r="D1504" s="523">
        <v>31911700</v>
      </c>
      <c r="E1504" s="281" t="s">
        <v>183</v>
      </c>
      <c r="F1504" s="30">
        <f t="shared" si="58"/>
        <v>0</v>
      </c>
      <c r="G1504" s="122"/>
      <c r="H1504" s="75">
        <f t="shared" si="57"/>
        <v>0</v>
      </c>
      <c r="I1504" s="122"/>
    </row>
    <row r="1505" spans="1:9" ht="17.5">
      <c r="A1505" s="259">
        <v>21020415</v>
      </c>
      <c r="B1505" s="82" t="s">
        <v>647</v>
      </c>
      <c r="C1505" s="187"/>
      <c r="D1505" s="523">
        <v>31911700</v>
      </c>
      <c r="E1505" s="281" t="s">
        <v>186</v>
      </c>
      <c r="F1505" s="30">
        <f t="shared" si="58"/>
        <v>589939.43999999994</v>
      </c>
      <c r="G1505" s="122">
        <v>578372</v>
      </c>
      <c r="H1505" s="75">
        <f t="shared" si="57"/>
        <v>433779</v>
      </c>
      <c r="I1505" s="122">
        <f>'NORMINAL ROLL'!I871</f>
        <v>374840.61</v>
      </c>
    </row>
    <row r="1506" spans="1:9" ht="17.5">
      <c r="A1506" s="258">
        <v>21020500</v>
      </c>
      <c r="B1506" s="79"/>
      <c r="C1506" s="185"/>
      <c r="D1506" s="402">
        <v>31911700</v>
      </c>
      <c r="E1506" s="279" t="s">
        <v>194</v>
      </c>
      <c r="F1506" s="30">
        <f t="shared" si="58"/>
        <v>0</v>
      </c>
      <c r="G1506" s="122"/>
      <c r="H1506" s="75">
        <f t="shared" si="57"/>
        <v>0</v>
      </c>
      <c r="I1506" s="122"/>
    </row>
    <row r="1507" spans="1:9" ht="17.5">
      <c r="A1507" s="259">
        <v>21020501</v>
      </c>
      <c r="B1507" s="82" t="s">
        <v>647</v>
      </c>
      <c r="C1507" s="187"/>
      <c r="D1507" s="523">
        <v>31911700</v>
      </c>
      <c r="E1507" s="281" t="s">
        <v>177</v>
      </c>
      <c r="F1507" s="30">
        <f t="shared" si="58"/>
        <v>192552.54</v>
      </c>
      <c r="G1507" s="122">
        <v>188777</v>
      </c>
      <c r="H1507" s="75">
        <f t="shared" si="57"/>
        <v>141582.75</v>
      </c>
      <c r="I1507" s="122">
        <v>188777</v>
      </c>
    </row>
    <row r="1508" spans="1:9" ht="17.5">
      <c r="A1508" s="260">
        <v>21020502</v>
      </c>
      <c r="B1508" s="82" t="s">
        <v>647</v>
      </c>
      <c r="C1508" s="189"/>
      <c r="D1508" s="523">
        <v>31911700</v>
      </c>
      <c r="E1508" s="281" t="s">
        <v>178</v>
      </c>
      <c r="F1508" s="30">
        <f t="shared" si="58"/>
        <v>110007</v>
      </c>
      <c r="G1508" s="122">
        <v>107850</v>
      </c>
      <c r="H1508" s="75">
        <f t="shared" si="57"/>
        <v>80887.5</v>
      </c>
      <c r="I1508" s="122">
        <v>107850</v>
      </c>
    </row>
    <row r="1509" spans="1:9" ht="17.5">
      <c r="A1509" s="260">
        <v>21020503</v>
      </c>
      <c r="B1509" s="82" t="s">
        <v>647</v>
      </c>
      <c r="C1509" s="189"/>
      <c r="D1509" s="523">
        <v>31911700</v>
      </c>
      <c r="E1509" s="281" t="s">
        <v>179</v>
      </c>
      <c r="F1509" s="30">
        <f t="shared" si="58"/>
        <v>22032</v>
      </c>
      <c r="G1509" s="122">
        <v>21600</v>
      </c>
      <c r="H1509" s="75">
        <f t="shared" si="57"/>
        <v>16200</v>
      </c>
      <c r="I1509" s="122">
        <v>21600</v>
      </c>
    </row>
    <row r="1510" spans="1:9" ht="17.5">
      <c r="A1510" s="260">
        <v>21020504</v>
      </c>
      <c r="B1510" s="82" t="s">
        <v>647</v>
      </c>
      <c r="C1510" s="189"/>
      <c r="D1510" s="523">
        <v>31911700</v>
      </c>
      <c r="E1510" s="281" t="s">
        <v>180</v>
      </c>
      <c r="F1510" s="30">
        <f t="shared" si="58"/>
        <v>27501.24</v>
      </c>
      <c r="G1510" s="122">
        <v>26962</v>
      </c>
      <c r="H1510" s="75">
        <f t="shared" si="57"/>
        <v>20221.5</v>
      </c>
      <c r="I1510" s="122">
        <v>26962</v>
      </c>
    </row>
    <row r="1511" spans="1:9" ht="17.5">
      <c r="A1511" s="260" t="s">
        <v>532</v>
      </c>
      <c r="B1511" s="82" t="s">
        <v>647</v>
      </c>
      <c r="C1511" s="189"/>
      <c r="D1511" s="523">
        <v>31911700</v>
      </c>
      <c r="E1511" s="281" t="s">
        <v>183</v>
      </c>
      <c r="F1511" s="30">
        <f t="shared" si="58"/>
        <v>0</v>
      </c>
      <c r="G1511" s="122"/>
      <c r="H1511" s="75">
        <f t="shared" si="57"/>
        <v>0</v>
      </c>
      <c r="I1511" s="122"/>
    </row>
    <row r="1512" spans="1:9" ht="17.5">
      <c r="A1512" s="260">
        <v>21020515</v>
      </c>
      <c r="B1512" s="82" t="s">
        <v>647</v>
      </c>
      <c r="C1512" s="189"/>
      <c r="D1512" s="523">
        <v>31911700</v>
      </c>
      <c r="E1512" s="281" t="s">
        <v>186</v>
      </c>
      <c r="F1512" s="30">
        <f t="shared" si="58"/>
        <v>292373.82</v>
      </c>
      <c r="G1512" s="122">
        <v>286641</v>
      </c>
      <c r="H1512" s="75">
        <f t="shared" si="57"/>
        <v>214980.75</v>
      </c>
      <c r="I1512" s="122">
        <v>286641</v>
      </c>
    </row>
    <row r="1513" spans="1:9" ht="17.5">
      <c r="A1513" s="235">
        <v>21020600</v>
      </c>
      <c r="B1513" s="84"/>
      <c r="C1513" s="188"/>
      <c r="D1513" s="402">
        <v>31911700</v>
      </c>
      <c r="E1513" s="11" t="s">
        <v>195</v>
      </c>
      <c r="F1513" s="81"/>
      <c r="G1513" s="379"/>
      <c r="H1513" s="81"/>
      <c r="I1513" s="379"/>
    </row>
    <row r="1514" spans="1:9" ht="17.5">
      <c r="A1514" s="248">
        <v>21020605</v>
      </c>
      <c r="B1514" s="82" t="s">
        <v>647</v>
      </c>
      <c r="C1514" s="189"/>
      <c r="D1514" s="523">
        <v>31911700</v>
      </c>
      <c r="E1514" s="80" t="s">
        <v>198</v>
      </c>
      <c r="F1514" s="81"/>
      <c r="G1514" s="379"/>
      <c r="H1514" s="81"/>
      <c r="I1514" s="379"/>
    </row>
    <row r="1515" spans="1:9" ht="17.5">
      <c r="A1515" s="237">
        <v>21030100</v>
      </c>
      <c r="B1515" s="86"/>
      <c r="C1515" s="190"/>
      <c r="D1515" s="402">
        <v>31911700</v>
      </c>
      <c r="E1515" s="59" t="s">
        <v>199</v>
      </c>
      <c r="F1515" s="75"/>
      <c r="G1515" s="796"/>
      <c r="H1515" s="30"/>
      <c r="I1515" s="796"/>
    </row>
    <row r="1516" spans="1:9" ht="17.5">
      <c r="A1516" s="1059">
        <v>22010100</v>
      </c>
      <c r="B1516" s="165" t="s">
        <v>828</v>
      </c>
      <c r="C1516" s="218"/>
      <c r="D1516" s="523">
        <v>31911700</v>
      </c>
      <c r="E1516" s="971" t="s">
        <v>834</v>
      </c>
      <c r="F1516" s="75"/>
      <c r="G1516" s="796"/>
      <c r="H1516" s="30"/>
      <c r="I1516" s="19"/>
    </row>
    <row r="1517" spans="1:9" ht="17.5">
      <c r="A1517" s="262">
        <v>22020000</v>
      </c>
      <c r="B1517" s="4"/>
      <c r="C1517" s="177"/>
      <c r="D1517" s="402">
        <v>31911700</v>
      </c>
      <c r="E1517" s="282" t="s">
        <v>203</v>
      </c>
      <c r="F1517" s="75"/>
      <c r="G1517" s="122"/>
      <c r="H1517" s="75"/>
      <c r="I1517" s="122"/>
    </row>
    <row r="1518" spans="1:9" ht="17.5">
      <c r="A1518" s="262">
        <v>22020100</v>
      </c>
      <c r="B1518" s="4"/>
      <c r="C1518" s="177"/>
      <c r="D1518" s="402">
        <v>31911700</v>
      </c>
      <c r="E1518" s="282" t="s">
        <v>204</v>
      </c>
      <c r="F1518" s="75"/>
      <c r="G1518" s="122"/>
      <c r="H1518" s="75"/>
      <c r="I1518" s="122"/>
    </row>
    <row r="1519" spans="1:9" ht="17.5">
      <c r="A1519" s="170">
        <v>22020101</v>
      </c>
      <c r="B1519" s="82" t="s">
        <v>647</v>
      </c>
      <c r="C1519" s="205"/>
      <c r="D1519" s="523">
        <v>31911700</v>
      </c>
      <c r="E1519" s="283" t="s">
        <v>205</v>
      </c>
      <c r="F1519" s="122">
        <v>15000</v>
      </c>
      <c r="G1519" s="122">
        <v>200000</v>
      </c>
      <c r="H1519" s="122">
        <v>165000</v>
      </c>
      <c r="I1519" s="122">
        <v>200000</v>
      </c>
    </row>
    <row r="1520" spans="1:9" ht="17.5">
      <c r="A1520" s="170">
        <v>22020102</v>
      </c>
      <c r="B1520" s="82" t="s">
        <v>647</v>
      </c>
      <c r="C1520" s="205"/>
      <c r="D1520" s="523">
        <v>31911700</v>
      </c>
      <c r="E1520" s="283" t="s">
        <v>206</v>
      </c>
      <c r="F1520" s="122"/>
      <c r="G1520" s="122"/>
      <c r="H1520" s="889"/>
      <c r="I1520" s="122"/>
    </row>
    <row r="1521" spans="1:9" ht="17.5">
      <c r="A1521" s="170">
        <v>22020103</v>
      </c>
      <c r="B1521" s="82" t="s">
        <v>647</v>
      </c>
      <c r="C1521" s="205"/>
      <c r="D1521" s="523">
        <v>31911700</v>
      </c>
      <c r="E1521" s="283" t="s">
        <v>207</v>
      </c>
      <c r="F1521" s="278"/>
      <c r="G1521" s="122"/>
      <c r="H1521" s="278"/>
      <c r="I1521" s="122"/>
    </row>
    <row r="1522" spans="1:9" ht="17.5">
      <c r="A1522" s="170">
        <v>22020104</v>
      </c>
      <c r="B1522" s="82" t="s">
        <v>647</v>
      </c>
      <c r="C1522" s="205"/>
      <c r="D1522" s="523">
        <v>31911700</v>
      </c>
      <c r="E1522" s="283" t="s">
        <v>208</v>
      </c>
      <c r="F1522" s="278"/>
      <c r="G1522" s="122"/>
      <c r="H1522" s="278"/>
      <c r="I1522" s="122"/>
    </row>
    <row r="1523" spans="1:9" ht="17.5">
      <c r="A1523" s="259">
        <v>21020600</v>
      </c>
      <c r="B1523" s="43"/>
      <c r="C1523" s="187"/>
      <c r="D1523" s="402">
        <v>31911700</v>
      </c>
      <c r="E1523" s="284" t="s">
        <v>299</v>
      </c>
      <c r="F1523" s="136"/>
      <c r="G1523" s="122"/>
      <c r="H1523" s="136"/>
      <c r="I1523" s="122"/>
    </row>
    <row r="1524" spans="1:9" ht="17.5">
      <c r="A1524" s="259">
        <v>21020605</v>
      </c>
      <c r="B1524" s="82" t="s">
        <v>647</v>
      </c>
      <c r="C1524" s="187"/>
      <c r="D1524" s="523">
        <v>31911700</v>
      </c>
      <c r="E1524" s="281" t="s">
        <v>198</v>
      </c>
      <c r="F1524" s="136"/>
      <c r="G1524" s="122"/>
      <c r="H1524" s="136"/>
      <c r="I1524" s="122"/>
    </row>
    <row r="1525" spans="1:9" ht="17.5">
      <c r="A1525" s="262">
        <v>22020400</v>
      </c>
      <c r="B1525" s="4"/>
      <c r="C1525" s="177"/>
      <c r="D1525" s="402">
        <v>31911700</v>
      </c>
      <c r="E1525" s="282" t="s">
        <v>222</v>
      </c>
      <c r="F1525" s="136"/>
      <c r="G1525" s="122"/>
      <c r="H1525" s="136"/>
      <c r="I1525" s="122"/>
    </row>
    <row r="1526" spans="1:9" ht="18" customHeight="1">
      <c r="A1526" s="262">
        <v>22020401</v>
      </c>
      <c r="B1526" s="82" t="s">
        <v>647</v>
      </c>
      <c r="C1526" s="177"/>
      <c r="D1526" s="523">
        <v>31911700</v>
      </c>
      <c r="E1526" s="285" t="s">
        <v>223</v>
      </c>
      <c r="F1526" s="890">
        <v>3500000</v>
      </c>
      <c r="G1526" s="122">
        <v>7000000</v>
      </c>
      <c r="H1526" s="30">
        <v>6500000</v>
      </c>
      <c r="I1526" s="122">
        <v>7000000</v>
      </c>
    </row>
    <row r="1527" spans="1:9" ht="17.5">
      <c r="A1527" s="262">
        <v>22020405</v>
      </c>
      <c r="B1527" s="82" t="s">
        <v>647</v>
      </c>
      <c r="C1527" s="177"/>
      <c r="D1527" s="523">
        <v>31911700</v>
      </c>
      <c r="E1527" s="285" t="s">
        <v>440</v>
      </c>
      <c r="F1527" s="136">
        <v>2640000</v>
      </c>
      <c r="G1527" s="122">
        <v>5000000</v>
      </c>
      <c r="H1527" s="136">
        <v>3000000</v>
      </c>
      <c r="I1527" s="122">
        <v>5000000</v>
      </c>
    </row>
    <row r="1528" spans="1:9" ht="17.5">
      <c r="A1528" s="262">
        <v>22020406</v>
      </c>
      <c r="B1528" s="82" t="s">
        <v>647</v>
      </c>
      <c r="C1528" s="177"/>
      <c r="D1528" s="523">
        <v>31911700</v>
      </c>
      <c r="E1528" s="285" t="s">
        <v>226</v>
      </c>
      <c r="F1528" s="136"/>
      <c r="G1528" s="122"/>
      <c r="H1528" s="136"/>
      <c r="I1528" s="122"/>
    </row>
    <row r="1529" spans="1:9" ht="17.5">
      <c r="A1529" s="262">
        <v>22020800</v>
      </c>
      <c r="B1529" s="4"/>
      <c r="C1529" s="177"/>
      <c r="D1529" s="402">
        <v>31911700</v>
      </c>
      <c r="E1529" s="282" t="s">
        <v>239</v>
      </c>
      <c r="F1529" s="136"/>
      <c r="G1529" s="122"/>
      <c r="H1529" s="136"/>
      <c r="I1529" s="122"/>
    </row>
    <row r="1530" spans="1:9" ht="17.5">
      <c r="A1530" s="262">
        <v>22020801</v>
      </c>
      <c r="B1530" s="82" t="s">
        <v>647</v>
      </c>
      <c r="C1530" s="177"/>
      <c r="D1530" s="523">
        <v>31911700</v>
      </c>
      <c r="E1530" s="281" t="s">
        <v>240</v>
      </c>
      <c r="F1530" s="136">
        <v>4578880</v>
      </c>
      <c r="G1530" s="122">
        <v>7000000</v>
      </c>
      <c r="H1530" s="136">
        <v>4327200</v>
      </c>
      <c r="I1530" s="122">
        <v>7000000</v>
      </c>
    </row>
    <row r="1531" spans="1:9" ht="17.5">
      <c r="A1531" s="262">
        <v>22020803</v>
      </c>
      <c r="B1531" s="82" t="s">
        <v>647</v>
      </c>
      <c r="C1531" s="177"/>
      <c r="D1531" s="523">
        <v>31911700</v>
      </c>
      <c r="E1531" s="281" t="s">
        <v>241</v>
      </c>
      <c r="F1531" s="136">
        <v>11585000</v>
      </c>
      <c r="G1531" s="122">
        <v>14000000</v>
      </c>
      <c r="H1531" s="136">
        <v>12000000</v>
      </c>
      <c r="I1531" s="122">
        <v>14000000</v>
      </c>
    </row>
    <row r="1532" spans="1:9" ht="18" thickBot="1">
      <c r="A1532" s="265">
        <v>22020805</v>
      </c>
      <c r="B1532" s="566" t="s">
        <v>647</v>
      </c>
      <c r="C1532" s="210"/>
      <c r="D1532" s="523">
        <v>31911700</v>
      </c>
      <c r="E1532" s="946" t="s">
        <v>242</v>
      </c>
      <c r="F1532" s="947">
        <v>425000</v>
      </c>
      <c r="G1532" s="122">
        <v>1000000</v>
      </c>
      <c r="H1532" s="947">
        <v>500200</v>
      </c>
      <c r="I1532" s="122">
        <v>1000000</v>
      </c>
    </row>
    <row r="1533" spans="1:9" ht="17.5">
      <c r="A1533" s="948"/>
      <c r="B1533" s="949"/>
      <c r="C1533" s="950"/>
      <c r="D1533" s="949"/>
      <c r="E1533" s="951" t="s">
        <v>316</v>
      </c>
      <c r="F1533" s="952">
        <f>SUM(F1484:F1514)</f>
        <v>10392944.219999999</v>
      </c>
      <c r="G1533" s="952">
        <f>SUM(G1484:G1516)</f>
        <v>10189161</v>
      </c>
      <c r="H1533" s="952">
        <f>SUM(H1484:H1516)</f>
        <v>7641870.75</v>
      </c>
      <c r="I1533" s="952">
        <f>SUM(I1484:I1516)</f>
        <v>18732528.129999999</v>
      </c>
    </row>
    <row r="1534" spans="1:9" ht="18" thickBot="1">
      <c r="A1534" s="425"/>
      <c r="B1534" s="429"/>
      <c r="C1534" s="426"/>
      <c r="D1534" s="429"/>
      <c r="E1534" s="434" t="s">
        <v>203</v>
      </c>
      <c r="F1534" s="435">
        <f>SUM(F1519:F1532)</f>
        <v>22743880</v>
      </c>
      <c r="G1534" s="435">
        <f>SUM(G1519:G1532)</f>
        <v>34200000</v>
      </c>
      <c r="H1534" s="435">
        <f>SUM(H1519:H1532)</f>
        <v>26492400</v>
      </c>
      <c r="I1534" s="953">
        <f>SUM(I1519:I1532)</f>
        <v>34200000</v>
      </c>
    </row>
    <row r="1535" spans="1:9" ht="18" thickBot="1">
      <c r="A1535" s="174"/>
      <c r="B1535" s="436"/>
      <c r="C1535" s="214"/>
      <c r="D1535" s="437"/>
      <c r="E1535" s="438" t="s">
        <v>296</v>
      </c>
      <c r="F1535" s="240">
        <f>SUM(F1533:F1534)</f>
        <v>33136824.219999999</v>
      </c>
      <c r="G1535" s="240">
        <f>SUM(G1533:G1534)</f>
        <v>44389161</v>
      </c>
      <c r="H1535" s="240">
        <f>SUM(H1533:H1534)</f>
        <v>34134270.75</v>
      </c>
      <c r="I1535" s="240">
        <f>SUM(I1533:I1534)</f>
        <v>52932528.129999995</v>
      </c>
    </row>
    <row r="1536" spans="1:9" ht="22">
      <c r="A1536" s="1620" t="s">
        <v>916</v>
      </c>
      <c r="B1536" s="1621"/>
      <c r="C1536" s="1621"/>
      <c r="D1536" s="1621"/>
      <c r="E1536" s="1621"/>
      <c r="F1536" s="1621"/>
      <c r="G1536" s="1621"/>
      <c r="H1536" s="1621"/>
      <c r="I1536" s="1622"/>
    </row>
    <row r="1537" spans="1:9" ht="20">
      <c r="A1537" s="1623" t="s">
        <v>484</v>
      </c>
      <c r="B1537" s="1624"/>
      <c r="C1537" s="1624"/>
      <c r="D1537" s="1624"/>
      <c r="E1537" s="1624"/>
      <c r="F1537" s="1624"/>
      <c r="G1537" s="1624"/>
      <c r="H1537" s="1624"/>
      <c r="I1537" s="1625"/>
    </row>
    <row r="1538" spans="1:9" ht="22">
      <c r="A1538" s="1626" t="s">
        <v>1678</v>
      </c>
      <c r="B1538" s="1627"/>
      <c r="C1538" s="1627"/>
      <c r="D1538" s="1627"/>
      <c r="E1538" s="1627"/>
      <c r="F1538" s="1627"/>
      <c r="G1538" s="1627"/>
      <c r="H1538" s="1627"/>
      <c r="I1538" s="1628"/>
    </row>
    <row r="1539" spans="1:9" ht="18.75" customHeight="1" thickBot="1">
      <c r="A1539" s="1656" t="s">
        <v>277</v>
      </c>
      <c r="B1539" s="1656"/>
      <c r="C1539" s="1656"/>
      <c r="D1539" s="1656"/>
      <c r="E1539" s="1656"/>
      <c r="F1539" s="1656"/>
      <c r="G1539" s="1656"/>
      <c r="H1539" s="1656"/>
      <c r="I1539" s="1656"/>
    </row>
    <row r="1540" spans="1:9" ht="18.75" customHeight="1" thickBot="1">
      <c r="A1540" s="1632" t="s">
        <v>408</v>
      </c>
      <c r="B1540" s="1633"/>
      <c r="C1540" s="1633"/>
      <c r="D1540" s="1633"/>
      <c r="E1540" s="1633"/>
      <c r="F1540" s="1633"/>
      <c r="G1540" s="1633"/>
      <c r="H1540" s="1633"/>
      <c r="I1540" s="1634"/>
    </row>
    <row r="1541" spans="1:9" s="121" customFormat="1" ht="54" customHeight="1" thickBot="1">
      <c r="A1541" s="167" t="s">
        <v>465</v>
      </c>
      <c r="B1541" s="2" t="s">
        <v>459</v>
      </c>
      <c r="C1541" s="175" t="s">
        <v>455</v>
      </c>
      <c r="D1541" s="2" t="s">
        <v>458</v>
      </c>
      <c r="E1541" s="8" t="s">
        <v>1</v>
      </c>
      <c r="F1541" s="2" t="s">
        <v>835</v>
      </c>
      <c r="G1541" s="2" t="s">
        <v>836</v>
      </c>
      <c r="H1541" s="2" t="s">
        <v>837</v>
      </c>
      <c r="I1541" s="2" t="s">
        <v>838</v>
      </c>
    </row>
    <row r="1542" spans="1:9" ht="17.5">
      <c r="A1542" s="257">
        <v>20000000</v>
      </c>
      <c r="B1542" s="90"/>
      <c r="C1542" s="191"/>
      <c r="D1542" s="402">
        <v>31911700</v>
      </c>
      <c r="E1542" s="91" t="s">
        <v>163</v>
      </c>
      <c r="F1542" s="5"/>
      <c r="G1542" s="798"/>
      <c r="H1542" s="92"/>
      <c r="I1542" s="798"/>
    </row>
    <row r="1543" spans="1:9" ht="17.5">
      <c r="A1543" s="258">
        <v>21000000</v>
      </c>
      <c r="B1543" s="79"/>
      <c r="C1543" s="185"/>
      <c r="D1543" s="402">
        <v>31911700</v>
      </c>
      <c r="E1543" s="11" t="s">
        <v>164</v>
      </c>
      <c r="F1543" s="30"/>
      <c r="G1543" s="796"/>
      <c r="H1543" s="75"/>
      <c r="I1543" s="796"/>
    </row>
    <row r="1544" spans="1:9" ht="17.5">
      <c r="A1544" s="258">
        <v>21010000</v>
      </c>
      <c r="B1544" s="79"/>
      <c r="C1544" s="185"/>
      <c r="D1544" s="402">
        <v>31911700</v>
      </c>
      <c r="E1544" s="11" t="s">
        <v>165</v>
      </c>
      <c r="F1544" s="30"/>
      <c r="G1544" s="796"/>
      <c r="H1544" s="75"/>
      <c r="I1544" s="796"/>
    </row>
    <row r="1545" spans="1:9" ht="17.5">
      <c r="A1545" s="259">
        <v>21010103</v>
      </c>
      <c r="B1545" s="82" t="s">
        <v>647</v>
      </c>
      <c r="C1545" s="187"/>
      <c r="D1545" s="523">
        <v>31911700</v>
      </c>
      <c r="E1545" s="80" t="s">
        <v>168</v>
      </c>
      <c r="F1545" s="30"/>
      <c r="G1545" s="796">
        <v>0</v>
      </c>
      <c r="H1545" s="30"/>
      <c r="I1545" s="796"/>
    </row>
    <row r="1546" spans="1:9" ht="17.5">
      <c r="A1546" s="259">
        <v>21010104</v>
      </c>
      <c r="B1546" s="82" t="s">
        <v>647</v>
      </c>
      <c r="C1546" s="187"/>
      <c r="D1546" s="523">
        <v>31911700</v>
      </c>
      <c r="E1546" s="80" t="s">
        <v>169</v>
      </c>
      <c r="F1546" s="30">
        <v>2501274.6666666665</v>
      </c>
      <c r="G1546" s="796">
        <v>3751912</v>
      </c>
      <c r="H1546" s="75">
        <v>2813934</v>
      </c>
      <c r="I1546" s="796">
        <v>3751912</v>
      </c>
    </row>
    <row r="1547" spans="1:9" ht="17.5">
      <c r="A1547" s="259">
        <v>21010105</v>
      </c>
      <c r="B1547" s="82" t="s">
        <v>647</v>
      </c>
      <c r="C1547" s="187"/>
      <c r="D1547" s="523">
        <v>31911700</v>
      </c>
      <c r="E1547" s="80" t="s">
        <v>170</v>
      </c>
      <c r="F1547" s="30">
        <v>156851.33333333334</v>
      </c>
      <c r="G1547" s="796">
        <v>235277</v>
      </c>
      <c r="H1547" s="75">
        <v>176457.75</v>
      </c>
      <c r="I1547" s="796">
        <v>235277</v>
      </c>
    </row>
    <row r="1548" spans="1:9" ht="17.5">
      <c r="A1548" s="234">
        <v>21010106</v>
      </c>
      <c r="B1548" s="82" t="s">
        <v>647</v>
      </c>
      <c r="C1548" s="187"/>
      <c r="D1548" s="523">
        <v>31911700</v>
      </c>
      <c r="E1548" s="80" t="s">
        <v>171</v>
      </c>
      <c r="F1548" s="30">
        <v>0</v>
      </c>
      <c r="G1548" s="796"/>
      <c r="H1548" s="75">
        <v>0</v>
      </c>
      <c r="I1548" s="796"/>
    </row>
    <row r="1549" spans="1:9" ht="17.5">
      <c r="A1549" s="239"/>
      <c r="B1549" s="82" t="s">
        <v>647</v>
      </c>
      <c r="C1549" s="187"/>
      <c r="D1549" s="523">
        <v>31911700</v>
      </c>
      <c r="E1549" s="64" t="s">
        <v>683</v>
      </c>
      <c r="F1549" s="30"/>
      <c r="G1549" s="796"/>
      <c r="H1549" s="30"/>
      <c r="I1549" s="18">
        <f>'NORMINAL ROLL'!M889+'NORMINAL ROLL'!M885</f>
        <v>4320000</v>
      </c>
    </row>
    <row r="1550" spans="1:9" ht="17.5">
      <c r="A1550" s="258">
        <v>21020300</v>
      </c>
      <c r="B1550" s="79"/>
      <c r="C1550" s="185"/>
      <c r="D1550" s="402">
        <v>31911700</v>
      </c>
      <c r="E1550" s="11" t="s">
        <v>192</v>
      </c>
      <c r="F1550" s="30"/>
      <c r="G1550" s="796"/>
      <c r="H1550" s="30"/>
      <c r="I1550" s="796"/>
    </row>
    <row r="1551" spans="1:9" ht="17.5">
      <c r="A1551" s="259">
        <v>21020301</v>
      </c>
      <c r="B1551" s="82" t="s">
        <v>647</v>
      </c>
      <c r="C1551" s="187"/>
      <c r="D1551" s="523">
        <v>31911700</v>
      </c>
      <c r="E1551" s="64" t="s">
        <v>177</v>
      </c>
      <c r="F1551" s="30">
        <v>962520.96</v>
      </c>
      <c r="G1551" s="796">
        <v>943648</v>
      </c>
      <c r="H1551" s="75">
        <v>707736</v>
      </c>
      <c r="I1551" s="796">
        <v>943648</v>
      </c>
    </row>
    <row r="1552" spans="1:9" ht="17.5">
      <c r="A1552" s="259">
        <v>21020302</v>
      </c>
      <c r="B1552" s="82" t="s">
        <v>647</v>
      </c>
      <c r="C1552" s="187"/>
      <c r="D1552" s="523">
        <v>31911700</v>
      </c>
      <c r="E1552" s="64" t="s">
        <v>178</v>
      </c>
      <c r="F1552" s="30">
        <v>550011.54</v>
      </c>
      <c r="G1552" s="796">
        <v>539227</v>
      </c>
      <c r="H1552" s="75">
        <v>404420.25</v>
      </c>
      <c r="I1552" s="796">
        <v>539227</v>
      </c>
    </row>
    <row r="1553" spans="1:9" ht="17.5">
      <c r="A1553" s="259">
        <v>21020303</v>
      </c>
      <c r="B1553" s="82" t="s">
        <v>647</v>
      </c>
      <c r="C1553" s="187"/>
      <c r="D1553" s="523">
        <v>31911700</v>
      </c>
      <c r="E1553" s="64" t="s">
        <v>179</v>
      </c>
      <c r="F1553" s="30">
        <v>35251.199999999997</v>
      </c>
      <c r="G1553" s="796">
        <v>34560</v>
      </c>
      <c r="H1553" s="75">
        <v>25920</v>
      </c>
      <c r="I1553" s="796">
        <v>34560</v>
      </c>
    </row>
    <row r="1554" spans="1:9" ht="17.5">
      <c r="A1554" s="259">
        <v>21020304</v>
      </c>
      <c r="B1554" s="82" t="s">
        <v>647</v>
      </c>
      <c r="C1554" s="187"/>
      <c r="D1554" s="523">
        <v>31911700</v>
      </c>
      <c r="E1554" s="64" t="s">
        <v>180</v>
      </c>
      <c r="F1554" s="30">
        <v>137505.18</v>
      </c>
      <c r="G1554" s="796">
        <v>134809</v>
      </c>
      <c r="H1554" s="75">
        <v>101106.75</v>
      </c>
      <c r="I1554" s="796">
        <v>134809</v>
      </c>
    </row>
    <row r="1555" spans="1:9" ht="17.5">
      <c r="A1555" s="259">
        <v>21020312</v>
      </c>
      <c r="B1555" s="82" t="s">
        <v>647</v>
      </c>
      <c r="C1555" s="187"/>
      <c r="D1555" s="523">
        <v>31911700</v>
      </c>
      <c r="E1555" s="64" t="s">
        <v>183</v>
      </c>
      <c r="F1555" s="30">
        <v>0</v>
      </c>
      <c r="G1555" s="796"/>
      <c r="H1555" s="30">
        <v>0</v>
      </c>
      <c r="I1555" s="796"/>
    </row>
    <row r="1556" spans="1:9" ht="17.5">
      <c r="A1556" s="259">
        <v>21020315</v>
      </c>
      <c r="B1556" s="82" t="s">
        <v>647</v>
      </c>
      <c r="C1556" s="187"/>
      <c r="D1556" s="523">
        <v>31911700</v>
      </c>
      <c r="E1556" s="64" t="s">
        <v>186</v>
      </c>
      <c r="F1556" s="30">
        <v>235422.12</v>
      </c>
      <c r="G1556" s="796">
        <v>230806</v>
      </c>
      <c r="H1556" s="75">
        <v>173104.5</v>
      </c>
      <c r="I1556" s="796">
        <v>230806</v>
      </c>
    </row>
    <row r="1557" spans="1:9" ht="17.5">
      <c r="A1557" s="259" t="s">
        <v>533</v>
      </c>
      <c r="B1557" s="82" t="s">
        <v>647</v>
      </c>
      <c r="C1557" s="187"/>
      <c r="D1557" s="523">
        <v>31911700</v>
      </c>
      <c r="E1557" s="64" t="s">
        <v>520</v>
      </c>
      <c r="F1557" s="30"/>
      <c r="G1557" s="796"/>
      <c r="H1557" s="30"/>
      <c r="I1557" s="796"/>
    </row>
    <row r="1558" spans="1:9" ht="17.5">
      <c r="A1558" s="259" t="s">
        <v>534</v>
      </c>
      <c r="B1558" s="82" t="s">
        <v>647</v>
      </c>
      <c r="C1558" s="187"/>
      <c r="D1558" s="523">
        <v>31911700</v>
      </c>
      <c r="E1558" s="64" t="s">
        <v>521</v>
      </c>
      <c r="F1558" s="30"/>
      <c r="G1558" s="796"/>
      <c r="H1558" s="30"/>
      <c r="I1558" s="796"/>
    </row>
    <row r="1559" spans="1:9" ht="17.5">
      <c r="A1559" s="259" t="s">
        <v>535</v>
      </c>
      <c r="B1559" s="82" t="s">
        <v>647</v>
      </c>
      <c r="C1559" s="187"/>
      <c r="D1559" s="523">
        <v>31911700</v>
      </c>
      <c r="E1559" s="64" t="s">
        <v>522</v>
      </c>
      <c r="F1559" s="30"/>
      <c r="G1559" s="796"/>
      <c r="H1559" s="30"/>
      <c r="I1559" s="796"/>
    </row>
    <row r="1560" spans="1:9" ht="17.5">
      <c r="A1560" s="258">
        <v>21020400</v>
      </c>
      <c r="B1560" s="79"/>
      <c r="C1560" s="185"/>
      <c r="D1560" s="402">
        <v>31911700</v>
      </c>
      <c r="E1560" s="11" t="s">
        <v>193</v>
      </c>
      <c r="F1560" s="30"/>
      <c r="G1560" s="796"/>
      <c r="H1560" s="30"/>
      <c r="I1560" s="796"/>
    </row>
    <row r="1561" spans="1:9" ht="17.5">
      <c r="A1561" s="259">
        <v>21020401</v>
      </c>
      <c r="B1561" s="82" t="s">
        <v>647</v>
      </c>
      <c r="C1561" s="187"/>
      <c r="D1561" s="523">
        <v>31911700</v>
      </c>
      <c r="E1561" s="64" t="s">
        <v>177</v>
      </c>
      <c r="F1561" s="30">
        <v>1304089.3799999999</v>
      </c>
      <c r="G1561" s="796">
        <v>1278519</v>
      </c>
      <c r="H1561" s="75">
        <v>958889.25</v>
      </c>
      <c r="I1561" s="796">
        <v>1279884.27</v>
      </c>
    </row>
    <row r="1562" spans="1:9" ht="17.5">
      <c r="A1562" s="259">
        <v>21020402</v>
      </c>
      <c r="B1562" s="82" t="s">
        <v>647</v>
      </c>
      <c r="C1562" s="187"/>
      <c r="D1562" s="523">
        <v>31911700</v>
      </c>
      <c r="E1562" s="64" t="s">
        <v>178</v>
      </c>
      <c r="F1562" s="30">
        <f t="shared" ref="F1562:F1568" si="59">G1562+(G1562*2%)</f>
        <v>1164846.1200000001</v>
      </c>
      <c r="G1562" s="796">
        <v>1142006</v>
      </c>
      <c r="H1562" s="75">
        <f t="shared" ref="H1562:H1568" si="60">G1562/12*9</f>
        <v>856504.5</v>
      </c>
      <c r="I1562" s="796">
        <f>'NORMINAL ROLL'!F885</f>
        <v>466359.84000000008</v>
      </c>
    </row>
    <row r="1563" spans="1:9" ht="17.5">
      <c r="A1563" s="259">
        <v>21020403</v>
      </c>
      <c r="B1563" s="82" t="s">
        <v>647</v>
      </c>
      <c r="C1563" s="187"/>
      <c r="D1563" s="523">
        <v>31911700</v>
      </c>
      <c r="E1563" s="64" t="s">
        <v>179</v>
      </c>
      <c r="F1563" s="30">
        <f t="shared" si="59"/>
        <v>665555.1</v>
      </c>
      <c r="G1563" s="796">
        <v>652505</v>
      </c>
      <c r="H1563" s="75">
        <f t="shared" si="60"/>
        <v>489378.75</v>
      </c>
      <c r="I1563" s="796">
        <f>'NORMINAL ROLL'!G885</f>
        <v>45366</v>
      </c>
    </row>
    <row r="1564" spans="1:9" ht="17.5">
      <c r="A1564" s="259">
        <v>21020404</v>
      </c>
      <c r="B1564" s="82" t="s">
        <v>647</v>
      </c>
      <c r="C1564" s="187"/>
      <c r="D1564" s="523">
        <v>31911700</v>
      </c>
      <c r="E1564" s="64" t="s">
        <v>180</v>
      </c>
      <c r="F1564" s="30">
        <f t="shared" si="59"/>
        <v>63892.800000000003</v>
      </c>
      <c r="G1564" s="796">
        <v>62640</v>
      </c>
      <c r="H1564" s="75">
        <f t="shared" si="60"/>
        <v>46980</v>
      </c>
      <c r="I1564" s="796">
        <f>'NORMINAL ROLL'!H885</f>
        <v>116589.96000000002</v>
      </c>
    </row>
    <row r="1565" spans="1:9" ht="17.5">
      <c r="A1565" s="259">
        <v>21020412</v>
      </c>
      <c r="B1565" s="82" t="s">
        <v>647</v>
      </c>
      <c r="C1565" s="187"/>
      <c r="D1565" s="523">
        <v>31911700</v>
      </c>
      <c r="E1565" s="64" t="s">
        <v>183</v>
      </c>
      <c r="F1565" s="30">
        <f t="shared" si="59"/>
        <v>166386.48000000001</v>
      </c>
      <c r="G1565" s="796">
        <v>163124</v>
      </c>
      <c r="H1565" s="75">
        <v>15125</v>
      </c>
      <c r="I1565" s="796">
        <v>216145</v>
      </c>
    </row>
    <row r="1566" spans="1:9" ht="17.5">
      <c r="A1566" s="259">
        <v>21020415</v>
      </c>
      <c r="B1566" s="82" t="s">
        <v>647</v>
      </c>
      <c r="C1566" s="187"/>
      <c r="D1566" s="523">
        <v>31911700</v>
      </c>
      <c r="E1566" s="64" t="s">
        <v>186</v>
      </c>
      <c r="F1566" s="30">
        <f>G1566+(G1566*2%)</f>
        <v>316059.24</v>
      </c>
      <c r="G1566" s="796">
        <v>309862</v>
      </c>
      <c r="H1566" s="75">
        <v>250582</v>
      </c>
      <c r="I1566" s="796">
        <f>'NORMINAL ROLL'!I885</f>
        <v>506084.04000000004</v>
      </c>
    </row>
    <row r="1567" spans="1:9" ht="17.5">
      <c r="A1567" s="258">
        <v>21020500</v>
      </c>
      <c r="B1567" s="79"/>
      <c r="C1567" s="185"/>
      <c r="D1567" s="402">
        <v>31911700</v>
      </c>
      <c r="E1567" s="11" t="s">
        <v>194</v>
      </c>
      <c r="H1567" s="75"/>
      <c r="I1567" s="796"/>
    </row>
    <row r="1568" spans="1:9" ht="17.5">
      <c r="A1568" s="259">
        <v>21020501</v>
      </c>
      <c r="B1568" s="82" t="s">
        <v>647</v>
      </c>
      <c r="C1568" s="187"/>
      <c r="D1568" s="523">
        <v>31911700</v>
      </c>
      <c r="E1568" s="64" t="s">
        <v>177</v>
      </c>
      <c r="F1568" s="30">
        <f t="shared" si="59"/>
        <v>0</v>
      </c>
      <c r="G1568" s="796"/>
      <c r="H1568" s="75">
        <f t="shared" si="60"/>
        <v>0</v>
      </c>
      <c r="I1568" s="796"/>
    </row>
    <row r="1569" spans="1:9" ht="17.5">
      <c r="A1569" s="260">
        <v>21020502</v>
      </c>
      <c r="B1569" s="82" t="s">
        <v>647</v>
      </c>
      <c r="C1569" s="189"/>
      <c r="D1569" s="523">
        <v>31911700</v>
      </c>
      <c r="E1569" s="64" t="s">
        <v>178</v>
      </c>
      <c r="F1569" s="30">
        <v>192552.54</v>
      </c>
      <c r="G1569" s="796">
        <v>188777</v>
      </c>
      <c r="H1569" s="75">
        <v>141582.75</v>
      </c>
      <c r="I1569" s="796">
        <v>188777</v>
      </c>
    </row>
    <row r="1570" spans="1:9" ht="17.5">
      <c r="A1570" s="260">
        <v>21020503</v>
      </c>
      <c r="B1570" s="82" t="s">
        <v>647</v>
      </c>
      <c r="C1570" s="189"/>
      <c r="D1570" s="523">
        <v>31911700</v>
      </c>
      <c r="E1570" s="64" t="s">
        <v>179</v>
      </c>
      <c r="F1570" s="30">
        <v>110007</v>
      </c>
      <c r="G1570" s="796">
        <v>107850</v>
      </c>
      <c r="H1570" s="75">
        <v>80887.5</v>
      </c>
      <c r="I1570" s="796">
        <v>107850</v>
      </c>
    </row>
    <row r="1571" spans="1:9" ht="17.5">
      <c r="A1571" s="260">
        <v>21020504</v>
      </c>
      <c r="B1571" s="82" t="s">
        <v>647</v>
      </c>
      <c r="C1571" s="189"/>
      <c r="D1571" s="523">
        <v>31911700</v>
      </c>
      <c r="E1571" s="64" t="s">
        <v>180</v>
      </c>
      <c r="F1571" s="30">
        <v>22032</v>
      </c>
      <c r="G1571" s="796">
        <v>21600</v>
      </c>
      <c r="H1571" s="75">
        <v>16200</v>
      </c>
      <c r="I1571" s="796">
        <v>21600</v>
      </c>
    </row>
    <row r="1572" spans="1:9" ht="17.5">
      <c r="A1572" s="260">
        <v>21020512</v>
      </c>
      <c r="B1572" s="82" t="s">
        <v>647</v>
      </c>
      <c r="C1572" s="189"/>
      <c r="D1572" s="523">
        <v>31911700</v>
      </c>
      <c r="E1572" s="64" t="s">
        <v>183</v>
      </c>
      <c r="F1572" s="30">
        <v>27501.24</v>
      </c>
      <c r="G1572" s="796">
        <v>26962</v>
      </c>
      <c r="H1572" s="75">
        <v>20221.5</v>
      </c>
      <c r="I1572" s="796">
        <v>26962</v>
      </c>
    </row>
    <row r="1573" spans="1:9" ht="17.5">
      <c r="A1573" s="260">
        <v>21020515</v>
      </c>
      <c r="B1573" s="82" t="s">
        <v>647</v>
      </c>
      <c r="C1573" s="189"/>
      <c r="D1573" s="523">
        <v>31911700</v>
      </c>
      <c r="E1573" s="64" t="s">
        <v>186</v>
      </c>
      <c r="F1573" s="30">
        <v>292373.82</v>
      </c>
      <c r="G1573" s="796">
        <v>286641</v>
      </c>
      <c r="H1573" s="75">
        <v>214980.75</v>
      </c>
      <c r="I1573" s="796">
        <v>286641</v>
      </c>
    </row>
    <row r="1574" spans="1:9" ht="17.5">
      <c r="A1574" s="235">
        <v>21020600</v>
      </c>
      <c r="B1574" s="84"/>
      <c r="C1574" s="188"/>
      <c r="D1574" s="402">
        <v>31911700</v>
      </c>
      <c r="E1574" s="11" t="s">
        <v>195</v>
      </c>
    </row>
    <row r="1575" spans="1:9" ht="17.5">
      <c r="A1575" s="248">
        <v>21020605</v>
      </c>
      <c r="B1575" s="82" t="s">
        <v>647</v>
      </c>
      <c r="C1575" s="189"/>
      <c r="D1575" s="523">
        <v>31911700</v>
      </c>
      <c r="E1575" s="80" t="s">
        <v>198</v>
      </c>
      <c r="F1575" s="30"/>
      <c r="G1575" s="796"/>
      <c r="H1575" s="75"/>
      <c r="I1575" s="796"/>
    </row>
    <row r="1576" spans="1:9" ht="17.5">
      <c r="A1576" s="237">
        <v>21030100</v>
      </c>
      <c r="B1576" s="86"/>
      <c r="C1576" s="190"/>
      <c r="D1576" s="402">
        <v>31911700</v>
      </c>
      <c r="E1576" s="59" t="s">
        <v>199</v>
      </c>
      <c r="F1576" s="75"/>
      <c r="G1576" s="796"/>
      <c r="H1576" s="30"/>
      <c r="I1576" s="796"/>
    </row>
    <row r="1577" spans="1:9" ht="17.5">
      <c r="A1577" s="1059">
        <v>22010100</v>
      </c>
      <c r="B1577" s="165" t="s">
        <v>828</v>
      </c>
      <c r="C1577" s="218"/>
      <c r="D1577" s="523">
        <v>31911700</v>
      </c>
      <c r="E1577" s="971" t="s">
        <v>834</v>
      </c>
      <c r="F1577" s="75"/>
      <c r="G1577" s="796"/>
      <c r="H1577" s="30"/>
      <c r="I1577" s="19"/>
    </row>
    <row r="1578" spans="1:9" ht="17.5">
      <c r="A1578" s="254">
        <v>22020000</v>
      </c>
      <c r="B1578" s="86"/>
      <c r="C1578" s="190"/>
      <c r="D1578" s="523">
        <v>31911700</v>
      </c>
      <c r="E1578" s="59" t="s">
        <v>203</v>
      </c>
      <c r="F1578" s="30"/>
      <c r="G1578" s="796"/>
      <c r="H1578" s="75"/>
      <c r="I1578" s="796"/>
    </row>
    <row r="1579" spans="1:9" ht="17.5">
      <c r="A1579" s="254">
        <v>22020100</v>
      </c>
      <c r="B1579" s="86"/>
      <c r="C1579" s="190"/>
      <c r="D1579" s="402">
        <v>31911700</v>
      </c>
      <c r="E1579" s="59" t="s">
        <v>204</v>
      </c>
      <c r="F1579" s="30"/>
      <c r="G1579" s="796"/>
      <c r="H1579" s="75"/>
      <c r="I1579" s="796"/>
    </row>
    <row r="1580" spans="1:9" ht="17.5">
      <c r="A1580" s="170">
        <v>22020101</v>
      </c>
      <c r="B1580" s="82" t="s">
        <v>647</v>
      </c>
      <c r="C1580" s="205"/>
      <c r="D1580" s="523">
        <v>31911700</v>
      </c>
      <c r="E1580" s="128" t="s">
        <v>205</v>
      </c>
      <c r="F1580" s="363"/>
      <c r="G1580" s="796">
        <v>400000</v>
      </c>
      <c r="H1580" s="363"/>
      <c r="I1580" s="796">
        <v>400000</v>
      </c>
    </row>
    <row r="1581" spans="1:9" ht="17.5">
      <c r="A1581" s="170">
        <v>22020102</v>
      </c>
      <c r="B1581" s="82" t="s">
        <v>647</v>
      </c>
      <c r="C1581" s="205"/>
      <c r="D1581" s="523">
        <v>31911700</v>
      </c>
      <c r="E1581" s="128" t="s">
        <v>206</v>
      </c>
      <c r="F1581" s="796"/>
      <c r="G1581" s="796"/>
      <c r="H1581" s="6"/>
      <c r="I1581" s="796"/>
    </row>
    <row r="1582" spans="1:9" ht="17.5">
      <c r="A1582" s="170">
        <v>22020103</v>
      </c>
      <c r="B1582" s="82" t="s">
        <v>647</v>
      </c>
      <c r="C1582" s="205"/>
      <c r="D1582" s="523">
        <v>31911700</v>
      </c>
      <c r="E1582" s="128" t="s">
        <v>207</v>
      </c>
      <c r="F1582" s="278"/>
      <c r="G1582" s="796"/>
      <c r="H1582" s="363"/>
      <c r="I1582" s="796"/>
    </row>
    <row r="1583" spans="1:9" ht="17.5">
      <c r="A1583" s="170">
        <v>22020104</v>
      </c>
      <c r="B1583" s="82" t="s">
        <v>647</v>
      </c>
      <c r="C1583" s="205"/>
      <c r="D1583" s="523">
        <v>31911700</v>
      </c>
      <c r="E1583" s="128" t="s">
        <v>208</v>
      </c>
      <c r="F1583" s="278"/>
      <c r="G1583" s="796"/>
      <c r="H1583" s="363"/>
      <c r="I1583" s="796"/>
    </row>
    <row r="1584" spans="1:9" ht="17.5">
      <c r="A1584" s="254">
        <v>22020200</v>
      </c>
      <c r="B1584" s="86"/>
      <c r="C1584" s="190"/>
      <c r="D1584" s="402">
        <v>31911700</v>
      </c>
      <c r="E1584" s="59" t="s">
        <v>209</v>
      </c>
      <c r="F1584" s="81"/>
      <c r="G1584" s="796"/>
      <c r="H1584" s="75"/>
      <c r="I1584" s="796"/>
    </row>
    <row r="1585" spans="1:9" ht="17.5">
      <c r="A1585" s="262">
        <v>22020201</v>
      </c>
      <c r="B1585" s="82" t="s">
        <v>647</v>
      </c>
      <c r="C1585" s="177"/>
      <c r="D1585" s="523">
        <v>31911700</v>
      </c>
      <c r="E1585" s="85" t="s">
        <v>210</v>
      </c>
      <c r="F1585" s="81">
        <v>250000</v>
      </c>
      <c r="G1585" s="796">
        <v>5000000</v>
      </c>
      <c r="H1585" s="75">
        <v>145000</v>
      </c>
      <c r="I1585" s="796">
        <v>5000000</v>
      </c>
    </row>
    <row r="1586" spans="1:9" ht="17.5">
      <c r="A1586" s="254">
        <v>22020300</v>
      </c>
      <c r="B1586" s="86"/>
      <c r="C1586" s="190"/>
      <c r="D1586" s="402">
        <v>31911700</v>
      </c>
      <c r="E1586" s="59" t="s">
        <v>212</v>
      </c>
      <c r="F1586" s="81"/>
      <c r="G1586" s="796"/>
      <c r="H1586" s="75"/>
      <c r="I1586" s="796"/>
    </row>
    <row r="1587" spans="1:9" ht="17.5">
      <c r="A1587" s="262">
        <v>22020313</v>
      </c>
      <c r="B1587" s="4" t="s">
        <v>647</v>
      </c>
      <c r="C1587" s="177"/>
      <c r="D1587" s="523">
        <v>31911700</v>
      </c>
      <c r="E1587" s="1573" t="s">
        <v>1645</v>
      </c>
      <c r="F1587" s="81"/>
      <c r="G1587" s="796">
        <v>10000000</v>
      </c>
      <c r="H1587" s="75"/>
      <c r="I1587" s="904">
        <v>10000000</v>
      </c>
    </row>
    <row r="1588" spans="1:9" ht="17.5">
      <c r="A1588" s="254">
        <v>22020400</v>
      </c>
      <c r="B1588" s="86"/>
      <c r="C1588" s="190"/>
      <c r="D1588" s="402">
        <v>31911700</v>
      </c>
      <c r="E1588" s="59" t="s">
        <v>222</v>
      </c>
      <c r="F1588" s="81"/>
      <c r="G1588" s="796"/>
      <c r="H1588" s="75"/>
      <c r="I1588" s="796"/>
    </row>
    <row r="1589" spans="1:9" ht="17.5">
      <c r="A1589" s="262">
        <v>22020406</v>
      </c>
      <c r="B1589" s="82" t="s">
        <v>647</v>
      </c>
      <c r="C1589" s="177"/>
      <c r="D1589" s="523">
        <v>31911700</v>
      </c>
      <c r="E1589" s="85" t="s">
        <v>226</v>
      </c>
      <c r="F1589" s="81">
        <v>567000</v>
      </c>
      <c r="G1589" s="796">
        <v>5000000</v>
      </c>
      <c r="H1589" s="75">
        <v>2100000</v>
      </c>
      <c r="I1589" s="796">
        <v>5000000</v>
      </c>
    </row>
    <row r="1590" spans="1:9" ht="18" thickBot="1">
      <c r="A1590" s="265">
        <v>22020410</v>
      </c>
      <c r="B1590" s="566" t="s">
        <v>647</v>
      </c>
      <c r="C1590" s="210"/>
      <c r="D1590" s="523">
        <v>31911700</v>
      </c>
      <c r="E1590" s="619" t="s">
        <v>802</v>
      </c>
      <c r="F1590" s="38">
        <v>1225522</v>
      </c>
      <c r="G1590" s="796">
        <v>2000000</v>
      </c>
      <c r="H1590" s="124">
        <v>1820000</v>
      </c>
      <c r="I1590" s="796">
        <v>2000000</v>
      </c>
    </row>
    <row r="1591" spans="1:9" ht="18" thickBot="1">
      <c r="A1591" s="621"/>
      <c r="B1591" s="545"/>
      <c r="C1591" s="546"/>
      <c r="D1591" s="545"/>
      <c r="E1591" s="554" t="s">
        <v>316</v>
      </c>
      <c r="F1591" s="548">
        <f>SUM(F1545:F1575)</f>
        <v>8904132.7200000007</v>
      </c>
      <c r="G1591" s="548">
        <f>SUM(G1545:G1577)</f>
        <v>10110725</v>
      </c>
      <c r="H1591" s="548">
        <f>SUM(H1545:H1575)</f>
        <v>7494011.25</v>
      </c>
      <c r="I1591" s="549">
        <f>SUM(I1545:I1577)</f>
        <v>13452498.109999999</v>
      </c>
    </row>
    <row r="1592" spans="1:9" ht="18" thickBot="1">
      <c r="A1592" s="620"/>
      <c r="B1592" s="540"/>
      <c r="C1592" s="541"/>
      <c r="D1592" s="540"/>
      <c r="E1592" s="552" t="s">
        <v>203</v>
      </c>
      <c r="F1592" s="543">
        <f>SUM(F1580:F1590)</f>
        <v>2042522</v>
      </c>
      <c r="G1592" s="543">
        <f>SUM(G1580:G1590)</f>
        <v>22400000</v>
      </c>
      <c r="H1592" s="543">
        <f>SUM(H1580:H1590)</f>
        <v>4065000</v>
      </c>
      <c r="I1592" s="543">
        <f>SUM(I1580:I1590)</f>
        <v>22400000</v>
      </c>
    </row>
    <row r="1593" spans="1:9" ht="18" thickBot="1">
      <c r="A1593" s="439"/>
      <c r="B1593" s="439"/>
      <c r="C1593" s="440"/>
      <c r="D1593" s="439"/>
      <c r="E1593" s="441" t="s">
        <v>296</v>
      </c>
      <c r="F1593" s="406">
        <f>SUM(F1591:F1592)</f>
        <v>10946654.720000001</v>
      </c>
      <c r="G1593" s="406">
        <f>SUM(G1591:G1592)</f>
        <v>32510725</v>
      </c>
      <c r="H1593" s="406">
        <f>SUM(H1591:H1592)</f>
        <v>11559011.25</v>
      </c>
      <c r="I1593" s="406">
        <f>SUM(I1591:I1592)</f>
        <v>35852498.109999999</v>
      </c>
    </row>
    <row r="1594" spans="1:9" ht="22">
      <c r="A1594" s="1620" t="s">
        <v>916</v>
      </c>
      <c r="B1594" s="1621"/>
      <c r="C1594" s="1621"/>
      <c r="D1594" s="1621"/>
      <c r="E1594" s="1621"/>
      <c r="F1594" s="1621"/>
      <c r="G1594" s="1621"/>
      <c r="H1594" s="1621"/>
      <c r="I1594" s="1622"/>
    </row>
    <row r="1595" spans="1:9" ht="20">
      <c r="A1595" s="1623" t="s">
        <v>484</v>
      </c>
      <c r="B1595" s="1624"/>
      <c r="C1595" s="1624"/>
      <c r="D1595" s="1624"/>
      <c r="E1595" s="1624"/>
      <c r="F1595" s="1624"/>
      <c r="G1595" s="1624"/>
      <c r="H1595" s="1624"/>
      <c r="I1595" s="1625"/>
    </row>
    <row r="1596" spans="1:9" ht="22">
      <c r="A1596" s="1626" t="s">
        <v>1678</v>
      </c>
      <c r="B1596" s="1627"/>
      <c r="C1596" s="1627"/>
      <c r="D1596" s="1627"/>
      <c r="E1596" s="1627"/>
      <c r="F1596" s="1627"/>
      <c r="G1596" s="1627"/>
      <c r="H1596" s="1627"/>
      <c r="I1596" s="1628"/>
    </row>
    <row r="1597" spans="1:9" ht="18.75" customHeight="1" thickBot="1">
      <c r="A1597" s="1656" t="s">
        <v>277</v>
      </c>
      <c r="B1597" s="1656"/>
      <c r="C1597" s="1656"/>
      <c r="D1597" s="1656"/>
      <c r="E1597" s="1656"/>
      <c r="F1597" s="1656"/>
      <c r="G1597" s="1656"/>
      <c r="H1597" s="1656"/>
      <c r="I1597" s="1656"/>
    </row>
    <row r="1598" spans="1:9" ht="18.75" customHeight="1" thickBot="1">
      <c r="A1598" s="1632" t="s">
        <v>409</v>
      </c>
      <c r="B1598" s="1633"/>
      <c r="C1598" s="1633"/>
      <c r="D1598" s="1633"/>
      <c r="E1598" s="1633"/>
      <c r="F1598" s="1633"/>
      <c r="G1598" s="1633"/>
      <c r="H1598" s="1633"/>
      <c r="I1598" s="1634"/>
    </row>
    <row r="1599" spans="1:9" s="121" customFormat="1" ht="54" customHeight="1" thickBot="1">
      <c r="A1599" s="167" t="s">
        <v>465</v>
      </c>
      <c r="B1599" s="2" t="s">
        <v>459</v>
      </c>
      <c r="C1599" s="175" t="s">
        <v>455</v>
      </c>
      <c r="D1599" s="2" t="s">
        <v>458</v>
      </c>
      <c r="E1599" s="8" t="s">
        <v>1</v>
      </c>
      <c r="F1599" s="2" t="s">
        <v>835</v>
      </c>
      <c r="G1599" s="2" t="s">
        <v>836</v>
      </c>
      <c r="H1599" s="2" t="s">
        <v>837</v>
      </c>
      <c r="I1599" s="2" t="s">
        <v>838</v>
      </c>
    </row>
    <row r="1600" spans="1:9" ht="17.5">
      <c r="A1600" s="257">
        <v>20000000</v>
      </c>
      <c r="B1600" s="90"/>
      <c r="C1600" s="191"/>
      <c r="D1600" s="402">
        <v>31911700</v>
      </c>
      <c r="E1600" s="91" t="s">
        <v>163</v>
      </c>
      <c r="F1600" s="92"/>
      <c r="G1600" s="372"/>
      <c r="H1600" s="92"/>
      <c r="I1600" s="372"/>
    </row>
    <row r="1601" spans="1:9" ht="17.5">
      <c r="A1601" s="258">
        <v>21000000</v>
      </c>
      <c r="B1601" s="79"/>
      <c r="C1601" s="185"/>
      <c r="D1601" s="402">
        <v>31911700</v>
      </c>
      <c r="E1601" s="11" t="s">
        <v>164</v>
      </c>
      <c r="F1601" s="75"/>
      <c r="G1601" s="19"/>
      <c r="H1601" s="75"/>
      <c r="I1601" s="19"/>
    </row>
    <row r="1602" spans="1:9" ht="17.5">
      <c r="A1602" s="258">
        <v>21010000</v>
      </c>
      <c r="B1602" s="79"/>
      <c r="C1602" s="185"/>
      <c r="D1602" s="402">
        <v>31911700</v>
      </c>
      <c r="E1602" s="11" t="s">
        <v>165</v>
      </c>
      <c r="F1602" s="75"/>
      <c r="G1602" s="18"/>
      <c r="H1602" s="75"/>
      <c r="I1602" s="18"/>
    </row>
    <row r="1603" spans="1:9" ht="17.5">
      <c r="A1603" s="259">
        <v>21010103</v>
      </c>
      <c r="B1603" s="82" t="s">
        <v>647</v>
      </c>
      <c r="C1603" s="187"/>
      <c r="D1603" s="523">
        <v>31911700</v>
      </c>
      <c r="E1603" s="80" t="s">
        <v>168</v>
      </c>
      <c r="F1603" s="30">
        <f t="shared" ref="F1603:F1631" si="61">G1603+(G1603*2%)</f>
        <v>752611.08</v>
      </c>
      <c r="G1603" s="18">
        <v>737854</v>
      </c>
      <c r="H1603" s="75">
        <f>G1603/12*9</f>
        <v>553390.5</v>
      </c>
      <c r="I1603" s="18">
        <f>'NORMINAL ROLL'!D904</f>
        <v>672590.99999999965</v>
      </c>
    </row>
    <row r="1604" spans="1:9" ht="17.5">
      <c r="A1604" s="259" t="s">
        <v>704</v>
      </c>
      <c r="B1604" s="82" t="s">
        <v>647</v>
      </c>
      <c r="C1604" s="187"/>
      <c r="D1604" s="523">
        <v>31911700</v>
      </c>
      <c r="E1604" s="80" t="s">
        <v>169</v>
      </c>
      <c r="F1604" s="30">
        <f t="shared" si="61"/>
        <v>4491945.3600000003</v>
      </c>
      <c r="G1604" s="18">
        <v>4403868</v>
      </c>
      <c r="H1604" s="75">
        <f>G1604/12*9</f>
        <v>3302901</v>
      </c>
      <c r="I1604" s="18">
        <f>'NORMINAL ROLL'!D902</f>
        <v>3852244.4800000009</v>
      </c>
    </row>
    <row r="1605" spans="1:9" ht="17.5">
      <c r="A1605" s="259" t="s">
        <v>702</v>
      </c>
      <c r="B1605" s="82" t="s">
        <v>647</v>
      </c>
      <c r="C1605" s="187"/>
      <c r="D1605" s="523">
        <v>31911700</v>
      </c>
      <c r="E1605" s="80" t="s">
        <v>705</v>
      </c>
      <c r="F1605" s="30">
        <f t="shared" si="61"/>
        <v>1275848.6399999999</v>
      </c>
      <c r="G1605" s="18">
        <v>1250832</v>
      </c>
      <c r="H1605" s="75">
        <f>G1605/12*9</f>
        <v>938124</v>
      </c>
      <c r="I1605" s="18"/>
    </row>
    <row r="1606" spans="1:9" ht="17.5">
      <c r="A1606" s="234">
        <v>21010106</v>
      </c>
      <c r="B1606" s="82" t="s">
        <v>647</v>
      </c>
      <c r="C1606" s="187"/>
      <c r="D1606" s="523">
        <v>31911700</v>
      </c>
      <c r="E1606" s="80" t="s">
        <v>171</v>
      </c>
      <c r="F1606" s="30">
        <f t="shared" si="61"/>
        <v>0</v>
      </c>
      <c r="G1606" s="18"/>
      <c r="H1606" s="75">
        <f>G1606/12*9</f>
        <v>0</v>
      </c>
      <c r="I1606" s="18"/>
    </row>
    <row r="1607" spans="1:9" ht="17.5">
      <c r="A1607" s="239"/>
      <c r="B1607" s="82" t="s">
        <v>647</v>
      </c>
      <c r="C1607" s="187"/>
      <c r="D1607" s="523">
        <v>31911700</v>
      </c>
      <c r="E1607" s="64" t="s">
        <v>683</v>
      </c>
      <c r="F1607" s="30">
        <f t="shared" si="61"/>
        <v>4103818.02</v>
      </c>
      <c r="G1607" s="18">
        <v>4023351</v>
      </c>
      <c r="H1607" s="75"/>
      <c r="I1607" s="18">
        <f>'NORMINAL ROLL'!M904+'NORMINAL ROLL'!M902</f>
        <v>5760000</v>
      </c>
    </row>
    <row r="1608" spans="1:9" ht="17.5">
      <c r="A1608" s="258">
        <v>21020300</v>
      </c>
      <c r="B1608" s="79"/>
      <c r="C1608" s="185"/>
      <c r="D1608" s="402">
        <v>31911700</v>
      </c>
      <c r="E1608" s="11" t="s">
        <v>192</v>
      </c>
      <c r="F1608" s="30">
        <f t="shared" si="61"/>
        <v>1713600</v>
      </c>
      <c r="G1608" s="18">
        <v>1680000</v>
      </c>
      <c r="H1608" s="75"/>
      <c r="I1608" s="18"/>
    </row>
    <row r="1609" spans="1:9" ht="17.5">
      <c r="A1609" s="259">
        <v>21020301</v>
      </c>
      <c r="B1609" s="82" t="s">
        <v>647</v>
      </c>
      <c r="C1609" s="187"/>
      <c r="D1609" s="523">
        <v>31911700</v>
      </c>
      <c r="E1609" s="64" t="s">
        <v>177</v>
      </c>
      <c r="F1609" s="30">
        <f t="shared" si="61"/>
        <v>0</v>
      </c>
      <c r="G1609" s="18"/>
      <c r="H1609" s="75">
        <f t="shared" ref="H1609:H1631" si="62">G1609/12*9</f>
        <v>0</v>
      </c>
      <c r="I1609" s="18">
        <f>'NORMINAL ROLL'!E904</f>
        <v>235406.84999999986</v>
      </c>
    </row>
    <row r="1610" spans="1:9" ht="17.5">
      <c r="A1610" s="259">
        <v>21020302</v>
      </c>
      <c r="B1610" s="82" t="s">
        <v>647</v>
      </c>
      <c r="C1610" s="187"/>
      <c r="D1610" s="523">
        <v>31911700</v>
      </c>
      <c r="E1610" s="64" t="s">
        <v>178</v>
      </c>
      <c r="F1610" s="30">
        <f t="shared" si="61"/>
        <v>263413.98</v>
      </c>
      <c r="G1610" s="18">
        <v>258249</v>
      </c>
      <c r="H1610" s="75">
        <f t="shared" si="62"/>
        <v>193686.75</v>
      </c>
      <c r="I1610" s="18">
        <f>'NORMINAL ROLL'!F904</f>
        <v>134518.19999999992</v>
      </c>
    </row>
    <row r="1611" spans="1:9" ht="17.5">
      <c r="A1611" s="259">
        <v>21020303</v>
      </c>
      <c r="B1611" s="82" t="s">
        <v>647</v>
      </c>
      <c r="C1611" s="187"/>
      <c r="D1611" s="523">
        <v>31911700</v>
      </c>
      <c r="E1611" s="64" t="s">
        <v>179</v>
      </c>
      <c r="F1611" s="30">
        <f t="shared" si="61"/>
        <v>150522.42000000001</v>
      </c>
      <c r="G1611" s="18">
        <v>147571</v>
      </c>
      <c r="H1611" s="75">
        <f t="shared" si="62"/>
        <v>110678.25</v>
      </c>
      <c r="I1611" s="18">
        <f>'NORMINAL ROLL'!G904</f>
        <v>9720</v>
      </c>
    </row>
    <row r="1612" spans="1:9" ht="17.5">
      <c r="A1612" s="259">
        <v>21020304</v>
      </c>
      <c r="B1612" s="82" t="s">
        <v>647</v>
      </c>
      <c r="C1612" s="187"/>
      <c r="D1612" s="523">
        <v>31911700</v>
      </c>
      <c r="E1612" s="64" t="s">
        <v>180</v>
      </c>
      <c r="F1612" s="30">
        <f t="shared" si="61"/>
        <v>8812.7999999999993</v>
      </c>
      <c r="G1612" s="18">
        <v>8640</v>
      </c>
      <c r="H1612" s="75">
        <f t="shared" si="62"/>
        <v>6480</v>
      </c>
      <c r="I1612" s="18">
        <f>'NORMINAL ROLL'!H904</f>
        <v>33629.549999999981</v>
      </c>
    </row>
    <row r="1613" spans="1:9" ht="17.5">
      <c r="A1613" s="259">
        <v>21020312</v>
      </c>
      <c r="B1613" s="82" t="s">
        <v>647</v>
      </c>
      <c r="C1613" s="187"/>
      <c r="D1613" s="523">
        <v>31911700</v>
      </c>
      <c r="E1613" s="64" t="s">
        <v>183</v>
      </c>
      <c r="F1613" s="30">
        <f t="shared" si="61"/>
        <v>37630.86</v>
      </c>
      <c r="G1613" s="18">
        <v>36893</v>
      </c>
      <c r="H1613" s="75">
        <f t="shared" si="62"/>
        <v>27669.75</v>
      </c>
      <c r="I1613" s="18"/>
    </row>
    <row r="1614" spans="1:9" ht="17.5">
      <c r="A1614" s="259">
        <v>21020315</v>
      </c>
      <c r="B1614" s="82" t="s">
        <v>647</v>
      </c>
      <c r="C1614" s="187"/>
      <c r="D1614" s="523">
        <v>31911700</v>
      </c>
      <c r="E1614" s="64" t="s">
        <v>186</v>
      </c>
      <c r="F1614" s="30">
        <f t="shared" si="61"/>
        <v>0</v>
      </c>
      <c r="G1614" s="18"/>
      <c r="H1614" s="75">
        <f t="shared" si="62"/>
        <v>0</v>
      </c>
      <c r="I1614" s="18">
        <f>'NORMINAL ROLL'!I904</f>
        <v>57629.549999999981</v>
      </c>
    </row>
    <row r="1615" spans="1:9" ht="17.5">
      <c r="A1615" s="259" t="s">
        <v>533</v>
      </c>
      <c r="B1615" s="82" t="s">
        <v>647</v>
      </c>
      <c r="C1615" s="187"/>
      <c r="D1615" s="523">
        <v>31911700</v>
      </c>
      <c r="E1615" s="64" t="s">
        <v>520</v>
      </c>
      <c r="F1615" s="30">
        <f t="shared" si="61"/>
        <v>62110.86</v>
      </c>
      <c r="G1615" s="18">
        <v>60893</v>
      </c>
      <c r="H1615" s="75">
        <f t="shared" si="62"/>
        <v>45669.75</v>
      </c>
      <c r="I1615" s="18"/>
    </row>
    <row r="1616" spans="1:9" ht="17.5">
      <c r="A1616" s="259" t="s">
        <v>534</v>
      </c>
      <c r="B1616" s="82" t="s">
        <v>647</v>
      </c>
      <c r="C1616" s="187"/>
      <c r="D1616" s="523">
        <v>31911700</v>
      </c>
      <c r="E1616" s="64" t="s">
        <v>521</v>
      </c>
      <c r="F1616" s="30">
        <f t="shared" si="61"/>
        <v>0</v>
      </c>
      <c r="G1616" s="18"/>
      <c r="H1616" s="75">
        <f t="shared" si="62"/>
        <v>0</v>
      </c>
      <c r="I1616" s="18"/>
    </row>
    <row r="1617" spans="1:9" ht="17.5">
      <c r="A1617" s="259" t="s">
        <v>535</v>
      </c>
      <c r="B1617" s="82" t="s">
        <v>647</v>
      </c>
      <c r="C1617" s="187"/>
      <c r="D1617" s="523">
        <v>31911700</v>
      </c>
      <c r="E1617" s="64" t="s">
        <v>522</v>
      </c>
      <c r="F1617" s="30">
        <f t="shared" si="61"/>
        <v>0</v>
      </c>
      <c r="G1617" s="18"/>
      <c r="H1617" s="75">
        <f t="shared" si="62"/>
        <v>0</v>
      </c>
      <c r="I1617" s="18"/>
    </row>
    <row r="1618" spans="1:9" ht="17.5">
      <c r="A1618" s="258">
        <v>21020400</v>
      </c>
      <c r="B1618" s="79"/>
      <c r="C1618" s="185"/>
      <c r="D1618" s="402">
        <v>31911700</v>
      </c>
      <c r="E1618" s="11" t="s">
        <v>193</v>
      </c>
      <c r="F1618" s="30">
        <f t="shared" si="61"/>
        <v>0</v>
      </c>
      <c r="G1618" s="18"/>
      <c r="H1618" s="75">
        <f t="shared" si="62"/>
        <v>0</v>
      </c>
      <c r="I1618" s="18"/>
    </row>
    <row r="1619" spans="1:9" ht="17.5">
      <c r="A1619" s="259">
        <v>21020401</v>
      </c>
      <c r="B1619" s="82" t="s">
        <v>647</v>
      </c>
      <c r="C1619" s="187"/>
      <c r="D1619" s="523">
        <v>31911700</v>
      </c>
      <c r="E1619" s="64" t="s">
        <v>177</v>
      </c>
      <c r="F1619" s="30">
        <f t="shared" si="61"/>
        <v>0</v>
      </c>
      <c r="G1619" s="18"/>
      <c r="H1619" s="75">
        <f t="shared" si="62"/>
        <v>0</v>
      </c>
      <c r="I1619" s="18">
        <f>'NORMINAL ROLL'!E902</f>
        <v>1348285.5680000002</v>
      </c>
    </row>
    <row r="1620" spans="1:9" ht="17.5">
      <c r="A1620" s="259">
        <v>21020402</v>
      </c>
      <c r="B1620" s="82" t="s">
        <v>647</v>
      </c>
      <c r="C1620" s="187"/>
      <c r="D1620" s="523">
        <v>31911700</v>
      </c>
      <c r="E1620" s="64" t="s">
        <v>178</v>
      </c>
      <c r="F1620" s="30">
        <f t="shared" si="61"/>
        <v>1488373.8</v>
      </c>
      <c r="G1620" s="18">
        <v>1459190</v>
      </c>
      <c r="H1620" s="75">
        <f t="shared" si="62"/>
        <v>1094392.5</v>
      </c>
      <c r="I1620" s="18">
        <f>'NORMINAL ROLL'!F902</f>
        <v>770448.89600000018</v>
      </c>
    </row>
    <row r="1621" spans="1:9" ht="17.5">
      <c r="A1621" s="259">
        <v>21020403</v>
      </c>
      <c r="B1621" s="82" t="s">
        <v>647</v>
      </c>
      <c r="C1621" s="187"/>
      <c r="D1621" s="523">
        <v>31911700</v>
      </c>
      <c r="E1621" s="64" t="s">
        <v>179</v>
      </c>
      <c r="F1621" s="30">
        <f t="shared" si="61"/>
        <v>851654.1</v>
      </c>
      <c r="G1621" s="18">
        <v>834955</v>
      </c>
      <c r="H1621" s="75">
        <f t="shared" si="62"/>
        <v>626216.25</v>
      </c>
      <c r="I1621" s="18">
        <f>'NORMINAL ROLL'!G902</f>
        <v>83166</v>
      </c>
    </row>
    <row r="1622" spans="1:9" ht="17.5">
      <c r="A1622" s="259">
        <v>21020404</v>
      </c>
      <c r="B1622" s="82" t="s">
        <v>647</v>
      </c>
      <c r="C1622" s="187"/>
      <c r="D1622" s="523">
        <v>31911700</v>
      </c>
      <c r="E1622" s="64" t="s">
        <v>180</v>
      </c>
      <c r="F1622" s="30">
        <f t="shared" si="61"/>
        <v>75990</v>
      </c>
      <c r="G1622" s="18">
        <v>74500</v>
      </c>
      <c r="H1622" s="75">
        <f t="shared" si="62"/>
        <v>55875</v>
      </c>
      <c r="I1622" s="18">
        <f>'NORMINAL ROLL'!H902</f>
        <v>192612.22400000005</v>
      </c>
    </row>
    <row r="1623" spans="1:9" ht="17.5">
      <c r="A1623" s="259">
        <v>21020412</v>
      </c>
      <c r="B1623" s="82" t="s">
        <v>647</v>
      </c>
      <c r="C1623" s="187"/>
      <c r="D1623" s="523">
        <v>31911700</v>
      </c>
      <c r="E1623" s="64" t="s">
        <v>183</v>
      </c>
      <c r="F1623" s="30">
        <f t="shared" si="61"/>
        <v>212606.76</v>
      </c>
      <c r="G1623" s="378">
        <v>208438</v>
      </c>
      <c r="H1623" s="75">
        <f t="shared" si="62"/>
        <v>156328.5</v>
      </c>
    </row>
    <row r="1624" spans="1:9" ht="17.5">
      <c r="A1624" s="259">
        <v>21020415</v>
      </c>
      <c r="B1624" s="82" t="s">
        <v>647</v>
      </c>
      <c r="C1624" s="187"/>
      <c r="D1624" s="523">
        <v>31911700</v>
      </c>
      <c r="E1624" s="64" t="s">
        <v>186</v>
      </c>
      <c r="F1624" s="30">
        <f t="shared" si="61"/>
        <v>432366.78</v>
      </c>
      <c r="G1624" s="18">
        <v>423889</v>
      </c>
      <c r="H1624" s="75">
        <f t="shared" si="62"/>
        <v>317916.75</v>
      </c>
      <c r="I1624" s="18">
        <f>'NORMINAL ROLL'!I902</f>
        <v>702106.304</v>
      </c>
    </row>
    <row r="1625" spans="1:9" ht="17.5">
      <c r="A1625" s="258">
        <v>21020500</v>
      </c>
      <c r="B1625" s="79"/>
      <c r="C1625" s="185"/>
      <c r="D1625" s="402">
        <v>31911700</v>
      </c>
      <c r="E1625" s="11" t="s">
        <v>194</v>
      </c>
      <c r="F1625" s="30">
        <f t="shared" si="61"/>
        <v>0</v>
      </c>
      <c r="G1625" s="18"/>
      <c r="H1625" s="75">
        <f t="shared" si="62"/>
        <v>0</v>
      </c>
      <c r="I1625" s="18"/>
    </row>
    <row r="1626" spans="1:9" ht="17.5">
      <c r="A1626" s="259">
        <v>21020501</v>
      </c>
      <c r="B1626" s="82" t="s">
        <v>647</v>
      </c>
      <c r="C1626" s="187"/>
      <c r="D1626" s="523">
        <v>31911700</v>
      </c>
      <c r="E1626" s="64" t="s">
        <v>177</v>
      </c>
      <c r="F1626" s="30">
        <f t="shared" si="61"/>
        <v>548829.36</v>
      </c>
      <c r="G1626" s="18">
        <v>538068</v>
      </c>
      <c r="H1626" s="75">
        <f t="shared" si="62"/>
        <v>403551</v>
      </c>
      <c r="I1626" s="18">
        <v>538068</v>
      </c>
    </row>
    <row r="1627" spans="1:9" ht="17.5">
      <c r="A1627" s="260">
        <v>21020502</v>
      </c>
      <c r="B1627" s="82" t="s">
        <v>647</v>
      </c>
      <c r="C1627" s="189"/>
      <c r="D1627" s="523">
        <v>31911700</v>
      </c>
      <c r="E1627" s="64" t="s">
        <v>178</v>
      </c>
      <c r="F1627" s="30">
        <f t="shared" si="61"/>
        <v>346543.98</v>
      </c>
      <c r="G1627" s="18">
        <v>339749</v>
      </c>
      <c r="H1627" s="75">
        <f t="shared" si="62"/>
        <v>254811.75</v>
      </c>
      <c r="I1627" s="18">
        <v>339749</v>
      </c>
    </row>
    <row r="1628" spans="1:9" ht="17.5">
      <c r="A1628" s="260">
        <v>21020503</v>
      </c>
      <c r="B1628" s="82" t="s">
        <v>647</v>
      </c>
      <c r="C1628" s="189"/>
      <c r="D1628" s="523">
        <v>31911700</v>
      </c>
      <c r="E1628" s="64" t="s">
        <v>179</v>
      </c>
      <c r="F1628" s="30">
        <f t="shared" si="61"/>
        <v>55080</v>
      </c>
      <c r="G1628" s="18">
        <v>54000</v>
      </c>
      <c r="H1628" s="75">
        <f t="shared" si="62"/>
        <v>40500</v>
      </c>
      <c r="I1628" s="18">
        <v>54000</v>
      </c>
    </row>
    <row r="1629" spans="1:9" ht="17.5">
      <c r="A1629" s="260">
        <v>21020504</v>
      </c>
      <c r="B1629" s="82" t="s">
        <v>647</v>
      </c>
      <c r="C1629" s="189"/>
      <c r="D1629" s="523">
        <v>31911700</v>
      </c>
      <c r="E1629" s="64" t="s">
        <v>180</v>
      </c>
      <c r="F1629" s="30">
        <f t="shared" si="61"/>
        <v>70569.72</v>
      </c>
      <c r="G1629" s="18">
        <v>69186</v>
      </c>
      <c r="H1629" s="75">
        <f t="shared" si="62"/>
        <v>51889.5</v>
      </c>
      <c r="I1629" s="18">
        <v>69186</v>
      </c>
    </row>
    <row r="1630" spans="1:9" ht="17.5">
      <c r="A1630" s="260">
        <v>21020512</v>
      </c>
      <c r="B1630" s="82" t="s">
        <v>647</v>
      </c>
      <c r="C1630" s="189"/>
      <c r="D1630" s="523">
        <v>31911700</v>
      </c>
      <c r="E1630" s="64" t="s">
        <v>183</v>
      </c>
      <c r="F1630" s="30">
        <f t="shared" si="61"/>
        <v>600307.74</v>
      </c>
      <c r="G1630" s="18">
        <v>588537</v>
      </c>
      <c r="H1630" s="75">
        <f t="shared" si="62"/>
        <v>441402.75</v>
      </c>
      <c r="I1630" s="18">
        <v>588537</v>
      </c>
    </row>
    <row r="1631" spans="1:9" ht="17.5">
      <c r="A1631" s="260">
        <v>21020515</v>
      </c>
      <c r="B1631" s="82" t="s">
        <v>647</v>
      </c>
      <c r="C1631" s="189"/>
      <c r="D1631" s="523">
        <v>31911700</v>
      </c>
      <c r="E1631" s="64" t="s">
        <v>186</v>
      </c>
      <c r="F1631" s="30">
        <f t="shared" si="61"/>
        <v>0</v>
      </c>
      <c r="G1631" s="18"/>
      <c r="H1631" s="75">
        <f t="shared" si="62"/>
        <v>0</v>
      </c>
      <c r="I1631" s="18"/>
    </row>
    <row r="1632" spans="1:9" ht="17.5">
      <c r="A1632" s="235">
        <v>21020600</v>
      </c>
      <c r="B1632" s="84"/>
      <c r="C1632" s="188"/>
      <c r="D1632" s="402">
        <v>31911700</v>
      </c>
      <c r="E1632" s="11" t="s">
        <v>195</v>
      </c>
      <c r="F1632" s="81"/>
      <c r="G1632" s="19"/>
      <c r="H1632" s="81"/>
      <c r="I1632" s="19"/>
    </row>
    <row r="1633" spans="1:9" ht="17.5">
      <c r="A1633" s="248">
        <v>21020605</v>
      </c>
      <c r="B1633" s="82" t="s">
        <v>647</v>
      </c>
      <c r="C1633" s="189"/>
      <c r="D1633" s="523">
        <v>31911700</v>
      </c>
      <c r="E1633" s="80" t="s">
        <v>198</v>
      </c>
      <c r="F1633" s="81"/>
      <c r="G1633" s="19"/>
      <c r="H1633" s="81"/>
      <c r="I1633" s="19"/>
    </row>
    <row r="1634" spans="1:9" ht="17.5">
      <c r="A1634" s="237">
        <v>21030100</v>
      </c>
      <c r="B1634" s="86"/>
      <c r="C1634" s="190"/>
      <c r="D1634" s="402">
        <v>31911700</v>
      </c>
      <c r="E1634" s="59" t="s">
        <v>199</v>
      </c>
      <c r="F1634" s="75"/>
      <c r="G1634" s="796"/>
      <c r="H1634" s="30"/>
      <c r="I1634" s="796"/>
    </row>
    <row r="1635" spans="1:9" ht="17.5">
      <c r="A1635" s="1059">
        <v>22010100</v>
      </c>
      <c r="B1635" s="165" t="s">
        <v>828</v>
      </c>
      <c r="C1635" s="218"/>
      <c r="D1635" s="523">
        <v>31911700</v>
      </c>
      <c r="E1635" s="971" t="s">
        <v>834</v>
      </c>
      <c r="F1635" s="75"/>
      <c r="G1635" s="796"/>
      <c r="H1635" s="30"/>
      <c r="I1635" s="19"/>
    </row>
    <row r="1636" spans="1:9" ht="17.5">
      <c r="A1636" s="254">
        <v>22020000</v>
      </c>
      <c r="B1636" s="86"/>
      <c r="C1636" s="190"/>
      <c r="D1636" s="402">
        <v>31911700</v>
      </c>
      <c r="E1636" s="59" t="s">
        <v>203</v>
      </c>
      <c r="F1636" s="81"/>
      <c r="G1636" s="18"/>
      <c r="H1636" s="81"/>
      <c r="I1636" s="18"/>
    </row>
    <row r="1637" spans="1:9" ht="17.5">
      <c r="A1637" s="254">
        <v>22020100</v>
      </c>
      <c r="B1637" s="86"/>
      <c r="C1637" s="190"/>
      <c r="D1637" s="402">
        <v>31911700</v>
      </c>
      <c r="E1637" s="59" t="s">
        <v>204</v>
      </c>
      <c r="F1637" s="81"/>
      <c r="G1637" s="18"/>
      <c r="H1637" s="81"/>
      <c r="I1637" s="18"/>
    </row>
    <row r="1638" spans="1:9" ht="17.5">
      <c r="A1638" s="170">
        <v>22020101</v>
      </c>
      <c r="B1638" s="82" t="s">
        <v>647</v>
      </c>
      <c r="C1638" s="205"/>
      <c r="D1638" s="523">
        <v>31911700</v>
      </c>
      <c r="E1638" s="128" t="s">
        <v>205</v>
      </c>
      <c r="F1638" s="278"/>
      <c r="G1638" s="18"/>
      <c r="H1638" s="278"/>
      <c r="I1638" s="18"/>
    </row>
    <row r="1639" spans="1:9" ht="17.5">
      <c r="A1639" s="170">
        <v>22020102</v>
      </c>
      <c r="B1639" s="82" t="s">
        <v>647</v>
      </c>
      <c r="C1639" s="205"/>
      <c r="D1639" s="523">
        <v>31911700</v>
      </c>
      <c r="E1639" s="128" t="s">
        <v>206</v>
      </c>
      <c r="F1639" s="18"/>
      <c r="G1639" s="18">
        <v>3000000</v>
      </c>
      <c r="H1639" s="18"/>
      <c r="I1639" s="18">
        <v>1000000</v>
      </c>
    </row>
    <row r="1640" spans="1:9" ht="17.5">
      <c r="A1640" s="170">
        <v>22020103</v>
      </c>
      <c r="B1640" s="82" t="s">
        <v>647</v>
      </c>
      <c r="C1640" s="205"/>
      <c r="D1640" s="523">
        <v>31911700</v>
      </c>
      <c r="E1640" s="128" t="s">
        <v>207</v>
      </c>
      <c r="F1640" s="278"/>
      <c r="G1640" s="18"/>
      <c r="H1640" s="278"/>
      <c r="I1640" s="18"/>
    </row>
    <row r="1641" spans="1:9" ht="17.5">
      <c r="A1641" s="170">
        <v>22020104</v>
      </c>
      <c r="B1641" s="82" t="s">
        <v>647</v>
      </c>
      <c r="C1641" s="205"/>
      <c r="D1641" s="523">
        <v>31911700</v>
      </c>
      <c r="E1641" s="128" t="s">
        <v>208</v>
      </c>
      <c r="F1641" s="278"/>
      <c r="G1641" s="18"/>
      <c r="H1641" s="278"/>
      <c r="I1641" s="18"/>
    </row>
    <row r="1642" spans="1:9" ht="17.5">
      <c r="A1642" s="254">
        <v>22020200</v>
      </c>
      <c r="B1642" s="86"/>
      <c r="C1642" s="190"/>
      <c r="D1642" s="523">
        <v>31911700</v>
      </c>
      <c r="E1642" s="59" t="s">
        <v>209</v>
      </c>
      <c r="F1642" s="81"/>
      <c r="G1642" s="18"/>
      <c r="H1642" s="81"/>
      <c r="I1642" s="18"/>
    </row>
    <row r="1643" spans="1:9" ht="17.5">
      <c r="A1643" s="262">
        <v>22020206</v>
      </c>
      <c r="B1643" s="82" t="s">
        <v>647</v>
      </c>
      <c r="C1643" s="177"/>
      <c r="D1643" s="523">
        <v>31911700</v>
      </c>
      <c r="E1643" s="85" t="s">
        <v>211</v>
      </c>
      <c r="F1643" s="81"/>
      <c r="G1643" s="18"/>
      <c r="H1643" s="81"/>
      <c r="I1643" s="18"/>
    </row>
    <row r="1644" spans="1:9" ht="17.5">
      <c r="A1644" s="254">
        <v>22020400</v>
      </c>
      <c r="B1644" s="86"/>
      <c r="C1644" s="190"/>
      <c r="D1644" s="402">
        <v>31911700</v>
      </c>
      <c r="E1644" s="59" t="s">
        <v>222</v>
      </c>
      <c r="F1644" s="81"/>
      <c r="G1644" s="18"/>
      <c r="H1644" s="81"/>
      <c r="I1644" s="18"/>
    </row>
    <row r="1645" spans="1:9" ht="17.5">
      <c r="A1645" s="262">
        <v>22020402</v>
      </c>
      <c r="B1645" s="82" t="s">
        <v>647</v>
      </c>
      <c r="C1645" s="177"/>
      <c r="D1645" s="523">
        <v>31911700</v>
      </c>
      <c r="E1645" s="85" t="s">
        <v>224</v>
      </c>
      <c r="F1645" s="81"/>
      <c r="G1645" s="18">
        <v>10000000</v>
      </c>
      <c r="H1645" s="81">
        <v>1230000</v>
      </c>
      <c r="I1645" s="18">
        <v>10000000</v>
      </c>
    </row>
    <row r="1646" spans="1:9" ht="19.5" customHeight="1">
      <c r="A1646" s="262">
        <v>22020403</v>
      </c>
      <c r="B1646" s="82" t="s">
        <v>647</v>
      </c>
      <c r="C1646" s="177"/>
      <c r="D1646" s="523">
        <v>31911700</v>
      </c>
      <c r="E1646" s="85" t="s">
        <v>225</v>
      </c>
      <c r="F1646" s="81"/>
      <c r="G1646" s="18">
        <v>1000000</v>
      </c>
      <c r="H1646" s="81">
        <v>887800</v>
      </c>
      <c r="I1646" s="18">
        <v>3000000</v>
      </c>
    </row>
    <row r="1647" spans="1:9" ht="17.5">
      <c r="A1647" s="262">
        <v>22020406</v>
      </c>
      <c r="B1647" s="82" t="s">
        <v>647</v>
      </c>
      <c r="C1647" s="177"/>
      <c r="D1647" s="523">
        <v>31911700</v>
      </c>
      <c r="E1647" s="85" t="s">
        <v>226</v>
      </c>
      <c r="F1647" s="81"/>
      <c r="G1647" s="18">
        <v>4000000</v>
      </c>
      <c r="H1647" s="81">
        <v>1652000</v>
      </c>
      <c r="I1647" s="18">
        <v>2000000</v>
      </c>
    </row>
    <row r="1648" spans="1:9" ht="17.5">
      <c r="A1648" s="262">
        <v>22020412</v>
      </c>
      <c r="B1648" s="82" t="s">
        <v>647</v>
      </c>
      <c r="C1648" s="177"/>
      <c r="D1648" s="523">
        <v>31911700</v>
      </c>
      <c r="E1648" s="85" t="s">
        <v>227</v>
      </c>
      <c r="F1648" s="81"/>
      <c r="G1648" s="18">
        <v>5000000</v>
      </c>
      <c r="H1648" s="81">
        <v>2134500</v>
      </c>
      <c r="I1648" s="18">
        <v>3000000</v>
      </c>
    </row>
    <row r="1649" spans="1:9" ht="17.5">
      <c r="A1649" s="254">
        <v>22020600</v>
      </c>
      <c r="B1649" s="86"/>
      <c r="C1649" s="190"/>
      <c r="D1649" s="402">
        <v>31911700</v>
      </c>
      <c r="E1649" s="59" t="s">
        <v>230</v>
      </c>
      <c r="F1649" s="81"/>
      <c r="G1649" s="19"/>
      <c r="H1649" s="81"/>
      <c r="I1649" s="19"/>
    </row>
    <row r="1650" spans="1:9" ht="17.5">
      <c r="A1650" s="262">
        <v>22020602</v>
      </c>
      <c r="B1650" s="82" t="s">
        <v>647</v>
      </c>
      <c r="C1650" s="177"/>
      <c r="D1650" s="523">
        <v>31911700</v>
      </c>
      <c r="E1650" s="85" t="s">
        <v>231</v>
      </c>
      <c r="F1650" s="81"/>
      <c r="G1650" s="19"/>
      <c r="H1650" s="81"/>
      <c r="I1650" s="19"/>
    </row>
    <row r="1651" spans="1:9" ht="18" thickBot="1">
      <c r="A1651" s="265">
        <v>22020603</v>
      </c>
      <c r="B1651" s="566" t="s">
        <v>647</v>
      </c>
      <c r="C1651" s="210"/>
      <c r="D1651" s="523">
        <v>31911700</v>
      </c>
      <c r="E1651" s="619" t="s">
        <v>232</v>
      </c>
      <c r="F1651" s="462"/>
      <c r="G1651" s="28"/>
      <c r="H1651" s="462"/>
      <c r="I1651" s="28"/>
    </row>
    <row r="1652" spans="1:9" ht="18" thickBot="1">
      <c r="A1652" s="621"/>
      <c r="B1652" s="545"/>
      <c r="C1652" s="546"/>
      <c r="D1652" s="545"/>
      <c r="E1652" s="554" t="s">
        <v>316</v>
      </c>
      <c r="F1652" s="548">
        <f>SUM(F1603:F1633)</f>
        <v>17542636.259999994</v>
      </c>
      <c r="G1652" s="548">
        <f>SUM(G1603:G1635)</f>
        <v>17198663</v>
      </c>
      <c r="H1652" s="548">
        <f>SUM(H1603:H1635)</f>
        <v>8621484</v>
      </c>
      <c r="I1652" s="548">
        <f>SUM(I1603:I1635)</f>
        <v>15441898.622</v>
      </c>
    </row>
    <row r="1653" spans="1:9" ht="18" thickBot="1">
      <c r="A1653" s="620"/>
      <c r="B1653" s="540"/>
      <c r="C1653" s="541"/>
      <c r="D1653" s="540"/>
      <c r="E1653" s="552" t="s">
        <v>203</v>
      </c>
      <c r="F1653" s="543">
        <f>SUM(F1638:F1651)</f>
        <v>0</v>
      </c>
      <c r="G1653" s="543">
        <f>SUM(G1638:G1651)</f>
        <v>23000000</v>
      </c>
      <c r="H1653" s="543">
        <f>SUM(H1638:H1651)</f>
        <v>5904300</v>
      </c>
      <c r="I1653" s="543">
        <f>SUM(I1638:I1651)</f>
        <v>19000000</v>
      </c>
    </row>
    <row r="1654" spans="1:9" ht="18" thickBot="1">
      <c r="A1654" s="263"/>
      <c r="B1654" s="443"/>
      <c r="C1654" s="442"/>
      <c r="D1654" s="263"/>
      <c r="E1654" s="441" t="s">
        <v>296</v>
      </c>
      <c r="F1654" s="406">
        <f>SUM(F1652:F1653)</f>
        <v>17542636.259999994</v>
      </c>
      <c r="G1654" s="406">
        <f>SUM(G1652:G1653)</f>
        <v>40198663</v>
      </c>
      <c r="H1654" s="406">
        <f>SUM(H1652:H1653)</f>
        <v>14525784</v>
      </c>
      <c r="I1654" s="406">
        <f>SUM(I1652:I1653)</f>
        <v>34441898.622000001</v>
      </c>
    </row>
    <row r="1655" spans="1:9" ht="22">
      <c r="A1655" s="1620" t="s">
        <v>916</v>
      </c>
      <c r="B1655" s="1621"/>
      <c r="C1655" s="1621"/>
      <c r="D1655" s="1621"/>
      <c r="E1655" s="1621"/>
      <c r="F1655" s="1621"/>
      <c r="G1655" s="1621"/>
      <c r="H1655" s="1621"/>
      <c r="I1655" s="1622"/>
    </row>
    <row r="1656" spans="1:9" ht="20">
      <c r="A1656" s="1623" t="s">
        <v>484</v>
      </c>
      <c r="B1656" s="1624"/>
      <c r="C1656" s="1624"/>
      <c r="D1656" s="1624"/>
      <c r="E1656" s="1624"/>
      <c r="F1656" s="1624"/>
      <c r="G1656" s="1624"/>
      <c r="H1656" s="1624"/>
      <c r="I1656" s="1625"/>
    </row>
    <row r="1657" spans="1:9" ht="22">
      <c r="A1657" s="1626" t="s">
        <v>1678</v>
      </c>
      <c r="B1657" s="1627"/>
      <c r="C1657" s="1627"/>
      <c r="D1657" s="1627"/>
      <c r="E1657" s="1627"/>
      <c r="F1657" s="1627"/>
      <c r="G1657" s="1627"/>
      <c r="H1657" s="1627"/>
      <c r="I1657" s="1628"/>
    </row>
    <row r="1658" spans="1:9" ht="18.75" customHeight="1" thickBot="1">
      <c r="A1658" s="1656" t="s">
        <v>277</v>
      </c>
      <c r="B1658" s="1656"/>
      <c r="C1658" s="1656"/>
      <c r="D1658" s="1656"/>
      <c r="E1658" s="1656"/>
      <c r="F1658" s="1656"/>
      <c r="G1658" s="1656"/>
      <c r="H1658" s="1656"/>
      <c r="I1658" s="1656"/>
    </row>
    <row r="1659" spans="1:9" ht="18.75" customHeight="1" thickBot="1">
      <c r="A1659" s="1653" t="s">
        <v>410</v>
      </c>
      <c r="B1659" s="1654"/>
      <c r="C1659" s="1654"/>
      <c r="D1659" s="1654"/>
      <c r="E1659" s="1654"/>
      <c r="F1659" s="1654"/>
      <c r="G1659" s="1654"/>
      <c r="H1659" s="1654"/>
      <c r="I1659" s="1655"/>
    </row>
    <row r="1660" spans="1:9" s="121" customFormat="1" ht="55.5" customHeight="1" thickBot="1">
      <c r="A1660" s="167" t="s">
        <v>465</v>
      </c>
      <c r="B1660" s="2" t="s">
        <v>459</v>
      </c>
      <c r="C1660" s="175" t="s">
        <v>455</v>
      </c>
      <c r="D1660" s="2" t="s">
        <v>458</v>
      </c>
      <c r="E1660" s="8" t="s">
        <v>1</v>
      </c>
      <c r="F1660" s="2" t="s">
        <v>835</v>
      </c>
      <c r="G1660" s="2" t="s">
        <v>836</v>
      </c>
      <c r="H1660" s="2" t="s">
        <v>837</v>
      </c>
      <c r="I1660" s="2" t="s">
        <v>838</v>
      </c>
    </row>
    <row r="1661" spans="1:9" ht="17.5">
      <c r="A1661" s="268">
        <v>20000000</v>
      </c>
      <c r="B1661" s="76"/>
      <c r="C1661" s="184"/>
      <c r="D1661" s="402">
        <v>31911700</v>
      </c>
      <c r="E1661" s="138" t="s">
        <v>163</v>
      </c>
      <c r="F1661" s="78"/>
      <c r="G1661" s="50"/>
      <c r="H1661" s="139"/>
      <c r="I1661" s="50"/>
    </row>
    <row r="1662" spans="1:9" ht="17.5">
      <c r="A1662" s="258">
        <v>21000000</v>
      </c>
      <c r="B1662" s="79"/>
      <c r="C1662" s="185"/>
      <c r="D1662" s="402">
        <v>31911700</v>
      </c>
      <c r="E1662" s="279" t="s">
        <v>164</v>
      </c>
      <c r="F1662" s="75"/>
      <c r="G1662" s="19"/>
      <c r="H1662" s="286"/>
      <c r="I1662" s="19"/>
    </row>
    <row r="1663" spans="1:9" ht="17.5">
      <c r="A1663" s="258">
        <v>21010000</v>
      </c>
      <c r="B1663" s="79"/>
      <c r="C1663" s="185"/>
      <c r="D1663" s="402">
        <v>31911700</v>
      </c>
      <c r="E1663" s="11" t="s">
        <v>165</v>
      </c>
      <c r="F1663" s="75"/>
      <c r="G1663" s="19"/>
      <c r="H1663" s="75"/>
      <c r="I1663" s="19"/>
    </row>
    <row r="1664" spans="1:9" ht="17.5">
      <c r="A1664" s="259">
        <v>21010103</v>
      </c>
      <c r="B1664" s="82" t="s">
        <v>647</v>
      </c>
      <c r="C1664" s="187"/>
      <c r="D1664" s="523">
        <v>31911700</v>
      </c>
      <c r="E1664" s="80" t="s">
        <v>168</v>
      </c>
      <c r="F1664" s="30">
        <f t="shared" ref="F1664:F1692" si="63">G1664+(G1664*2%)</f>
        <v>0</v>
      </c>
      <c r="G1664" s="378"/>
      <c r="H1664" s="81"/>
    </row>
    <row r="1665" spans="1:9" ht="17.5">
      <c r="A1665" s="259" t="s">
        <v>704</v>
      </c>
      <c r="B1665" s="82" t="s">
        <v>647</v>
      </c>
      <c r="C1665" s="187"/>
      <c r="D1665" s="523">
        <v>31911700</v>
      </c>
      <c r="E1665" s="80" t="s">
        <v>169</v>
      </c>
      <c r="F1665" s="30">
        <f t="shared" si="63"/>
        <v>1522835.52</v>
      </c>
      <c r="G1665" s="19">
        <v>1492976</v>
      </c>
      <c r="H1665" s="75">
        <f>G1665/12*9</f>
        <v>1119732</v>
      </c>
      <c r="I1665" s="19">
        <f>'NORMINAL ROLL'!D915</f>
        <v>1538914.7999999998</v>
      </c>
    </row>
    <row r="1666" spans="1:9" ht="17.5">
      <c r="A1666" s="259" t="s">
        <v>702</v>
      </c>
      <c r="B1666" s="82" t="s">
        <v>647</v>
      </c>
      <c r="C1666" s="187"/>
      <c r="D1666" s="523">
        <v>31911700</v>
      </c>
      <c r="E1666" s="80" t="s">
        <v>705</v>
      </c>
      <c r="F1666" s="30">
        <f t="shared" si="63"/>
        <v>552279</v>
      </c>
      <c r="G1666" s="19">
        <v>541450</v>
      </c>
      <c r="H1666" s="75">
        <f>G1666/12*9</f>
        <v>406087.5</v>
      </c>
      <c r="I1666" s="19">
        <f>'NORMINAL ROLL'!D910</f>
        <v>551351.76</v>
      </c>
    </row>
    <row r="1667" spans="1:9" ht="17.5">
      <c r="A1667" s="234">
        <v>21010106</v>
      </c>
      <c r="B1667" s="82" t="s">
        <v>647</v>
      </c>
      <c r="C1667" s="187"/>
      <c r="D1667" s="523">
        <v>31911700</v>
      </c>
      <c r="E1667" s="80" t="s">
        <v>171</v>
      </c>
      <c r="F1667" s="30">
        <f t="shared" si="63"/>
        <v>0</v>
      </c>
      <c r="G1667" s="19"/>
      <c r="H1667" s="81"/>
      <c r="I1667" s="19"/>
    </row>
    <row r="1668" spans="1:9" ht="17.5">
      <c r="A1668" s="239"/>
      <c r="B1668" s="82" t="s">
        <v>647</v>
      </c>
      <c r="C1668" s="187"/>
      <c r="D1668" s="523">
        <v>31911700</v>
      </c>
      <c r="E1668" s="64" t="s">
        <v>683</v>
      </c>
      <c r="F1668" s="30">
        <f t="shared" si="63"/>
        <v>1237496.6399999999</v>
      </c>
      <c r="G1668" s="19">
        <v>1213232</v>
      </c>
      <c r="H1668" s="81"/>
      <c r="I1668" s="18">
        <f>'NORMINAL ROLL'!M915+'NORMINAL ROLL'!M910</f>
        <v>3840000</v>
      </c>
    </row>
    <row r="1669" spans="1:9" ht="17.5">
      <c r="A1669" s="258">
        <v>21020300</v>
      </c>
      <c r="B1669" s="79"/>
      <c r="C1669" s="185"/>
      <c r="D1669" s="402">
        <v>31911700</v>
      </c>
      <c r="E1669" s="11" t="s">
        <v>192</v>
      </c>
      <c r="F1669" s="30">
        <f t="shared" si="63"/>
        <v>428400</v>
      </c>
      <c r="G1669" s="19">
        <v>420000</v>
      </c>
      <c r="H1669" s="81"/>
      <c r="I1669" s="19"/>
    </row>
    <row r="1670" spans="1:9" ht="17.5">
      <c r="A1670" s="259">
        <v>21020301</v>
      </c>
      <c r="B1670" s="82" t="s">
        <v>647</v>
      </c>
      <c r="C1670" s="187"/>
      <c r="D1670" s="523">
        <v>31911700</v>
      </c>
      <c r="E1670" s="64" t="s">
        <v>177</v>
      </c>
      <c r="F1670" s="30">
        <f t="shared" si="63"/>
        <v>0</v>
      </c>
      <c r="G1670" s="19"/>
      <c r="H1670" s="81"/>
      <c r="I1670" s="19"/>
    </row>
    <row r="1671" spans="1:9" ht="17.5">
      <c r="A1671" s="259">
        <v>21020302</v>
      </c>
      <c r="B1671" s="82" t="s">
        <v>647</v>
      </c>
      <c r="C1671" s="187"/>
      <c r="D1671" s="523">
        <v>31911700</v>
      </c>
      <c r="E1671" s="64" t="s">
        <v>178</v>
      </c>
      <c r="F1671" s="30">
        <f t="shared" si="63"/>
        <v>0</v>
      </c>
      <c r="G1671" s="19"/>
      <c r="H1671" s="81"/>
      <c r="I1671" s="19"/>
    </row>
    <row r="1672" spans="1:9" ht="17.5">
      <c r="A1672" s="259">
        <v>21020303</v>
      </c>
      <c r="B1672" s="82" t="s">
        <v>647</v>
      </c>
      <c r="C1672" s="187"/>
      <c r="D1672" s="523">
        <v>31911700</v>
      </c>
      <c r="E1672" s="64" t="s">
        <v>179</v>
      </c>
      <c r="F1672" s="30">
        <f t="shared" si="63"/>
        <v>0</v>
      </c>
      <c r="G1672" s="19"/>
      <c r="H1672" s="81"/>
      <c r="I1672" s="19"/>
    </row>
    <row r="1673" spans="1:9" ht="17.5">
      <c r="A1673" s="259">
        <v>21020304</v>
      </c>
      <c r="B1673" s="82" t="s">
        <v>647</v>
      </c>
      <c r="C1673" s="187"/>
      <c r="D1673" s="523">
        <v>31911700</v>
      </c>
      <c r="E1673" s="64" t="s">
        <v>180</v>
      </c>
      <c r="F1673" s="30">
        <f t="shared" si="63"/>
        <v>0</v>
      </c>
      <c r="G1673" s="19"/>
      <c r="H1673" s="81"/>
      <c r="I1673" s="19"/>
    </row>
    <row r="1674" spans="1:9" ht="17.5">
      <c r="A1674" s="259">
        <v>21020312</v>
      </c>
      <c r="B1674" s="82" t="s">
        <v>647</v>
      </c>
      <c r="C1674" s="187"/>
      <c r="D1674" s="523">
        <v>31911700</v>
      </c>
      <c r="E1674" s="64" t="s">
        <v>183</v>
      </c>
      <c r="F1674" s="30">
        <f t="shared" si="63"/>
        <v>0</v>
      </c>
      <c r="G1674" s="19"/>
      <c r="H1674" s="81"/>
      <c r="I1674" s="19"/>
    </row>
    <row r="1675" spans="1:9" ht="17.5">
      <c r="A1675" s="259">
        <v>21020315</v>
      </c>
      <c r="B1675" s="82" t="s">
        <v>647</v>
      </c>
      <c r="C1675" s="187"/>
      <c r="D1675" s="523">
        <v>31911700</v>
      </c>
      <c r="E1675" s="64" t="s">
        <v>186</v>
      </c>
      <c r="F1675" s="30">
        <f t="shared" si="63"/>
        <v>0</v>
      </c>
      <c r="G1675" s="19"/>
      <c r="H1675" s="81"/>
      <c r="I1675" s="19"/>
    </row>
    <row r="1676" spans="1:9" ht="17.5">
      <c r="A1676" s="259" t="s">
        <v>533</v>
      </c>
      <c r="B1676" s="82" t="s">
        <v>647</v>
      </c>
      <c r="C1676" s="187"/>
      <c r="D1676" s="523">
        <v>31911700</v>
      </c>
      <c r="E1676" s="64" t="s">
        <v>520</v>
      </c>
      <c r="F1676" s="30">
        <f t="shared" si="63"/>
        <v>0</v>
      </c>
      <c r="G1676" s="19"/>
      <c r="H1676" s="81"/>
      <c r="I1676" s="19"/>
    </row>
    <row r="1677" spans="1:9" ht="17.5">
      <c r="A1677" s="259" t="s">
        <v>534</v>
      </c>
      <c r="B1677" s="82" t="s">
        <v>647</v>
      </c>
      <c r="C1677" s="187"/>
      <c r="D1677" s="523">
        <v>31911700</v>
      </c>
      <c r="E1677" s="64" t="s">
        <v>521</v>
      </c>
      <c r="F1677" s="30">
        <f t="shared" si="63"/>
        <v>0</v>
      </c>
      <c r="G1677" s="19"/>
      <c r="H1677" s="81"/>
      <c r="I1677" s="19"/>
    </row>
    <row r="1678" spans="1:9" ht="17.5">
      <c r="A1678" s="259" t="s">
        <v>535</v>
      </c>
      <c r="B1678" s="82" t="s">
        <v>647</v>
      </c>
      <c r="C1678" s="187"/>
      <c r="D1678" s="523">
        <v>31911700</v>
      </c>
      <c r="E1678" s="64" t="s">
        <v>522</v>
      </c>
      <c r="F1678" s="30">
        <f t="shared" si="63"/>
        <v>0</v>
      </c>
      <c r="G1678" s="19"/>
      <c r="H1678" s="81"/>
      <c r="I1678" s="19"/>
    </row>
    <row r="1679" spans="1:9" ht="17.5">
      <c r="A1679" s="258">
        <v>21020400</v>
      </c>
      <c r="B1679" s="79"/>
      <c r="C1679" s="185"/>
      <c r="D1679" s="402">
        <v>31911700</v>
      </c>
      <c r="E1679" s="11" t="s">
        <v>193</v>
      </c>
      <c r="F1679" s="30">
        <f t="shared" si="63"/>
        <v>0</v>
      </c>
      <c r="G1679" s="19"/>
      <c r="H1679" s="81"/>
      <c r="I1679" s="19"/>
    </row>
    <row r="1680" spans="1:9" ht="17.5">
      <c r="A1680" s="259">
        <v>21020401</v>
      </c>
      <c r="B1680" s="82" t="s">
        <v>647</v>
      </c>
      <c r="C1680" s="187"/>
      <c r="D1680" s="523">
        <v>31911700</v>
      </c>
      <c r="E1680" s="64" t="s">
        <v>177</v>
      </c>
      <c r="F1680" s="30">
        <f t="shared" si="63"/>
        <v>0</v>
      </c>
      <c r="G1680" s="19"/>
      <c r="H1680" s="75">
        <f t="shared" ref="H1680:H1692" si="64">G1680/12*9</f>
        <v>0</v>
      </c>
      <c r="I1680" s="19">
        <f>'NORMINAL ROLL'!E915</f>
        <v>538620.17999999993</v>
      </c>
    </row>
    <row r="1681" spans="1:9" ht="17.5">
      <c r="A1681" s="259">
        <v>21020402</v>
      </c>
      <c r="B1681" s="82" t="s">
        <v>647</v>
      </c>
      <c r="C1681" s="187"/>
      <c r="D1681" s="523">
        <v>31911700</v>
      </c>
      <c r="E1681" s="64" t="s">
        <v>178</v>
      </c>
      <c r="F1681" s="30">
        <f t="shared" si="63"/>
        <v>463471.68</v>
      </c>
      <c r="G1681" s="19">
        <v>454384</v>
      </c>
      <c r="H1681" s="75">
        <f t="shared" si="64"/>
        <v>340788</v>
      </c>
      <c r="I1681" s="19">
        <f>'NORMINAL ROLL'!F915</f>
        <v>307782.95999999996</v>
      </c>
    </row>
    <row r="1682" spans="1:9" ht="17.5">
      <c r="A1682" s="259">
        <v>21020403</v>
      </c>
      <c r="B1682" s="82" t="s">
        <v>647</v>
      </c>
      <c r="C1682" s="187"/>
      <c r="D1682" s="523">
        <v>31911700</v>
      </c>
      <c r="E1682" s="64" t="s">
        <v>179</v>
      </c>
      <c r="F1682" s="30">
        <f t="shared" si="63"/>
        <v>264840.96000000002</v>
      </c>
      <c r="G1682" s="19">
        <v>259648</v>
      </c>
      <c r="H1682" s="75">
        <f t="shared" si="64"/>
        <v>194736</v>
      </c>
      <c r="I1682" s="19">
        <f>'NORMINAL ROLL'!G915</f>
        <v>30240</v>
      </c>
    </row>
    <row r="1683" spans="1:9" ht="17.5">
      <c r="A1683" s="259">
        <v>21020404</v>
      </c>
      <c r="B1683" s="82" t="s">
        <v>647</v>
      </c>
      <c r="C1683" s="187"/>
      <c r="D1683" s="523">
        <v>31911700</v>
      </c>
      <c r="E1683" s="64" t="s">
        <v>180</v>
      </c>
      <c r="F1683" s="30">
        <f t="shared" si="63"/>
        <v>26438.400000000001</v>
      </c>
      <c r="G1683" s="19">
        <v>25920</v>
      </c>
      <c r="H1683" s="75">
        <f t="shared" si="64"/>
        <v>19440</v>
      </c>
      <c r="I1683" s="19">
        <f>'NORMINAL ROLL'!H915</f>
        <v>76945.739999999991</v>
      </c>
    </row>
    <row r="1684" spans="1:9" ht="17.5">
      <c r="A1684" s="259">
        <v>21020412</v>
      </c>
      <c r="B1684" s="82" t="s">
        <v>647</v>
      </c>
      <c r="C1684" s="187"/>
      <c r="D1684" s="523">
        <v>31911700</v>
      </c>
      <c r="E1684" s="64" t="s">
        <v>183</v>
      </c>
      <c r="F1684" s="30">
        <f t="shared" si="63"/>
        <v>66210.240000000005</v>
      </c>
      <c r="G1684" s="19">
        <v>64912</v>
      </c>
      <c r="H1684" s="75">
        <f t="shared" si="64"/>
        <v>48684</v>
      </c>
      <c r="I1684" s="19"/>
    </row>
    <row r="1685" spans="1:9" ht="17.5">
      <c r="A1685" s="259">
        <v>21020415</v>
      </c>
      <c r="B1685" s="82" t="s">
        <v>647</v>
      </c>
      <c r="C1685" s="187"/>
      <c r="D1685" s="523">
        <v>31911700</v>
      </c>
      <c r="E1685" s="64" t="s">
        <v>186</v>
      </c>
      <c r="F1685" s="30">
        <f t="shared" si="63"/>
        <v>112536.6</v>
      </c>
      <c r="G1685" s="19">
        <v>110330</v>
      </c>
      <c r="H1685" s="75">
        <f t="shared" si="64"/>
        <v>82747.5</v>
      </c>
      <c r="I1685" s="19">
        <f>'NORMINAL ROLL'!I915</f>
        <v>336608.45999999996</v>
      </c>
    </row>
    <row r="1686" spans="1:9" ht="17.5">
      <c r="A1686" s="258">
        <v>21020500</v>
      </c>
      <c r="B1686" s="79"/>
      <c r="C1686" s="185"/>
      <c r="D1686" s="402">
        <v>31911700</v>
      </c>
      <c r="E1686" s="11" t="s">
        <v>194</v>
      </c>
      <c r="F1686" s="30">
        <f t="shared" si="63"/>
        <v>0</v>
      </c>
      <c r="G1686" s="19"/>
      <c r="H1686" s="75">
        <f t="shared" si="64"/>
        <v>0</v>
      </c>
      <c r="I1686" s="19"/>
    </row>
    <row r="1687" spans="1:9" ht="17.5">
      <c r="A1687" s="259">
        <v>21020501</v>
      </c>
      <c r="B1687" s="82" t="s">
        <v>647</v>
      </c>
      <c r="C1687" s="187"/>
      <c r="D1687" s="523">
        <v>31911700</v>
      </c>
      <c r="E1687" s="64" t="s">
        <v>177</v>
      </c>
      <c r="F1687" s="30">
        <f t="shared" si="63"/>
        <v>167837.94</v>
      </c>
      <c r="G1687" s="19">
        <v>164547</v>
      </c>
      <c r="H1687" s="75">
        <f t="shared" si="64"/>
        <v>123410.25</v>
      </c>
      <c r="I1687" s="19">
        <f>'NORMINAL ROLL'!E910</f>
        <v>192973.11599999998</v>
      </c>
    </row>
    <row r="1688" spans="1:9" ht="17.5">
      <c r="A1688" s="260">
        <v>21020502</v>
      </c>
      <c r="B1688" s="82" t="s">
        <v>647</v>
      </c>
      <c r="C1688" s="189"/>
      <c r="D1688" s="523">
        <v>31911700</v>
      </c>
      <c r="E1688" s="64" t="s">
        <v>178</v>
      </c>
      <c r="F1688" s="30">
        <f t="shared" si="63"/>
        <v>96049.32</v>
      </c>
      <c r="G1688" s="19">
        <v>94166</v>
      </c>
      <c r="H1688" s="75">
        <f t="shared" si="64"/>
        <v>70624.5</v>
      </c>
      <c r="I1688" s="19">
        <f>'NORMINAL ROLL'!F910</f>
        <v>110270.35200000001</v>
      </c>
    </row>
    <row r="1689" spans="1:9" ht="17.5">
      <c r="A1689" s="260">
        <v>21020503</v>
      </c>
      <c r="B1689" s="82" t="s">
        <v>647</v>
      </c>
      <c r="C1689" s="189"/>
      <c r="D1689" s="523">
        <v>31911700</v>
      </c>
      <c r="E1689" s="64" t="s">
        <v>179</v>
      </c>
      <c r="F1689" s="30">
        <f t="shared" si="63"/>
        <v>16524</v>
      </c>
      <c r="G1689" s="19">
        <v>16200</v>
      </c>
      <c r="H1689" s="75">
        <f t="shared" si="64"/>
        <v>12150</v>
      </c>
      <c r="I1689" s="19">
        <f>'NORMINAL ROLL'!G910</f>
        <v>21600</v>
      </c>
    </row>
    <row r="1690" spans="1:9" ht="17.5">
      <c r="A1690" s="260">
        <v>21020504</v>
      </c>
      <c r="B1690" s="82" t="s">
        <v>647</v>
      </c>
      <c r="C1690" s="189"/>
      <c r="D1690" s="523">
        <v>31911700</v>
      </c>
      <c r="E1690" s="64" t="s">
        <v>180</v>
      </c>
      <c r="F1690" s="30">
        <f t="shared" si="63"/>
        <v>24011.82</v>
      </c>
      <c r="G1690" s="19">
        <v>23541</v>
      </c>
      <c r="H1690" s="75">
        <f t="shared" si="64"/>
        <v>17655.75</v>
      </c>
      <c r="I1690" s="19">
        <f>'NORMINAL ROLL'!H910</f>
        <v>27567.588000000003</v>
      </c>
    </row>
    <row r="1691" spans="1:9" ht="17.5">
      <c r="A1691" s="260">
        <v>21020512</v>
      </c>
      <c r="B1691" s="82" t="s">
        <v>647</v>
      </c>
      <c r="C1691" s="189"/>
      <c r="D1691" s="523">
        <v>31911700</v>
      </c>
      <c r="E1691" s="64" t="s">
        <v>183</v>
      </c>
      <c r="F1691" s="30">
        <f t="shared" si="63"/>
        <v>222667.02</v>
      </c>
      <c r="G1691" s="378">
        <v>218301</v>
      </c>
      <c r="H1691" s="75">
        <f t="shared" si="64"/>
        <v>163725.75</v>
      </c>
    </row>
    <row r="1692" spans="1:9" ht="17.5">
      <c r="A1692" s="260">
        <v>21020515</v>
      </c>
      <c r="B1692" s="82" t="s">
        <v>647</v>
      </c>
      <c r="C1692" s="189"/>
      <c r="D1692" s="523">
        <v>31911700</v>
      </c>
      <c r="E1692" s="64" t="s">
        <v>186</v>
      </c>
      <c r="F1692" s="30">
        <f t="shared" si="63"/>
        <v>0</v>
      </c>
      <c r="G1692" s="19"/>
      <c r="H1692" s="75">
        <f t="shared" si="64"/>
        <v>0</v>
      </c>
      <c r="I1692" s="19">
        <f>'NORMINAL ROLL'!I910</f>
        <v>287230.30799999996</v>
      </c>
    </row>
    <row r="1693" spans="1:9" ht="17.5">
      <c r="A1693" s="235">
        <v>21020600</v>
      </c>
      <c r="B1693" s="84"/>
      <c r="C1693" s="188"/>
      <c r="D1693" s="402">
        <v>31911700</v>
      </c>
      <c r="E1693" s="11" t="s">
        <v>195</v>
      </c>
      <c r="F1693" s="81"/>
      <c r="G1693" s="19"/>
      <c r="H1693" s="81"/>
      <c r="I1693" s="19"/>
    </row>
    <row r="1694" spans="1:9" ht="17.5">
      <c r="A1694" s="248">
        <v>21020605</v>
      </c>
      <c r="B1694" s="82" t="s">
        <v>647</v>
      </c>
      <c r="C1694" s="189"/>
      <c r="D1694" s="523">
        <v>31911700</v>
      </c>
      <c r="E1694" s="80" t="s">
        <v>198</v>
      </c>
      <c r="F1694" s="81"/>
      <c r="G1694" s="19"/>
      <c r="H1694" s="81"/>
      <c r="I1694" s="19"/>
    </row>
    <row r="1695" spans="1:9" ht="17.5">
      <c r="A1695" s="237">
        <v>21030100</v>
      </c>
      <c r="B1695" s="86"/>
      <c r="C1695" s="190"/>
      <c r="D1695" s="402">
        <v>31911700</v>
      </c>
      <c r="E1695" s="59" t="s">
        <v>199</v>
      </c>
      <c r="F1695" s="75"/>
      <c r="G1695" s="796"/>
      <c r="H1695" s="30"/>
      <c r="I1695" s="796"/>
    </row>
    <row r="1696" spans="1:9" ht="17.5">
      <c r="A1696" s="1059">
        <v>22010100</v>
      </c>
      <c r="B1696" s="165" t="s">
        <v>828</v>
      </c>
      <c r="C1696" s="218"/>
      <c r="D1696" s="523">
        <v>31911700</v>
      </c>
      <c r="E1696" s="971" t="s">
        <v>834</v>
      </c>
      <c r="F1696" s="75"/>
      <c r="G1696" s="796"/>
      <c r="H1696" s="30"/>
      <c r="I1696" s="19"/>
    </row>
    <row r="1697" spans="1:9" ht="17.5">
      <c r="A1697" s="254">
        <v>22020000</v>
      </c>
      <c r="B1697" s="86"/>
      <c r="C1697" s="190"/>
      <c r="D1697" s="402">
        <v>31911700</v>
      </c>
      <c r="E1697" s="59" t="s">
        <v>203</v>
      </c>
      <c r="F1697" s="81"/>
      <c r="G1697" s="19"/>
      <c r="H1697" s="81"/>
      <c r="I1697" s="19"/>
    </row>
    <row r="1698" spans="1:9" ht="17.5">
      <c r="A1698" s="254">
        <v>22020100</v>
      </c>
      <c r="B1698" s="86"/>
      <c r="C1698" s="190"/>
      <c r="D1698" s="402">
        <v>31911700</v>
      </c>
      <c r="E1698" s="59" t="s">
        <v>204</v>
      </c>
      <c r="F1698" s="81"/>
      <c r="G1698" s="19"/>
      <c r="H1698" s="81"/>
      <c r="I1698" s="19"/>
    </row>
    <row r="1699" spans="1:9" ht="17.5">
      <c r="A1699" s="170">
        <v>22020101</v>
      </c>
      <c r="B1699" s="82" t="s">
        <v>647</v>
      </c>
      <c r="C1699" s="205"/>
      <c r="D1699" s="523">
        <v>31911700</v>
      </c>
      <c r="E1699" s="128" t="s">
        <v>205</v>
      </c>
      <c r="F1699" s="278"/>
      <c r="G1699" s="19"/>
      <c r="H1699" s="278"/>
      <c r="I1699" s="19"/>
    </row>
    <row r="1700" spans="1:9" ht="17.5">
      <c r="A1700" s="170">
        <v>22020102</v>
      </c>
      <c r="B1700" s="82" t="s">
        <v>647</v>
      </c>
      <c r="C1700" s="205"/>
      <c r="D1700" s="523">
        <v>31911700</v>
      </c>
      <c r="E1700" s="128" t="s">
        <v>206</v>
      </c>
      <c r="F1700" s="19"/>
      <c r="G1700" s="19">
        <v>200000</v>
      </c>
      <c r="H1700" s="19"/>
      <c r="I1700" s="19">
        <v>200000</v>
      </c>
    </row>
    <row r="1701" spans="1:9" ht="17.5">
      <c r="A1701" s="170">
        <v>22020103</v>
      </c>
      <c r="B1701" s="82" t="s">
        <v>647</v>
      </c>
      <c r="C1701" s="205"/>
      <c r="D1701" s="523">
        <v>31911700</v>
      </c>
      <c r="E1701" s="128" t="s">
        <v>207</v>
      </c>
      <c r="F1701" s="278"/>
      <c r="G1701" s="19"/>
      <c r="H1701" s="278"/>
      <c r="I1701" s="19"/>
    </row>
    <row r="1702" spans="1:9" ht="17.5">
      <c r="A1702" s="170">
        <v>22020104</v>
      </c>
      <c r="B1702" s="82" t="s">
        <v>647</v>
      </c>
      <c r="C1702" s="205"/>
      <c r="D1702" s="523">
        <v>31911700</v>
      </c>
      <c r="E1702" s="128" t="s">
        <v>208</v>
      </c>
      <c r="F1702" s="278"/>
      <c r="G1702" s="19"/>
      <c r="H1702" s="278"/>
      <c r="I1702" s="19"/>
    </row>
    <row r="1703" spans="1:9" ht="17.5">
      <c r="A1703" s="254">
        <v>22020300</v>
      </c>
      <c r="B1703" s="86"/>
      <c r="C1703" s="190"/>
      <c r="D1703" s="402">
        <v>31911700</v>
      </c>
      <c r="E1703" s="59" t="s">
        <v>212</v>
      </c>
      <c r="F1703" s="81"/>
      <c r="G1703" s="19"/>
      <c r="H1703" s="81"/>
      <c r="I1703" s="19"/>
    </row>
    <row r="1704" spans="1:9" ht="17.5">
      <c r="A1704" s="262">
        <v>22020313</v>
      </c>
      <c r="B1704" s="82" t="s">
        <v>647</v>
      </c>
      <c r="C1704" s="177"/>
      <c r="D1704" s="523">
        <v>31911700</v>
      </c>
      <c r="E1704" s="85" t="s">
        <v>221</v>
      </c>
      <c r="F1704" s="81"/>
      <c r="G1704" s="19"/>
      <c r="H1704" s="81"/>
      <c r="I1704" s="19"/>
    </row>
    <row r="1705" spans="1:9" ht="19.5" customHeight="1">
      <c r="A1705" s="254">
        <v>22020700</v>
      </c>
      <c r="B1705" s="86"/>
      <c r="C1705" s="190"/>
      <c r="D1705" s="402">
        <v>31911700</v>
      </c>
      <c r="E1705" s="557" t="s">
        <v>301</v>
      </c>
      <c r="F1705" s="81"/>
      <c r="G1705" s="19"/>
      <c r="H1705" s="81"/>
      <c r="I1705" s="19"/>
    </row>
    <row r="1706" spans="1:9" ht="18" thickBot="1">
      <c r="A1706" s="265">
        <v>22020706</v>
      </c>
      <c r="B1706" s="566" t="s">
        <v>647</v>
      </c>
      <c r="C1706" s="210"/>
      <c r="D1706" s="523">
        <v>31911700</v>
      </c>
      <c r="E1706" s="119" t="s">
        <v>237</v>
      </c>
      <c r="F1706" s="462">
        <v>754000</v>
      </c>
      <c r="G1706" s="28">
        <v>2000000</v>
      </c>
      <c r="H1706" s="462">
        <v>130000</v>
      </c>
      <c r="I1706" s="28">
        <v>2000000</v>
      </c>
    </row>
    <row r="1707" spans="1:9" ht="18" thickBot="1">
      <c r="A1707" s="621"/>
      <c r="B1707" s="545"/>
      <c r="C1707" s="546"/>
      <c r="D1707" s="545"/>
      <c r="E1707" s="554" t="s">
        <v>316</v>
      </c>
      <c r="F1707" s="548">
        <f>SUM(F1664:F1694)</f>
        <v>5201599.1400000006</v>
      </c>
      <c r="G1707" s="548">
        <f>SUM(G1664:G1696)</f>
        <v>5099607</v>
      </c>
      <c r="H1707" s="548">
        <f>SUM(H1664:H1696)</f>
        <v>2599781.25</v>
      </c>
      <c r="I1707" s="548">
        <f>SUM(I1664:I1696)</f>
        <v>7860105.2640000004</v>
      </c>
    </row>
    <row r="1708" spans="1:9" ht="18" thickBot="1">
      <c r="A1708" s="620"/>
      <c r="B1708" s="540"/>
      <c r="C1708" s="541"/>
      <c r="D1708" s="540"/>
      <c r="E1708" s="552" t="s">
        <v>203</v>
      </c>
      <c r="F1708" s="543">
        <f>SUM(F1699:F1706)</f>
        <v>754000</v>
      </c>
      <c r="G1708" s="543">
        <f>SUM(G1699:G1706)</f>
        <v>2200000</v>
      </c>
      <c r="H1708" s="543">
        <f>SUM(H1699:H1706)</f>
        <v>130000</v>
      </c>
      <c r="I1708" s="543">
        <f>SUM(I1699:I1706)</f>
        <v>2200000</v>
      </c>
    </row>
    <row r="1709" spans="1:9" ht="18" thickBot="1">
      <c r="A1709" s="263"/>
      <c r="B1709" s="444"/>
      <c r="C1709" s="215"/>
      <c r="D1709" s="263"/>
      <c r="E1709" s="445" t="s">
        <v>296</v>
      </c>
      <c r="F1709" s="406">
        <f>SUM(F1707:F1708)</f>
        <v>5955599.1400000006</v>
      </c>
      <c r="G1709" s="406">
        <f>SUM(G1707:G1708)</f>
        <v>7299607</v>
      </c>
      <c r="H1709" s="406">
        <f>SUM(H1707:H1708)</f>
        <v>2729781.25</v>
      </c>
      <c r="I1709" s="406">
        <f>SUM(I1707:I1708)</f>
        <v>10060105.264</v>
      </c>
    </row>
    <row r="1710" spans="1:9" ht="22">
      <c r="A1710" s="1620" t="s">
        <v>916</v>
      </c>
      <c r="B1710" s="1621"/>
      <c r="C1710" s="1621"/>
      <c r="D1710" s="1621"/>
      <c r="E1710" s="1621"/>
      <c r="F1710" s="1621"/>
      <c r="G1710" s="1621"/>
      <c r="H1710" s="1621"/>
      <c r="I1710" s="1622"/>
    </row>
    <row r="1711" spans="1:9" ht="20">
      <c r="A1711" s="1623" t="s">
        <v>484</v>
      </c>
      <c r="B1711" s="1624"/>
      <c r="C1711" s="1624"/>
      <c r="D1711" s="1624"/>
      <c r="E1711" s="1624"/>
      <c r="F1711" s="1624"/>
      <c r="G1711" s="1624"/>
      <c r="H1711" s="1624"/>
      <c r="I1711" s="1625"/>
    </row>
    <row r="1712" spans="1:9" ht="22">
      <c r="A1712" s="1626" t="s">
        <v>1678</v>
      </c>
      <c r="B1712" s="1627"/>
      <c r="C1712" s="1627"/>
      <c r="D1712" s="1627"/>
      <c r="E1712" s="1627"/>
      <c r="F1712" s="1627"/>
      <c r="G1712" s="1627"/>
      <c r="H1712" s="1627"/>
      <c r="I1712" s="1628"/>
    </row>
    <row r="1713" spans="1:9" ht="18.75" customHeight="1" thickBot="1">
      <c r="A1713" s="1656" t="s">
        <v>277</v>
      </c>
      <c r="B1713" s="1656"/>
      <c r="C1713" s="1656"/>
      <c r="D1713" s="1656"/>
      <c r="E1713" s="1656"/>
      <c r="F1713" s="1656"/>
      <c r="G1713" s="1656"/>
      <c r="H1713" s="1656"/>
      <c r="I1713" s="1656"/>
    </row>
    <row r="1714" spans="1:9" ht="18.75" customHeight="1" thickBot="1">
      <c r="A1714" s="1641" t="s">
        <v>411</v>
      </c>
      <c r="B1714" s="1642"/>
      <c r="C1714" s="1642"/>
      <c r="D1714" s="1642"/>
      <c r="E1714" s="1642"/>
      <c r="F1714" s="1642"/>
      <c r="G1714" s="1642"/>
      <c r="H1714" s="1642"/>
      <c r="I1714" s="1643"/>
    </row>
    <row r="1715" spans="1:9" s="121" customFormat="1" ht="54.75" customHeight="1" thickBot="1">
      <c r="A1715" s="167" t="s">
        <v>465</v>
      </c>
      <c r="B1715" s="2" t="s">
        <v>459</v>
      </c>
      <c r="C1715" s="175" t="s">
        <v>455</v>
      </c>
      <c r="D1715" s="2" t="s">
        <v>458</v>
      </c>
      <c r="E1715" s="8" t="s">
        <v>1</v>
      </c>
      <c r="F1715" s="2" t="s">
        <v>835</v>
      </c>
      <c r="G1715" s="2" t="s">
        <v>836</v>
      </c>
      <c r="H1715" s="2" t="s">
        <v>837</v>
      </c>
      <c r="I1715" s="2" t="s">
        <v>838</v>
      </c>
    </row>
    <row r="1716" spans="1:9" ht="17.5">
      <c r="A1716" s="268">
        <v>20000000</v>
      </c>
      <c r="B1716" s="76"/>
      <c r="C1716" s="184"/>
      <c r="D1716" s="402">
        <v>31911700</v>
      </c>
      <c r="E1716" s="77" t="s">
        <v>163</v>
      </c>
      <c r="F1716" s="78"/>
      <c r="G1716" s="39"/>
      <c r="H1716" s="78"/>
      <c r="I1716" s="50"/>
    </row>
    <row r="1717" spans="1:9" ht="17.5">
      <c r="A1717" s="258">
        <v>21000000</v>
      </c>
      <c r="B1717" s="79"/>
      <c r="C1717" s="185"/>
      <c r="D1717" s="402">
        <v>31911700</v>
      </c>
      <c r="E1717" s="11" t="s">
        <v>164</v>
      </c>
      <c r="F1717" s="75"/>
      <c r="G1717" s="30"/>
      <c r="H1717" s="75"/>
      <c r="I1717" s="19"/>
    </row>
    <row r="1718" spans="1:9" ht="17.5">
      <c r="A1718" s="258">
        <v>21010000</v>
      </c>
      <c r="B1718" s="79"/>
      <c r="C1718" s="185"/>
      <c r="D1718" s="402">
        <v>31911700</v>
      </c>
      <c r="E1718" s="287" t="s">
        <v>165</v>
      </c>
      <c r="F1718" s="75"/>
      <c r="G1718" s="30"/>
      <c r="H1718" s="75"/>
      <c r="I1718" s="19"/>
    </row>
    <row r="1719" spans="1:9" ht="17.5">
      <c r="A1719" s="259">
        <v>21010103</v>
      </c>
      <c r="B1719" s="82" t="s">
        <v>647</v>
      </c>
      <c r="C1719" s="187"/>
      <c r="D1719" s="523">
        <v>31911700</v>
      </c>
      <c r="E1719" s="123" t="s">
        <v>168</v>
      </c>
      <c r="F1719" s="81"/>
      <c r="G1719" s="30"/>
      <c r="H1719" s="81"/>
      <c r="I1719" s="19"/>
    </row>
    <row r="1720" spans="1:9" ht="17.5">
      <c r="A1720" s="259" t="s">
        <v>704</v>
      </c>
      <c r="B1720" s="82" t="s">
        <v>647</v>
      </c>
      <c r="C1720" s="187"/>
      <c r="D1720" s="523">
        <v>31911700</v>
      </c>
      <c r="E1720" s="123" t="s">
        <v>169</v>
      </c>
      <c r="F1720" s="81">
        <v>1066411.4285714286</v>
      </c>
      <c r="G1720" s="30">
        <v>1492976</v>
      </c>
      <c r="H1720" s="81">
        <v>1119732</v>
      </c>
      <c r="I1720" s="19">
        <v>1492976</v>
      </c>
    </row>
    <row r="1721" spans="1:9" ht="17.5">
      <c r="A1721" s="259" t="s">
        <v>702</v>
      </c>
      <c r="B1721" s="82" t="s">
        <v>647</v>
      </c>
      <c r="C1721" s="187"/>
      <c r="D1721" s="523">
        <v>31911700</v>
      </c>
      <c r="E1721" s="123" t="s">
        <v>705</v>
      </c>
      <c r="F1721" s="81">
        <v>386750</v>
      </c>
      <c r="G1721" s="30">
        <v>541450</v>
      </c>
      <c r="H1721" s="81">
        <v>406087.5</v>
      </c>
      <c r="I1721" s="19">
        <v>541450</v>
      </c>
    </row>
    <row r="1722" spans="1:9" ht="17.5">
      <c r="A1722" s="234">
        <v>21010106</v>
      </c>
      <c r="B1722" s="82" t="s">
        <v>647</v>
      </c>
      <c r="C1722" s="187"/>
      <c r="D1722" s="523">
        <v>31911700</v>
      </c>
      <c r="E1722" s="123" t="s">
        <v>171</v>
      </c>
      <c r="F1722" s="81">
        <v>0</v>
      </c>
      <c r="G1722" s="30"/>
      <c r="H1722" s="81">
        <v>0</v>
      </c>
      <c r="I1722" s="19"/>
    </row>
    <row r="1723" spans="1:9" ht="17.5">
      <c r="A1723" s="239"/>
      <c r="B1723" s="82" t="s">
        <v>647</v>
      </c>
      <c r="C1723" s="187"/>
      <c r="D1723" s="523">
        <v>31911700</v>
      </c>
      <c r="E1723" s="288" t="s">
        <v>683</v>
      </c>
      <c r="F1723" s="81">
        <v>0</v>
      </c>
      <c r="G1723" s="30"/>
      <c r="H1723" s="81"/>
      <c r="I1723" s="19">
        <v>960000</v>
      </c>
    </row>
    <row r="1724" spans="1:9" ht="17.5">
      <c r="A1724" s="258">
        <v>21020300</v>
      </c>
      <c r="B1724" s="79"/>
      <c r="C1724" s="185"/>
      <c r="D1724" s="402">
        <v>31911700</v>
      </c>
      <c r="E1724" s="287" t="s">
        <v>192</v>
      </c>
      <c r="F1724" s="81"/>
      <c r="G1724" s="30"/>
      <c r="H1724" s="81"/>
      <c r="I1724" s="19"/>
    </row>
    <row r="1725" spans="1:9" ht="17.5">
      <c r="A1725" s="259">
        <v>21020301</v>
      </c>
      <c r="B1725" s="82" t="s">
        <v>647</v>
      </c>
      <c r="C1725" s="187"/>
      <c r="D1725" s="523">
        <v>31911700</v>
      </c>
      <c r="E1725" s="288" t="s">
        <v>177</v>
      </c>
      <c r="F1725" s="81"/>
      <c r="G1725" s="30"/>
      <c r="H1725" s="81"/>
      <c r="I1725" s="19"/>
    </row>
    <row r="1726" spans="1:9" ht="17.5">
      <c r="A1726" s="259">
        <v>21020302</v>
      </c>
      <c r="B1726" s="82" t="s">
        <v>647</v>
      </c>
      <c r="C1726" s="187"/>
      <c r="D1726" s="523">
        <v>31911700</v>
      </c>
      <c r="E1726" s="288" t="s">
        <v>178</v>
      </c>
      <c r="F1726" s="81"/>
      <c r="G1726" s="30"/>
      <c r="H1726" s="81"/>
      <c r="I1726" s="19"/>
    </row>
    <row r="1727" spans="1:9" ht="17.5">
      <c r="A1727" s="259">
        <v>21020303</v>
      </c>
      <c r="B1727" s="82" t="s">
        <v>647</v>
      </c>
      <c r="C1727" s="187"/>
      <c r="D1727" s="523">
        <v>31911700</v>
      </c>
      <c r="E1727" s="288" t="s">
        <v>179</v>
      </c>
      <c r="F1727" s="81"/>
      <c r="G1727" s="30"/>
      <c r="H1727" s="81"/>
      <c r="I1727" s="19"/>
    </row>
    <row r="1728" spans="1:9" ht="17.5">
      <c r="A1728" s="259">
        <v>21020304</v>
      </c>
      <c r="B1728" s="82" t="s">
        <v>647</v>
      </c>
      <c r="C1728" s="187"/>
      <c r="D1728" s="523">
        <v>31911700</v>
      </c>
      <c r="E1728" s="288" t="s">
        <v>180</v>
      </c>
      <c r="F1728" s="81"/>
      <c r="G1728" s="30"/>
      <c r="H1728" s="81"/>
      <c r="I1728" s="19"/>
    </row>
    <row r="1729" spans="1:9" ht="17.5">
      <c r="A1729" s="259">
        <v>21020312</v>
      </c>
      <c r="B1729" s="82" t="s">
        <v>647</v>
      </c>
      <c r="C1729" s="187"/>
      <c r="D1729" s="523">
        <v>31911700</v>
      </c>
      <c r="E1729" s="288" t="s">
        <v>183</v>
      </c>
      <c r="F1729" s="81"/>
      <c r="G1729" s="30"/>
      <c r="H1729" s="81"/>
      <c r="I1729" s="19"/>
    </row>
    <row r="1730" spans="1:9" ht="17.5">
      <c r="A1730" s="259">
        <v>21020315</v>
      </c>
      <c r="B1730" s="82" t="s">
        <v>647</v>
      </c>
      <c r="C1730" s="187"/>
      <c r="D1730" s="523">
        <v>31911700</v>
      </c>
      <c r="E1730" s="288" t="s">
        <v>186</v>
      </c>
      <c r="F1730" s="81"/>
      <c r="G1730" s="30"/>
      <c r="H1730" s="81"/>
      <c r="I1730" s="19"/>
    </row>
    <row r="1731" spans="1:9" ht="17.5">
      <c r="A1731" s="259" t="s">
        <v>533</v>
      </c>
      <c r="B1731" s="82" t="s">
        <v>647</v>
      </c>
      <c r="C1731" s="187"/>
      <c r="D1731" s="523">
        <v>31911700</v>
      </c>
      <c r="E1731" s="288" t="s">
        <v>520</v>
      </c>
      <c r="F1731" s="81"/>
      <c r="G1731" s="30"/>
      <c r="H1731" s="81"/>
      <c r="I1731" s="19"/>
    </row>
    <row r="1732" spans="1:9" ht="17.5">
      <c r="A1732" s="259" t="s">
        <v>534</v>
      </c>
      <c r="B1732" s="82" t="s">
        <v>647</v>
      </c>
      <c r="C1732" s="187"/>
      <c r="D1732" s="523">
        <v>31911700</v>
      </c>
      <c r="E1732" s="288" t="s">
        <v>521</v>
      </c>
      <c r="F1732" s="81"/>
      <c r="G1732" s="30"/>
      <c r="H1732" s="81"/>
      <c r="I1732" s="19"/>
    </row>
    <row r="1733" spans="1:9" ht="17.5">
      <c r="A1733" s="259" t="s">
        <v>535</v>
      </c>
      <c r="B1733" s="82" t="s">
        <v>647</v>
      </c>
      <c r="C1733" s="187"/>
      <c r="D1733" s="523">
        <v>31911700</v>
      </c>
      <c r="E1733" s="288" t="s">
        <v>522</v>
      </c>
      <c r="F1733" s="81"/>
      <c r="G1733" s="30"/>
      <c r="H1733" s="81"/>
      <c r="I1733" s="19"/>
    </row>
    <row r="1734" spans="1:9" ht="17.5">
      <c r="A1734" s="258">
        <v>21020400</v>
      </c>
      <c r="B1734" s="79"/>
      <c r="C1734" s="185"/>
      <c r="D1734" s="402">
        <v>31911700</v>
      </c>
      <c r="E1734" s="287" t="s">
        <v>193</v>
      </c>
      <c r="F1734" s="81"/>
      <c r="G1734" s="30"/>
      <c r="H1734" s="81"/>
      <c r="I1734" s="19"/>
    </row>
    <row r="1735" spans="1:9" ht="17.5">
      <c r="A1735" s="259">
        <v>21020401</v>
      </c>
      <c r="B1735" s="82" t="s">
        <v>647</v>
      </c>
      <c r="C1735" s="187"/>
      <c r="D1735" s="523">
        <v>31911700</v>
      </c>
      <c r="E1735" s="288" t="s">
        <v>177</v>
      </c>
      <c r="F1735" s="81">
        <v>324560</v>
      </c>
      <c r="G1735" s="30">
        <v>454384</v>
      </c>
      <c r="H1735" s="81">
        <v>340788</v>
      </c>
      <c r="I1735" s="19">
        <v>454384</v>
      </c>
    </row>
    <row r="1736" spans="1:9" ht="17.5">
      <c r="A1736" s="259">
        <v>21020402</v>
      </c>
      <c r="B1736" s="82" t="s">
        <v>647</v>
      </c>
      <c r="C1736" s="187"/>
      <c r="D1736" s="523">
        <v>31911700</v>
      </c>
      <c r="E1736" s="288" t="s">
        <v>178</v>
      </c>
      <c r="F1736" s="81">
        <v>185462.85714285716</v>
      </c>
      <c r="G1736" s="30">
        <v>259648</v>
      </c>
      <c r="H1736" s="81">
        <v>194736</v>
      </c>
      <c r="I1736" s="19">
        <v>259648</v>
      </c>
    </row>
    <row r="1737" spans="1:9" ht="17.5">
      <c r="A1737" s="259">
        <v>21020403</v>
      </c>
      <c r="B1737" s="82" t="s">
        <v>647</v>
      </c>
      <c r="C1737" s="187"/>
      <c r="D1737" s="523">
        <v>31911700</v>
      </c>
      <c r="E1737" s="288" t="s">
        <v>179</v>
      </c>
      <c r="F1737" s="81">
        <v>18514.285714285714</v>
      </c>
      <c r="G1737" s="30">
        <v>25920</v>
      </c>
      <c r="H1737" s="81">
        <v>19440</v>
      </c>
      <c r="I1737" s="19">
        <v>25920</v>
      </c>
    </row>
    <row r="1738" spans="1:9" ht="17.5">
      <c r="A1738" s="259">
        <v>21020404</v>
      </c>
      <c r="B1738" s="82" t="s">
        <v>647</v>
      </c>
      <c r="C1738" s="187"/>
      <c r="D1738" s="523">
        <v>31911700</v>
      </c>
      <c r="E1738" s="288" t="s">
        <v>180</v>
      </c>
      <c r="F1738" s="81">
        <v>46365.71428571429</v>
      </c>
      <c r="G1738" s="30">
        <v>64912</v>
      </c>
      <c r="H1738" s="81">
        <v>48684</v>
      </c>
      <c r="I1738" s="19">
        <v>64912</v>
      </c>
    </row>
    <row r="1739" spans="1:9" ht="17.5">
      <c r="A1739" s="259">
        <v>21020412</v>
      </c>
      <c r="B1739" s="82" t="s">
        <v>647</v>
      </c>
      <c r="C1739" s="187"/>
      <c r="D1739" s="523">
        <v>31911700</v>
      </c>
      <c r="E1739" s="288" t="s">
        <v>183</v>
      </c>
    </row>
    <row r="1740" spans="1:9" ht="17.5">
      <c r="A1740" s="259">
        <v>21020415</v>
      </c>
      <c r="B1740" s="82" t="s">
        <v>647</v>
      </c>
      <c r="C1740" s="187"/>
      <c r="D1740" s="523">
        <v>31911700</v>
      </c>
      <c r="E1740" s="288" t="s">
        <v>186</v>
      </c>
      <c r="F1740" s="81">
        <v>78807.142857142855</v>
      </c>
      <c r="G1740" s="30">
        <v>110330</v>
      </c>
      <c r="H1740" s="81">
        <v>82747.5</v>
      </c>
      <c r="I1740" s="19">
        <v>110330</v>
      </c>
    </row>
    <row r="1741" spans="1:9" ht="17.5">
      <c r="A1741" s="258">
        <v>21020500</v>
      </c>
      <c r="B1741" s="79"/>
      <c r="C1741" s="185"/>
      <c r="D1741" s="402">
        <v>31911700</v>
      </c>
      <c r="E1741" s="287" t="s">
        <v>194</v>
      </c>
      <c r="F1741" s="81"/>
      <c r="G1741" s="30"/>
      <c r="H1741" s="81"/>
      <c r="I1741" s="19"/>
    </row>
    <row r="1742" spans="1:9" ht="17.5">
      <c r="A1742" s="259">
        <v>21020501</v>
      </c>
      <c r="B1742" s="82" t="s">
        <v>647</v>
      </c>
      <c r="C1742" s="187"/>
      <c r="D1742" s="523">
        <v>31911700</v>
      </c>
      <c r="E1742" s="288" t="s">
        <v>177</v>
      </c>
      <c r="F1742" s="81">
        <v>117533.57142857143</v>
      </c>
      <c r="G1742" s="30">
        <v>164547</v>
      </c>
      <c r="H1742" s="81">
        <v>123410.25</v>
      </c>
      <c r="I1742" s="19">
        <v>164547</v>
      </c>
    </row>
    <row r="1743" spans="1:9" ht="17.5">
      <c r="A1743" s="260">
        <v>21020502</v>
      </c>
      <c r="B1743" s="82" t="s">
        <v>647</v>
      </c>
      <c r="C1743" s="189"/>
      <c r="D1743" s="523">
        <v>31911700</v>
      </c>
      <c r="E1743" s="288" t="s">
        <v>178</v>
      </c>
      <c r="F1743" s="81">
        <v>67261.42857142858</v>
      </c>
      <c r="G1743" s="30">
        <v>94166</v>
      </c>
      <c r="H1743" s="81">
        <v>70624.5</v>
      </c>
      <c r="I1743" s="19">
        <v>94166</v>
      </c>
    </row>
    <row r="1744" spans="1:9" ht="17.5">
      <c r="A1744" s="260">
        <v>21020503</v>
      </c>
      <c r="B1744" s="82" t="s">
        <v>647</v>
      </c>
      <c r="C1744" s="189"/>
      <c r="D1744" s="523">
        <v>31911700</v>
      </c>
      <c r="E1744" s="288" t="s">
        <v>179</v>
      </c>
      <c r="F1744" s="81">
        <v>11571.428571428572</v>
      </c>
      <c r="G1744" s="30">
        <v>16200</v>
      </c>
      <c r="H1744" s="81">
        <v>12150</v>
      </c>
      <c r="I1744" s="19">
        <v>16200</v>
      </c>
    </row>
    <row r="1745" spans="1:9" ht="17.5">
      <c r="A1745" s="260">
        <v>21020504</v>
      </c>
      <c r="B1745" s="82" t="s">
        <v>647</v>
      </c>
      <c r="C1745" s="189"/>
      <c r="D1745" s="523">
        <v>31911700</v>
      </c>
      <c r="E1745" s="288" t="s">
        <v>180</v>
      </c>
      <c r="F1745" s="81">
        <v>16815</v>
      </c>
      <c r="G1745" s="30">
        <v>23541</v>
      </c>
      <c r="H1745" s="81">
        <v>17655.75</v>
      </c>
      <c r="I1745" s="19">
        <v>23541</v>
      </c>
    </row>
    <row r="1746" spans="1:9" ht="17.5">
      <c r="A1746" s="260">
        <v>21020512</v>
      </c>
      <c r="B1746" s="82" t="s">
        <v>647</v>
      </c>
      <c r="C1746" s="189"/>
      <c r="D1746" s="523">
        <v>31911700</v>
      </c>
      <c r="E1746" s="288" t="s">
        <v>183</v>
      </c>
    </row>
    <row r="1747" spans="1:9" ht="17.5">
      <c r="A1747" s="260">
        <v>21020515</v>
      </c>
      <c r="B1747" s="82" t="s">
        <v>647</v>
      </c>
      <c r="C1747" s="189"/>
      <c r="D1747" s="523">
        <v>31911700</v>
      </c>
      <c r="E1747" s="288" t="s">
        <v>186</v>
      </c>
      <c r="F1747" s="81">
        <v>155929.28571428571</v>
      </c>
      <c r="G1747" s="30">
        <v>218301</v>
      </c>
      <c r="H1747" s="81">
        <v>163725.75</v>
      </c>
      <c r="I1747" s="19">
        <v>218301</v>
      </c>
    </row>
    <row r="1748" spans="1:9" ht="17.5">
      <c r="A1748" s="235">
        <v>21020600</v>
      </c>
      <c r="B1748" s="84"/>
      <c r="C1748" s="188"/>
      <c r="D1748" s="402">
        <v>31911700</v>
      </c>
      <c r="E1748" s="11" t="s">
        <v>195</v>
      </c>
      <c r="F1748" s="81"/>
      <c r="G1748" s="30"/>
      <c r="H1748" s="81"/>
      <c r="I1748" s="19"/>
    </row>
    <row r="1749" spans="1:9" ht="17.5">
      <c r="A1749" s="248">
        <v>21020605</v>
      </c>
      <c r="B1749" s="82" t="s">
        <v>647</v>
      </c>
      <c r="C1749" s="189"/>
      <c r="D1749" s="523">
        <v>31911700</v>
      </c>
      <c r="E1749" s="80" t="s">
        <v>198</v>
      </c>
      <c r="F1749" s="81"/>
      <c r="G1749" s="30"/>
      <c r="H1749" s="81"/>
      <c r="I1749" s="19"/>
    </row>
    <row r="1750" spans="1:9" ht="17.5">
      <c r="A1750" s="254">
        <v>22020000</v>
      </c>
      <c r="B1750" s="86"/>
      <c r="C1750" s="190"/>
      <c r="D1750" s="402">
        <v>31911700</v>
      </c>
      <c r="E1750" s="289" t="s">
        <v>203</v>
      </c>
      <c r="F1750" s="81"/>
      <c r="G1750" s="30"/>
      <c r="H1750" s="81"/>
      <c r="I1750" s="19"/>
    </row>
    <row r="1751" spans="1:9" ht="17.5">
      <c r="A1751" s="254">
        <v>22020100</v>
      </c>
      <c r="B1751" s="86"/>
      <c r="C1751" s="190"/>
      <c r="D1751" s="402">
        <v>31911700</v>
      </c>
      <c r="E1751" s="289" t="s">
        <v>204</v>
      </c>
      <c r="F1751" s="81"/>
      <c r="G1751" s="30"/>
      <c r="H1751" s="81"/>
      <c r="I1751" s="19"/>
    </row>
    <row r="1752" spans="1:9" ht="17.5">
      <c r="A1752" s="170">
        <v>22020101</v>
      </c>
      <c r="B1752" s="82" t="s">
        <v>647</v>
      </c>
      <c r="C1752" s="205"/>
      <c r="D1752" s="523">
        <v>31911700</v>
      </c>
      <c r="E1752" s="290" t="s">
        <v>205</v>
      </c>
      <c r="F1752" s="278"/>
      <c r="G1752" s="363"/>
      <c r="H1752" s="278"/>
      <c r="I1752" s="19"/>
    </row>
    <row r="1753" spans="1:9" ht="17.5">
      <c r="A1753" s="170">
        <v>22020102</v>
      </c>
      <c r="B1753" s="82" t="s">
        <v>647</v>
      </c>
      <c r="C1753" s="205"/>
      <c r="D1753" s="523">
        <v>31911700</v>
      </c>
      <c r="E1753" s="290" t="s">
        <v>206</v>
      </c>
      <c r="F1753" s="278"/>
      <c r="G1753" s="19"/>
      <c r="H1753" s="278"/>
      <c r="I1753" s="19"/>
    </row>
    <row r="1754" spans="1:9" ht="17.5">
      <c r="A1754" s="170">
        <v>22020103</v>
      </c>
      <c r="B1754" s="82" t="s">
        <v>647</v>
      </c>
      <c r="C1754" s="205"/>
      <c r="D1754" s="523">
        <v>31911700</v>
      </c>
      <c r="E1754" s="290" t="s">
        <v>207</v>
      </c>
      <c r="F1754" s="278"/>
      <c r="G1754" s="19"/>
      <c r="H1754" s="278"/>
      <c r="I1754" s="19"/>
    </row>
    <row r="1755" spans="1:9" ht="17.5">
      <c r="A1755" s="170">
        <v>22020104</v>
      </c>
      <c r="B1755" s="82" t="s">
        <v>647</v>
      </c>
      <c r="C1755" s="205"/>
      <c r="D1755" s="523">
        <v>31911700</v>
      </c>
      <c r="E1755" s="290" t="s">
        <v>208</v>
      </c>
      <c r="F1755" s="278"/>
      <c r="G1755" s="19"/>
      <c r="H1755" s="278"/>
      <c r="I1755" s="19"/>
    </row>
    <row r="1756" spans="1:9" ht="17.5">
      <c r="A1756" s="254">
        <v>22020300</v>
      </c>
      <c r="B1756" s="86"/>
      <c r="C1756" s="190"/>
      <c r="D1756" s="402">
        <v>31911700</v>
      </c>
      <c r="E1756" s="289" t="s">
        <v>212</v>
      </c>
      <c r="F1756" s="81"/>
      <c r="G1756" s="19"/>
      <c r="H1756" s="81"/>
      <c r="I1756" s="19"/>
    </row>
    <row r="1757" spans="1:9" ht="17.5">
      <c r="A1757" s="262">
        <v>22020313</v>
      </c>
      <c r="B1757" s="82" t="s">
        <v>647</v>
      </c>
      <c r="C1757" s="177"/>
      <c r="D1757" s="523">
        <v>31911700</v>
      </c>
      <c r="E1757" s="291" t="s">
        <v>221</v>
      </c>
      <c r="F1757" s="81">
        <v>2000555</v>
      </c>
      <c r="G1757" s="28">
        <v>5000000</v>
      </c>
      <c r="H1757" s="124">
        <v>125222</v>
      </c>
      <c r="I1757" s="28">
        <v>2000000</v>
      </c>
    </row>
    <row r="1758" spans="1:9" ht="17.5">
      <c r="A1758" s="254">
        <v>22020000</v>
      </c>
      <c r="B1758" s="86"/>
      <c r="C1758" s="190"/>
      <c r="D1758" s="402">
        <v>31911700</v>
      </c>
      <c r="E1758" s="289" t="s">
        <v>203</v>
      </c>
      <c r="F1758" s="75"/>
      <c r="G1758" s="19"/>
      <c r="H1758" s="75"/>
      <c r="I1758" s="19"/>
    </row>
    <row r="1759" spans="1:9" ht="17.5">
      <c r="A1759" s="254" t="s">
        <v>706</v>
      </c>
      <c r="B1759" s="82"/>
      <c r="C1759" s="177"/>
      <c r="D1759" s="402">
        <v>31911700</v>
      </c>
      <c r="E1759" s="292" t="s">
        <v>707</v>
      </c>
      <c r="F1759" s="75"/>
      <c r="G1759" s="368"/>
      <c r="H1759" s="75"/>
      <c r="I1759" s="368"/>
    </row>
    <row r="1760" spans="1:9" ht="17.5">
      <c r="A1760" s="262" t="s">
        <v>708</v>
      </c>
      <c r="B1760" s="82" t="s">
        <v>647</v>
      </c>
      <c r="C1760" s="190"/>
      <c r="D1760" s="523">
        <v>31911700</v>
      </c>
      <c r="E1760" s="293" t="s">
        <v>224</v>
      </c>
      <c r="F1760" s="75"/>
      <c r="G1760" s="19"/>
      <c r="H1760" s="75"/>
      <c r="I1760" s="19"/>
    </row>
    <row r="1761" spans="1:9" ht="17.5">
      <c r="A1761" s="262" t="s">
        <v>710</v>
      </c>
      <c r="B1761" s="82" t="s">
        <v>647</v>
      </c>
      <c r="C1761" s="190"/>
      <c r="D1761" s="523">
        <v>31911700</v>
      </c>
      <c r="E1761" s="293" t="s">
        <v>709</v>
      </c>
      <c r="F1761" s="75"/>
      <c r="G1761" s="19"/>
      <c r="H1761" s="75"/>
      <c r="I1761" s="19"/>
    </row>
    <row r="1762" spans="1:9" ht="17.5">
      <c r="A1762" s="254">
        <v>22020600</v>
      </c>
      <c r="B1762" s="82"/>
      <c r="C1762" s="190"/>
      <c r="D1762" s="402">
        <v>31911700</v>
      </c>
      <c r="E1762" s="289" t="s">
        <v>230</v>
      </c>
      <c r="F1762" s="75"/>
      <c r="G1762" s="19"/>
      <c r="H1762" s="75"/>
      <c r="I1762" s="19"/>
    </row>
    <row r="1763" spans="1:9" ht="17.5">
      <c r="A1763" s="262">
        <v>22020602</v>
      </c>
      <c r="B1763" s="82" t="s">
        <v>647</v>
      </c>
      <c r="C1763" s="177"/>
      <c r="D1763" s="523">
        <v>31911700</v>
      </c>
      <c r="E1763" s="291" t="s">
        <v>231</v>
      </c>
      <c r="F1763" s="75"/>
      <c r="G1763" s="19"/>
      <c r="H1763" s="75"/>
      <c r="I1763" s="19"/>
    </row>
    <row r="1764" spans="1:9" ht="18" thickBot="1">
      <c r="A1764" s="265">
        <v>22020603</v>
      </c>
      <c r="B1764" s="566" t="s">
        <v>647</v>
      </c>
      <c r="C1764" s="210"/>
      <c r="D1764" s="523">
        <v>31911700</v>
      </c>
      <c r="E1764" s="629" t="s">
        <v>232</v>
      </c>
      <c r="F1764" s="124"/>
    </row>
    <row r="1765" spans="1:9" ht="18" thickBot="1">
      <c r="A1765" s="665"/>
      <c r="B1765" s="651"/>
      <c r="C1765" s="666"/>
      <c r="D1765" s="651"/>
      <c r="E1765" s="667" t="s">
        <v>316</v>
      </c>
      <c r="F1765" s="668">
        <f>SUM(F1719:F1749)</f>
        <v>2475982.1428571432</v>
      </c>
      <c r="G1765" s="668">
        <f>SUM(G1719:G1749)</f>
        <v>3466375</v>
      </c>
      <c r="H1765" s="668">
        <f>SUM(H1719:H1749)</f>
        <v>2599781.25</v>
      </c>
      <c r="I1765" s="669">
        <f>SUM(I1719:I1749)</f>
        <v>4426375</v>
      </c>
    </row>
    <row r="1766" spans="1:9" ht="18" thickBot="1">
      <c r="A1766" s="660"/>
      <c r="B1766" s="661"/>
      <c r="C1766" s="662"/>
      <c r="D1766" s="646"/>
      <c r="E1766" s="663" t="s">
        <v>203</v>
      </c>
      <c r="F1766" s="664">
        <f>SUM(F1752:F1764)</f>
        <v>2000555</v>
      </c>
      <c r="G1766" s="664">
        <f>SUM(G1752:G1763)</f>
        <v>5000000</v>
      </c>
      <c r="H1766" s="664">
        <f>SUM(H1752:H1763)</f>
        <v>125222</v>
      </c>
      <c r="I1766" s="664">
        <f>SUM(I1752:I1763)</f>
        <v>2000000</v>
      </c>
    </row>
    <row r="1767" spans="1:9" ht="18" thickBot="1">
      <c r="A1767" s="263"/>
      <c r="B1767" s="273"/>
      <c r="C1767" s="442"/>
      <c r="D1767" s="404"/>
      <c r="E1767" s="431" t="s">
        <v>296</v>
      </c>
      <c r="F1767" s="418">
        <f>SUM(F1765:F1766)</f>
        <v>4476537.1428571437</v>
      </c>
      <c r="G1767" s="418">
        <f>SUM(G1765:G1766)</f>
        <v>8466375</v>
      </c>
      <c r="H1767" s="418">
        <f>SUM(H1765:H1766)</f>
        <v>2725003.25</v>
      </c>
      <c r="I1767" s="418">
        <f>SUM(I1765:I1766)</f>
        <v>6426375</v>
      </c>
    </row>
    <row r="1768" spans="1:9" ht="22">
      <c r="A1768" s="1620" t="s">
        <v>916</v>
      </c>
      <c r="B1768" s="1621"/>
      <c r="C1768" s="1621"/>
      <c r="D1768" s="1621"/>
      <c r="E1768" s="1621"/>
      <c r="F1768" s="1621"/>
      <c r="G1768" s="1621"/>
      <c r="H1768" s="1621"/>
      <c r="I1768" s="1622"/>
    </row>
    <row r="1769" spans="1:9" ht="20">
      <c r="A1769" s="1623" t="s">
        <v>484</v>
      </c>
      <c r="B1769" s="1624"/>
      <c r="C1769" s="1624"/>
      <c r="D1769" s="1624"/>
      <c r="E1769" s="1624"/>
      <c r="F1769" s="1624"/>
      <c r="G1769" s="1624"/>
      <c r="H1769" s="1624"/>
      <c r="I1769" s="1625"/>
    </row>
    <row r="1770" spans="1:9" ht="22">
      <c r="A1770" s="1626" t="s">
        <v>1678</v>
      </c>
      <c r="B1770" s="1627"/>
      <c r="C1770" s="1627"/>
      <c r="D1770" s="1627"/>
      <c r="E1770" s="1627"/>
      <c r="F1770" s="1627"/>
      <c r="G1770" s="1627"/>
      <c r="H1770" s="1627"/>
      <c r="I1770" s="1628"/>
    </row>
    <row r="1771" spans="1:9" ht="18.75" customHeight="1" thickBot="1">
      <c r="A1771" s="1656" t="s">
        <v>330</v>
      </c>
      <c r="B1771" s="1656"/>
      <c r="C1771" s="1656"/>
      <c r="D1771" s="1656"/>
      <c r="E1771" s="1656"/>
      <c r="F1771" s="1656"/>
      <c r="G1771" s="1656"/>
      <c r="H1771" s="1656"/>
      <c r="I1771" s="1656"/>
    </row>
    <row r="1772" spans="1:9" ht="18.75" customHeight="1" thickBot="1">
      <c r="A1772" s="1632" t="s">
        <v>412</v>
      </c>
      <c r="B1772" s="1633"/>
      <c r="C1772" s="1633"/>
      <c r="D1772" s="1633"/>
      <c r="E1772" s="1633"/>
      <c r="F1772" s="1633"/>
      <c r="G1772" s="1633"/>
      <c r="H1772" s="1633"/>
      <c r="I1772" s="1634"/>
    </row>
    <row r="1773" spans="1:9" s="121" customFormat="1" ht="53" thickBot="1">
      <c r="A1773" s="167" t="s">
        <v>696</v>
      </c>
      <c r="B1773" s="2" t="s">
        <v>459</v>
      </c>
      <c r="C1773" s="175" t="s">
        <v>455</v>
      </c>
      <c r="D1773" s="2" t="s">
        <v>458</v>
      </c>
      <c r="E1773" s="8" t="s">
        <v>1</v>
      </c>
      <c r="F1773" s="2" t="s">
        <v>835</v>
      </c>
      <c r="G1773" s="2" t="s">
        <v>836</v>
      </c>
      <c r="H1773" s="2" t="s">
        <v>837</v>
      </c>
      <c r="I1773" s="2" t="s">
        <v>838</v>
      </c>
    </row>
    <row r="1774" spans="1:9" ht="17.5">
      <c r="A1774" s="256">
        <v>55100200100</v>
      </c>
      <c r="B1774" s="82" t="s">
        <v>647</v>
      </c>
      <c r="C1774" s="180"/>
      <c r="D1774" s="523">
        <v>31911700</v>
      </c>
      <c r="E1774" s="96" t="s">
        <v>382</v>
      </c>
      <c r="F1774" s="488">
        <f>F1836</f>
        <v>43813813.279999994</v>
      </c>
      <c r="G1774" s="488">
        <f>G1836</f>
        <v>178333756</v>
      </c>
      <c r="H1774" s="488">
        <f>H1836</f>
        <v>35531769</v>
      </c>
      <c r="I1774" s="488">
        <f>I1836</f>
        <v>492321726.71999997</v>
      </c>
    </row>
    <row r="1775" spans="1:9" ht="18" thickBot="1">
      <c r="A1775" s="254"/>
      <c r="B1775" s="86"/>
      <c r="C1775" s="190"/>
      <c r="D1775" s="86"/>
      <c r="E1775" s="98"/>
      <c r="F1775" s="489"/>
      <c r="G1775" s="388"/>
      <c r="H1775" s="388"/>
      <c r="I1775" s="389"/>
    </row>
    <row r="1776" spans="1:9" ht="18" thickBot="1">
      <c r="A1776" s="169"/>
      <c r="B1776" s="99"/>
      <c r="C1776" s="193"/>
      <c r="D1776" s="99"/>
      <c r="E1776" s="100" t="s">
        <v>296</v>
      </c>
      <c r="F1776" s="482">
        <f>SUM(F1774:F1775)</f>
        <v>43813813.279999994</v>
      </c>
      <c r="G1776" s="482">
        <f>SUM(G1774:G1775)</f>
        <v>178333756</v>
      </c>
      <c r="H1776" s="482">
        <f>SUM(H1774:H1775)</f>
        <v>35531769</v>
      </c>
      <c r="I1776" s="482">
        <f>SUM(I1774:I1775)</f>
        <v>492321726.71999997</v>
      </c>
    </row>
    <row r="1777" spans="1:9" ht="18" thickBot="1">
      <c r="A1777" s="1668" t="s">
        <v>505</v>
      </c>
      <c r="B1777" s="1669"/>
      <c r="C1777" s="1669"/>
      <c r="D1777" s="1669"/>
      <c r="E1777" s="1669"/>
      <c r="F1777" s="1669"/>
      <c r="G1777" s="1669"/>
      <c r="H1777" s="1669"/>
      <c r="I1777" s="1670"/>
    </row>
    <row r="1778" spans="1:9" ht="17.5">
      <c r="A1778" s="256"/>
      <c r="B1778" s="68"/>
      <c r="C1778" s="180"/>
      <c r="D1778" s="68"/>
      <c r="E1778" s="490" t="s">
        <v>164</v>
      </c>
      <c r="F1778" s="485">
        <f t="shared" ref="F1778:I1779" si="65">F1834</f>
        <v>43313813.279999994</v>
      </c>
      <c r="G1778" s="485">
        <f t="shared" si="65"/>
        <v>147333756</v>
      </c>
      <c r="H1778" s="485">
        <f t="shared" si="65"/>
        <v>34931769</v>
      </c>
      <c r="I1778" s="485">
        <f t="shared" si="65"/>
        <v>441321726.71999997</v>
      </c>
    </row>
    <row r="1779" spans="1:9" ht="18" thickBot="1">
      <c r="A1779" s="255"/>
      <c r="B1779" s="140"/>
      <c r="C1779" s="181"/>
      <c r="D1779" s="71"/>
      <c r="E1779" s="491" t="s">
        <v>203</v>
      </c>
      <c r="F1779" s="486">
        <f t="shared" si="65"/>
        <v>500000</v>
      </c>
      <c r="G1779" s="486">
        <f t="shared" si="65"/>
        <v>31000000</v>
      </c>
      <c r="H1779" s="486">
        <f t="shared" si="65"/>
        <v>600000</v>
      </c>
      <c r="I1779" s="486">
        <f t="shared" si="65"/>
        <v>51000000</v>
      </c>
    </row>
    <row r="1780" spans="1:9" ht="18" thickBot="1">
      <c r="A1780" s="169"/>
      <c r="B1780" s="99"/>
      <c r="C1780" s="193"/>
      <c r="D1780" s="99"/>
      <c r="E1780" s="492" t="s">
        <v>296</v>
      </c>
      <c r="F1780" s="487">
        <f>SUM(F1778:F1779)</f>
        <v>43813813.279999994</v>
      </c>
      <c r="G1780" s="487">
        <f>SUM(G1778:G1779)</f>
        <v>178333756</v>
      </c>
      <c r="H1780" s="487">
        <f>SUM(H1778:H1779)</f>
        <v>35531769</v>
      </c>
      <c r="I1780" s="487">
        <f>SUM(I1778:I1779)</f>
        <v>492321726.71999997</v>
      </c>
    </row>
    <row r="1781" spans="1:9" ht="22">
      <c r="A1781" s="1620" t="s">
        <v>916</v>
      </c>
      <c r="B1781" s="1621"/>
      <c r="C1781" s="1621"/>
      <c r="D1781" s="1621"/>
      <c r="E1781" s="1621"/>
      <c r="F1781" s="1621"/>
      <c r="G1781" s="1621"/>
      <c r="H1781" s="1621"/>
      <c r="I1781" s="1622"/>
    </row>
    <row r="1782" spans="1:9" ht="20">
      <c r="A1782" s="1623" t="s">
        <v>484</v>
      </c>
      <c r="B1782" s="1624"/>
      <c r="C1782" s="1624"/>
      <c r="D1782" s="1624"/>
      <c r="E1782" s="1624"/>
      <c r="F1782" s="1624"/>
      <c r="G1782" s="1624"/>
      <c r="H1782" s="1624"/>
      <c r="I1782" s="1625"/>
    </row>
    <row r="1783" spans="1:9" ht="22">
      <c r="A1783" s="1626" t="s">
        <v>1678</v>
      </c>
      <c r="B1783" s="1627"/>
      <c r="C1783" s="1627"/>
      <c r="D1783" s="1627"/>
      <c r="E1783" s="1627"/>
      <c r="F1783" s="1627"/>
      <c r="G1783" s="1627"/>
      <c r="H1783" s="1627"/>
      <c r="I1783" s="1628"/>
    </row>
    <row r="1784" spans="1:9" ht="18.75" customHeight="1" thickBot="1">
      <c r="A1784" s="1656" t="s">
        <v>277</v>
      </c>
      <c r="B1784" s="1656"/>
      <c r="C1784" s="1656"/>
      <c r="D1784" s="1656"/>
      <c r="E1784" s="1656"/>
      <c r="F1784" s="1656"/>
      <c r="G1784" s="1656"/>
      <c r="H1784" s="1656"/>
      <c r="I1784" s="1656"/>
    </row>
    <row r="1785" spans="1:9" ht="18.75" customHeight="1" thickBot="1">
      <c r="A1785" s="1641" t="s">
        <v>803</v>
      </c>
      <c r="B1785" s="1642"/>
      <c r="C1785" s="1642"/>
      <c r="D1785" s="1642"/>
      <c r="E1785" s="1642"/>
      <c r="F1785" s="1642"/>
      <c r="G1785" s="1642"/>
      <c r="H1785" s="1642"/>
      <c r="I1785" s="1643"/>
    </row>
    <row r="1786" spans="1:9" s="121" customFormat="1" ht="53.25" customHeight="1" thickBot="1">
      <c r="A1786" s="167" t="s">
        <v>465</v>
      </c>
      <c r="B1786" s="2" t="s">
        <v>459</v>
      </c>
      <c r="C1786" s="175" t="s">
        <v>455</v>
      </c>
      <c r="D1786" s="2" t="s">
        <v>458</v>
      </c>
      <c r="E1786" s="8" t="s">
        <v>1</v>
      </c>
      <c r="F1786" s="2" t="s">
        <v>835</v>
      </c>
      <c r="G1786" s="2" t="s">
        <v>836</v>
      </c>
      <c r="H1786" s="2" t="s">
        <v>837</v>
      </c>
      <c r="I1786" s="2" t="s">
        <v>838</v>
      </c>
    </row>
    <row r="1787" spans="1:9" ht="17.5">
      <c r="A1787" s="257">
        <v>20000000</v>
      </c>
      <c r="B1787" s="90"/>
      <c r="C1787" s="191"/>
      <c r="D1787" s="402">
        <v>31911700</v>
      </c>
      <c r="E1787" s="91" t="s">
        <v>163</v>
      </c>
      <c r="F1787" s="92"/>
      <c r="G1787" s="372"/>
      <c r="H1787" s="92"/>
      <c r="I1787" s="372"/>
    </row>
    <row r="1788" spans="1:9" ht="17.5">
      <c r="A1788" s="258">
        <v>21000000</v>
      </c>
      <c r="B1788" s="79"/>
      <c r="C1788" s="185"/>
      <c r="D1788" s="402">
        <v>31911700</v>
      </c>
      <c r="E1788" s="11" t="s">
        <v>164</v>
      </c>
      <c r="F1788" s="75"/>
      <c r="G1788" s="19"/>
      <c r="H1788" s="75"/>
      <c r="I1788" s="19"/>
    </row>
    <row r="1789" spans="1:9" ht="17.5">
      <c r="A1789" s="258">
        <v>21010000</v>
      </c>
      <c r="B1789" s="79"/>
      <c r="C1789" s="185"/>
      <c r="D1789" s="402">
        <v>31911700</v>
      </c>
      <c r="E1789" s="11" t="s">
        <v>165</v>
      </c>
      <c r="F1789" s="75"/>
      <c r="G1789" s="19"/>
      <c r="H1789" s="75"/>
      <c r="I1789" s="19"/>
    </row>
    <row r="1790" spans="1:9" ht="17.5">
      <c r="A1790" s="259">
        <v>21010103</v>
      </c>
      <c r="B1790" s="82" t="s">
        <v>647</v>
      </c>
      <c r="C1790" s="187"/>
      <c r="D1790" s="523">
        <v>31911700</v>
      </c>
      <c r="E1790" s="80" t="s">
        <v>168</v>
      </c>
      <c r="F1790" s="81"/>
      <c r="G1790" s="19"/>
      <c r="H1790" s="81"/>
      <c r="I1790" s="19"/>
    </row>
    <row r="1791" spans="1:9" ht="17.5">
      <c r="A1791" s="259">
        <v>21010104</v>
      </c>
      <c r="B1791" s="82" t="s">
        <v>647</v>
      </c>
      <c r="C1791" s="187"/>
      <c r="D1791" s="523">
        <v>31911700</v>
      </c>
      <c r="E1791" s="80" t="s">
        <v>169</v>
      </c>
      <c r="F1791" s="30">
        <f>G1791+(G1791*2%)</f>
        <v>752613.12</v>
      </c>
      <c r="G1791" s="19">
        <v>737856</v>
      </c>
      <c r="H1791" s="75">
        <f>G1791/12*9</f>
        <v>553392</v>
      </c>
      <c r="I1791" s="19">
        <f>'NORMINAL ROLL'!D1255</f>
        <v>716246</v>
      </c>
    </row>
    <row r="1792" spans="1:9" ht="17.5">
      <c r="A1792" s="259">
        <v>21010105</v>
      </c>
      <c r="B1792" s="82" t="s">
        <v>647</v>
      </c>
      <c r="C1792" s="187"/>
      <c r="D1792" s="523">
        <v>31911700</v>
      </c>
      <c r="E1792" s="80" t="s">
        <v>170</v>
      </c>
      <c r="F1792" s="30">
        <f>G1792+(G1792*2%)</f>
        <v>209605.92</v>
      </c>
      <c r="G1792" s="19">
        <v>205496</v>
      </c>
      <c r="H1792" s="75">
        <f>G1792/12*9</f>
        <v>154122</v>
      </c>
      <c r="I1792" s="19">
        <f>'NORMINAL ROLL'!D1252</f>
        <v>137383615.19999999</v>
      </c>
    </row>
    <row r="1793" spans="1:9" ht="17.5">
      <c r="A1793" s="234">
        <v>21010106</v>
      </c>
      <c r="B1793" s="82" t="s">
        <v>647</v>
      </c>
      <c r="C1793" s="187"/>
      <c r="D1793" s="523">
        <v>31911700</v>
      </c>
      <c r="E1793" s="80" t="s">
        <v>171</v>
      </c>
      <c r="F1793" s="81"/>
      <c r="G1793" s="19">
        <v>91887196</v>
      </c>
      <c r="H1793" s="30"/>
      <c r="I1793" s="19"/>
    </row>
    <row r="1794" spans="1:9" ht="17.5">
      <c r="A1794" s="239"/>
      <c r="B1794" s="82" t="s">
        <v>647</v>
      </c>
      <c r="C1794" s="187"/>
      <c r="D1794" s="523">
        <v>31911700</v>
      </c>
      <c r="E1794" s="64" t="s">
        <v>683</v>
      </c>
      <c r="F1794" s="81"/>
      <c r="G1794" s="19"/>
      <c r="H1794" s="30"/>
      <c r="I1794" s="18">
        <f>'NORMINAL ROLL'!M1255+'NORMINAL ROLL'!M1252</f>
        <v>158400000</v>
      </c>
    </row>
    <row r="1795" spans="1:9" ht="17.5">
      <c r="A1795" s="258">
        <v>21020300</v>
      </c>
      <c r="B1795" s="79"/>
      <c r="C1795" s="185"/>
      <c r="D1795" s="402">
        <v>31911700</v>
      </c>
      <c r="E1795" s="11" t="s">
        <v>192</v>
      </c>
      <c r="F1795" s="81"/>
      <c r="G1795" s="19"/>
      <c r="H1795" s="30"/>
      <c r="I1795" s="19"/>
    </row>
    <row r="1796" spans="1:9" ht="17.5">
      <c r="A1796" s="259">
        <v>21020301</v>
      </c>
      <c r="B1796" s="82" t="s">
        <v>647</v>
      </c>
      <c r="C1796" s="187"/>
      <c r="D1796" s="523">
        <v>31911700</v>
      </c>
      <c r="E1796" s="64" t="s">
        <v>177</v>
      </c>
      <c r="F1796" s="81"/>
      <c r="G1796" s="19"/>
      <c r="H1796" s="30"/>
      <c r="I1796" s="19"/>
    </row>
    <row r="1797" spans="1:9" ht="17.5">
      <c r="A1797" s="259">
        <v>21020302</v>
      </c>
      <c r="B1797" s="82" t="s">
        <v>647</v>
      </c>
      <c r="C1797" s="187"/>
      <c r="D1797" s="523">
        <v>31911700</v>
      </c>
      <c r="E1797" s="64" t="s">
        <v>178</v>
      </c>
      <c r="F1797" s="81"/>
      <c r="G1797" s="19"/>
      <c r="H1797" s="30"/>
      <c r="I1797" s="19"/>
    </row>
    <row r="1798" spans="1:9" ht="17.5">
      <c r="A1798" s="259">
        <v>21020303</v>
      </c>
      <c r="B1798" s="82" t="s">
        <v>647</v>
      </c>
      <c r="C1798" s="187"/>
      <c r="D1798" s="523">
        <v>31911700</v>
      </c>
      <c r="E1798" s="64" t="s">
        <v>179</v>
      </c>
      <c r="F1798" s="81"/>
      <c r="G1798" s="19"/>
      <c r="H1798" s="30"/>
      <c r="I1798" s="19"/>
    </row>
    <row r="1799" spans="1:9" ht="17.5">
      <c r="A1799" s="259">
        <v>21020304</v>
      </c>
      <c r="B1799" s="82" t="s">
        <v>647</v>
      </c>
      <c r="C1799" s="187"/>
      <c r="D1799" s="523">
        <v>31911700</v>
      </c>
      <c r="E1799" s="64" t="s">
        <v>180</v>
      </c>
      <c r="F1799" s="81"/>
      <c r="G1799" s="19"/>
      <c r="H1799" s="30"/>
      <c r="I1799" s="19"/>
    </row>
    <row r="1800" spans="1:9" ht="17.5">
      <c r="A1800" s="259">
        <v>21020312</v>
      </c>
      <c r="B1800" s="82" t="s">
        <v>647</v>
      </c>
      <c r="C1800" s="187"/>
      <c r="D1800" s="523">
        <v>31911700</v>
      </c>
      <c r="E1800" s="64" t="s">
        <v>183</v>
      </c>
      <c r="F1800" s="81"/>
      <c r="G1800" s="19"/>
      <c r="H1800" s="30"/>
      <c r="I1800" s="19"/>
    </row>
    <row r="1801" spans="1:9" ht="17.5">
      <c r="A1801" s="259">
        <v>21020315</v>
      </c>
      <c r="B1801" s="82" t="s">
        <v>647</v>
      </c>
      <c r="C1801" s="187"/>
      <c r="D1801" s="523">
        <v>31911700</v>
      </c>
      <c r="E1801" s="64" t="s">
        <v>186</v>
      </c>
      <c r="F1801" s="81"/>
      <c r="G1801" s="19"/>
      <c r="H1801" s="30"/>
      <c r="I1801" s="19"/>
    </row>
    <row r="1802" spans="1:9" ht="17.5">
      <c r="A1802" s="234">
        <v>21020314</v>
      </c>
      <c r="B1802" s="82" t="s">
        <v>647</v>
      </c>
      <c r="C1802" s="187"/>
      <c r="D1802" s="523">
        <v>31911700</v>
      </c>
      <c r="E1802" s="64" t="s">
        <v>520</v>
      </c>
      <c r="F1802" s="81"/>
      <c r="G1802" s="19"/>
      <c r="H1802" s="30"/>
      <c r="I1802" s="19"/>
    </row>
    <row r="1803" spans="1:9" ht="17.5">
      <c r="A1803" s="234">
        <v>21020305</v>
      </c>
      <c r="B1803" s="82" t="s">
        <v>647</v>
      </c>
      <c r="C1803" s="187"/>
      <c r="D1803" s="523">
        <v>31911700</v>
      </c>
      <c r="E1803" s="64" t="s">
        <v>521</v>
      </c>
      <c r="F1803" s="81"/>
      <c r="G1803" s="19"/>
      <c r="H1803" s="30"/>
      <c r="I1803" s="19"/>
    </row>
    <row r="1804" spans="1:9" ht="17.5">
      <c r="A1804" s="234">
        <v>21020306</v>
      </c>
      <c r="B1804" s="82" t="s">
        <v>647</v>
      </c>
      <c r="C1804" s="187"/>
      <c r="D1804" s="523">
        <v>31911700</v>
      </c>
      <c r="E1804" s="64" t="s">
        <v>522</v>
      </c>
      <c r="F1804" s="81"/>
      <c r="G1804" s="19"/>
      <c r="H1804" s="30"/>
      <c r="I1804" s="19"/>
    </row>
    <row r="1805" spans="1:9" ht="17.5">
      <c r="A1805" s="258">
        <v>21020400</v>
      </c>
      <c r="B1805" s="79"/>
      <c r="C1805" s="185"/>
      <c r="D1805" s="402">
        <v>31911700</v>
      </c>
      <c r="E1805" s="11" t="s">
        <v>193</v>
      </c>
      <c r="F1805" s="81"/>
      <c r="G1805" s="19"/>
      <c r="H1805" s="30"/>
      <c r="I1805" s="19"/>
    </row>
    <row r="1806" spans="1:9" ht="17.5">
      <c r="A1806" s="259">
        <v>21020401</v>
      </c>
      <c r="B1806" s="82" t="s">
        <v>647</v>
      </c>
      <c r="C1806" s="187"/>
      <c r="D1806" s="523">
        <v>31911700</v>
      </c>
      <c r="E1806" s="64" t="s">
        <v>177</v>
      </c>
      <c r="F1806" s="1082">
        <v>172168</v>
      </c>
      <c r="G1806" s="1080">
        <v>258252</v>
      </c>
      <c r="H1806" s="1555">
        <f t="shared" ref="H1806:H1807" si="66">G1806/12*9</f>
        <v>193689</v>
      </c>
      <c r="I1806" s="1080">
        <v>38252</v>
      </c>
    </row>
    <row r="1807" spans="1:9" ht="17.5">
      <c r="A1807" s="259">
        <v>21020402</v>
      </c>
      <c r="B1807" s="82" t="s">
        <v>647</v>
      </c>
      <c r="C1807" s="187"/>
      <c r="D1807" s="523">
        <v>31911700</v>
      </c>
      <c r="E1807" s="64" t="s">
        <v>178</v>
      </c>
      <c r="F1807" s="1082">
        <v>98384</v>
      </c>
      <c r="G1807" s="1080">
        <v>147576</v>
      </c>
      <c r="H1807" s="1555">
        <f t="shared" si="66"/>
        <v>110682</v>
      </c>
      <c r="I1807" s="1080">
        <v>147576</v>
      </c>
    </row>
    <row r="1808" spans="1:9" ht="17.5">
      <c r="A1808" s="259">
        <v>21020403</v>
      </c>
      <c r="B1808" s="82" t="s">
        <v>647</v>
      </c>
      <c r="C1808" s="187"/>
      <c r="D1808" s="523">
        <v>31911700</v>
      </c>
      <c r="E1808" s="64" t="s">
        <v>179</v>
      </c>
      <c r="F1808" s="30">
        <f t="shared" ref="F1808:F1818" si="67">G1808+(G1808*2%)</f>
        <v>109058.4</v>
      </c>
      <c r="G1808" s="379">
        <v>106920</v>
      </c>
      <c r="H1808" s="75">
        <f t="shared" ref="H1808:H1818" si="68">G1808/12*9</f>
        <v>80190</v>
      </c>
      <c r="I1808" s="379">
        <f>'NORMINAL ROLL'!G1255</f>
        <v>15120</v>
      </c>
    </row>
    <row r="1809" spans="1:9" ht="17.5">
      <c r="A1809" s="259">
        <v>21020404</v>
      </c>
      <c r="B1809" s="82" t="s">
        <v>647</v>
      </c>
      <c r="C1809" s="187"/>
      <c r="D1809" s="523">
        <v>31911700</v>
      </c>
      <c r="E1809" s="64" t="s">
        <v>180</v>
      </c>
      <c r="F1809" s="30">
        <f t="shared" si="67"/>
        <v>62326.080000000002</v>
      </c>
      <c r="G1809" s="379">
        <v>61104</v>
      </c>
      <c r="H1809" s="75">
        <f t="shared" si="68"/>
        <v>45828</v>
      </c>
      <c r="I1809" s="379">
        <f>'NORMINAL ROLL'!H1255</f>
        <v>35812.300000000003</v>
      </c>
    </row>
    <row r="1810" spans="1:9" ht="17.5">
      <c r="A1810" s="259">
        <v>21020412</v>
      </c>
      <c r="B1810" s="82" t="s">
        <v>647</v>
      </c>
      <c r="C1810" s="187"/>
      <c r="D1810" s="523">
        <v>31911700</v>
      </c>
      <c r="E1810" s="64" t="s">
        <v>183</v>
      </c>
      <c r="F1810" s="30"/>
      <c r="G1810" s="379"/>
      <c r="H1810" s="75"/>
      <c r="I1810" s="379"/>
    </row>
    <row r="1811" spans="1:9" ht="17.5">
      <c r="A1811" s="259">
        <v>21020415</v>
      </c>
      <c r="B1811" s="82" t="s">
        <v>647</v>
      </c>
      <c r="C1811" s="187"/>
      <c r="D1811" s="523">
        <v>31911700</v>
      </c>
      <c r="E1811" s="64" t="s">
        <v>186</v>
      </c>
      <c r="F1811" s="30">
        <f t="shared" si="67"/>
        <v>15581.52</v>
      </c>
      <c r="G1811" s="379">
        <v>15276</v>
      </c>
      <c r="H1811" s="75">
        <f t="shared" si="68"/>
        <v>11457</v>
      </c>
      <c r="I1811" s="379">
        <f>'NORMINAL ROLL'!I1255</f>
        <v>83812.3</v>
      </c>
    </row>
    <row r="1812" spans="1:9" ht="17.5">
      <c r="A1812" s="258">
        <v>21020500</v>
      </c>
      <c r="B1812" s="79"/>
      <c r="C1812" s="185"/>
      <c r="D1812" s="402">
        <v>31911700</v>
      </c>
      <c r="E1812" s="11" t="s">
        <v>194</v>
      </c>
      <c r="F1812" s="30">
        <f t="shared" si="67"/>
        <v>0</v>
      </c>
      <c r="G1812" s="379"/>
      <c r="H1812" s="75">
        <f t="shared" si="68"/>
        <v>0</v>
      </c>
      <c r="I1812" s="379"/>
    </row>
    <row r="1813" spans="1:9" ht="17.5">
      <c r="A1813" s="259">
        <v>21020501</v>
      </c>
      <c r="B1813" s="82" t="s">
        <v>647</v>
      </c>
      <c r="C1813" s="187"/>
      <c r="D1813" s="523">
        <v>31911700</v>
      </c>
      <c r="E1813" s="64" t="s">
        <v>177</v>
      </c>
      <c r="F1813" s="30">
        <f t="shared" si="67"/>
        <v>40061.519999999997</v>
      </c>
      <c r="G1813" s="379">
        <v>39276</v>
      </c>
      <c r="H1813" s="75">
        <f t="shared" si="68"/>
        <v>29457</v>
      </c>
      <c r="I1813" s="379">
        <f>'NORMINAL ROLL'!E1252</f>
        <v>48084265.319999859</v>
      </c>
    </row>
    <row r="1814" spans="1:9" ht="17.5">
      <c r="A1814" s="260">
        <v>21020502</v>
      </c>
      <c r="B1814" s="82" t="s">
        <v>647</v>
      </c>
      <c r="C1814" s="189"/>
      <c r="D1814" s="523">
        <v>31911700</v>
      </c>
      <c r="E1814" s="64" t="s">
        <v>178</v>
      </c>
      <c r="F1814" s="30">
        <f t="shared" si="67"/>
        <v>0</v>
      </c>
      <c r="G1814" s="379"/>
      <c r="H1814" s="75">
        <f t="shared" si="68"/>
        <v>0</v>
      </c>
      <c r="I1814" s="379">
        <f>'NORMINAL ROLL'!F1252</f>
        <v>27476723.040000077</v>
      </c>
    </row>
    <row r="1815" spans="1:9" ht="17.5">
      <c r="A1815" s="260">
        <v>21020503</v>
      </c>
      <c r="B1815" s="82" t="s">
        <v>647</v>
      </c>
      <c r="C1815" s="189"/>
      <c r="D1815" s="523">
        <v>31911700</v>
      </c>
      <c r="E1815" s="64" t="s">
        <v>179</v>
      </c>
      <c r="F1815" s="30">
        <f t="shared" si="67"/>
        <v>16668203.52</v>
      </c>
      <c r="G1815" s="379">
        <v>16341376</v>
      </c>
      <c r="H1815" s="75">
        <f t="shared" si="68"/>
        <v>12256032</v>
      </c>
      <c r="I1815" s="379">
        <f>'NORMINAL ROLL'!G1252</f>
        <v>1771200</v>
      </c>
    </row>
    <row r="1816" spans="1:9" ht="17.5">
      <c r="A1816" s="260">
        <v>21020504</v>
      </c>
      <c r="B1816" s="82" t="s">
        <v>647</v>
      </c>
      <c r="C1816" s="189"/>
      <c r="D1816" s="523">
        <v>31911700</v>
      </c>
      <c r="E1816" s="64" t="s">
        <v>180</v>
      </c>
      <c r="F1816" s="30">
        <f t="shared" si="67"/>
        <v>9135397.4399999995</v>
      </c>
      <c r="G1816" s="379">
        <v>8956272</v>
      </c>
      <c r="H1816" s="75">
        <f t="shared" si="68"/>
        <v>6717204</v>
      </c>
      <c r="I1816" s="379">
        <f>'NORMINAL ROLL'!H1252</f>
        <v>6869180.7600000193</v>
      </c>
    </row>
    <row r="1817" spans="1:9" ht="17.5">
      <c r="A1817" s="260">
        <v>21020512</v>
      </c>
      <c r="B1817" s="82" t="s">
        <v>647</v>
      </c>
      <c r="C1817" s="189"/>
      <c r="D1817" s="523">
        <v>31911700</v>
      </c>
      <c r="E1817" s="64" t="s">
        <v>183</v>
      </c>
      <c r="F1817" s="30">
        <f t="shared" si="67"/>
        <v>2181168</v>
      </c>
      <c r="G1817" s="379">
        <v>2138400</v>
      </c>
      <c r="H1817" s="75">
        <f t="shared" si="68"/>
        <v>1603800</v>
      </c>
      <c r="I1817" s="379">
        <v>2138400</v>
      </c>
    </row>
    <row r="1818" spans="1:9" ht="17.5">
      <c r="A1818" s="260">
        <v>21020515</v>
      </c>
      <c r="B1818" s="82" t="s">
        <v>647</v>
      </c>
      <c r="C1818" s="189"/>
      <c r="D1818" s="523">
        <v>31911700</v>
      </c>
      <c r="E1818" s="64" t="s">
        <v>186</v>
      </c>
      <c r="F1818" s="30">
        <f t="shared" si="67"/>
        <v>2619245.7599999998</v>
      </c>
      <c r="G1818" s="379">
        <v>2567888</v>
      </c>
      <c r="H1818" s="75">
        <f t="shared" si="68"/>
        <v>1925916</v>
      </c>
      <c r="I1818" s="379">
        <f>'NORMINAL ROLL'!I1252</f>
        <v>28161523.800000012</v>
      </c>
    </row>
    <row r="1819" spans="1:9" ht="17.5">
      <c r="A1819" s="261">
        <v>21020600</v>
      </c>
      <c r="B1819" s="84"/>
      <c r="C1819" s="188"/>
      <c r="D1819" s="402">
        <v>31911700</v>
      </c>
      <c r="E1819" s="11" t="s">
        <v>195</v>
      </c>
      <c r="F1819" s="81"/>
      <c r="G1819" s="379"/>
      <c r="H1819" s="81"/>
      <c r="I1819" s="379"/>
    </row>
    <row r="1820" spans="1:9" s="121" customFormat="1" ht="18" customHeight="1">
      <c r="A1820" s="260">
        <v>21020601</v>
      </c>
      <c r="B1820" s="116" t="s">
        <v>647</v>
      </c>
      <c r="C1820" s="189"/>
      <c r="D1820" s="523">
        <v>31911700</v>
      </c>
      <c r="E1820" s="527" t="s">
        <v>711</v>
      </c>
      <c r="F1820" s="81">
        <v>11250000</v>
      </c>
      <c r="G1820" s="379">
        <v>23870868</v>
      </c>
      <c r="H1820" s="81">
        <v>11250000</v>
      </c>
      <c r="I1820" s="379">
        <v>30000000</v>
      </c>
    </row>
    <row r="1821" spans="1:9" s="121" customFormat="1" ht="18" customHeight="1">
      <c r="A1821" s="237">
        <v>21030100</v>
      </c>
      <c r="B1821" s="86"/>
      <c r="C1821" s="190"/>
      <c r="D1821" s="402">
        <v>31911700</v>
      </c>
      <c r="E1821" s="59" t="s">
        <v>199</v>
      </c>
      <c r="F1821" s="75"/>
      <c r="G1821" s="796"/>
      <c r="H1821" s="30"/>
      <c r="I1821" s="796"/>
    </row>
    <row r="1822" spans="1:9" s="121" customFormat="1" ht="18" customHeight="1">
      <c r="A1822" s="1059">
        <v>22010100</v>
      </c>
      <c r="B1822" s="165" t="s">
        <v>828</v>
      </c>
      <c r="C1822" s="218"/>
      <c r="D1822" s="523">
        <v>31911700</v>
      </c>
      <c r="E1822" s="971" t="s">
        <v>834</v>
      </c>
      <c r="F1822" s="75"/>
      <c r="G1822" s="796"/>
      <c r="H1822" s="30"/>
      <c r="I1822" s="19"/>
    </row>
    <row r="1823" spans="1:9" ht="17.5">
      <c r="A1823" s="254">
        <v>22020000</v>
      </c>
      <c r="B1823" s="86"/>
      <c r="C1823" s="190"/>
      <c r="D1823" s="402">
        <v>31911700</v>
      </c>
      <c r="E1823" s="59" t="s">
        <v>203</v>
      </c>
      <c r="F1823" s="81"/>
      <c r="G1823" s="379"/>
      <c r="H1823" s="81"/>
      <c r="I1823" s="379"/>
    </row>
    <row r="1824" spans="1:9" ht="17.5">
      <c r="A1824" s="254">
        <v>22020100</v>
      </c>
      <c r="B1824" s="86"/>
      <c r="C1824" s="190"/>
      <c r="D1824" s="402">
        <v>31911700</v>
      </c>
      <c r="E1824" s="59" t="s">
        <v>204</v>
      </c>
      <c r="F1824" s="81"/>
      <c r="G1824" s="379"/>
      <c r="H1824" s="81"/>
      <c r="I1824" s="379"/>
    </row>
    <row r="1825" spans="1:9" ht="17.5">
      <c r="A1825" s="170">
        <v>22020101</v>
      </c>
      <c r="B1825" s="82" t="s">
        <v>647</v>
      </c>
      <c r="C1825" s="205"/>
      <c r="D1825" s="523">
        <v>31911700</v>
      </c>
      <c r="E1825" s="128" t="s">
        <v>205</v>
      </c>
      <c r="F1825" s="278"/>
      <c r="G1825" s="379"/>
      <c r="H1825" s="278"/>
      <c r="I1825" s="379"/>
    </row>
    <row r="1826" spans="1:9" ht="17.5">
      <c r="A1826" s="170">
        <v>22020102</v>
      </c>
      <c r="B1826" s="82" t="s">
        <v>647</v>
      </c>
      <c r="C1826" s="205"/>
      <c r="D1826" s="523">
        <v>31911700</v>
      </c>
      <c r="E1826" s="128" t="s">
        <v>206</v>
      </c>
      <c r="F1826" s="889">
        <v>500000</v>
      </c>
      <c r="G1826" s="379">
        <v>1000000</v>
      </c>
      <c r="H1826" s="889">
        <v>600000</v>
      </c>
      <c r="I1826" s="379">
        <v>1000000</v>
      </c>
    </row>
    <row r="1827" spans="1:9" ht="17.5">
      <c r="A1827" s="170">
        <v>22020103</v>
      </c>
      <c r="B1827" s="82" t="s">
        <v>647</v>
      </c>
      <c r="C1827" s="205"/>
      <c r="D1827" s="523">
        <v>31911700</v>
      </c>
      <c r="E1827" s="128" t="s">
        <v>207</v>
      </c>
      <c r="F1827" s="278"/>
      <c r="G1827" s="379"/>
      <c r="H1827" s="278"/>
      <c r="I1827" s="379"/>
    </row>
    <row r="1828" spans="1:9" ht="17.5">
      <c r="A1828" s="170">
        <v>22020104</v>
      </c>
      <c r="B1828" s="82" t="s">
        <v>647</v>
      </c>
      <c r="C1828" s="205"/>
      <c r="D1828" s="523">
        <v>31911700</v>
      </c>
      <c r="E1828" s="128" t="s">
        <v>208</v>
      </c>
      <c r="F1828" s="278"/>
      <c r="G1828" s="379"/>
      <c r="H1828" s="278"/>
      <c r="I1828" s="379"/>
    </row>
    <row r="1829" spans="1:9" s="61" customFormat="1" ht="17.5">
      <c r="A1829" s="254">
        <v>22022000</v>
      </c>
      <c r="B1829" s="86"/>
      <c r="C1829" s="190"/>
      <c r="D1829" s="402">
        <v>31911700</v>
      </c>
      <c r="E1829" s="59" t="s">
        <v>538</v>
      </c>
      <c r="F1829" s="83"/>
      <c r="G1829" s="381"/>
      <c r="H1829" s="83"/>
      <c r="I1829" s="381"/>
    </row>
    <row r="1830" spans="1:9" ht="17.5">
      <c r="A1830" s="262">
        <v>22022017</v>
      </c>
      <c r="B1830" s="82" t="s">
        <v>647</v>
      </c>
      <c r="C1830" s="177"/>
      <c r="D1830" s="523">
        <v>31911700</v>
      </c>
      <c r="E1830" s="93" t="s">
        <v>259</v>
      </c>
      <c r="F1830" s="81"/>
      <c r="G1830" s="379"/>
      <c r="H1830" s="81"/>
      <c r="I1830" s="379"/>
    </row>
    <row r="1831" spans="1:9" ht="17.5">
      <c r="A1831" s="254">
        <v>22040000</v>
      </c>
      <c r="B1831" s="86"/>
      <c r="C1831" s="190"/>
      <c r="D1831" s="402">
        <v>31911700</v>
      </c>
      <c r="E1831" s="59" t="s">
        <v>310</v>
      </c>
      <c r="F1831" s="81"/>
      <c r="G1831" s="379"/>
      <c r="H1831" s="81"/>
      <c r="I1831" s="379"/>
    </row>
    <row r="1832" spans="1:9" ht="17.5">
      <c r="A1832" s="254">
        <v>22040100</v>
      </c>
      <c r="B1832" s="86"/>
      <c r="C1832" s="190"/>
      <c r="D1832" s="402">
        <v>31911700</v>
      </c>
      <c r="E1832" s="59" t="s">
        <v>308</v>
      </c>
      <c r="F1832" s="81"/>
      <c r="G1832" s="379"/>
      <c r="H1832" s="81"/>
      <c r="I1832" s="379"/>
    </row>
    <row r="1833" spans="1:9" s="121" customFormat="1" ht="28.5" thickBot="1">
      <c r="A1833" s="265">
        <v>22040109</v>
      </c>
      <c r="B1833" s="615" t="s">
        <v>647</v>
      </c>
      <c r="C1833" s="210"/>
      <c r="D1833" s="523">
        <v>31911700</v>
      </c>
      <c r="E1833" s="622" t="s">
        <v>712</v>
      </c>
      <c r="F1833" s="27"/>
      <c r="G1833" s="567">
        <v>30000000</v>
      </c>
      <c r="H1833" s="623"/>
      <c r="I1833" s="1574">
        <v>50000000</v>
      </c>
    </row>
    <row r="1834" spans="1:9" ht="18" thickBot="1">
      <c r="A1834" s="621"/>
      <c r="B1834" s="545"/>
      <c r="C1834" s="546"/>
      <c r="D1834" s="545"/>
      <c r="E1834" s="554" t="s">
        <v>164</v>
      </c>
      <c r="F1834" s="548">
        <f>SUM(F1791:F1820)</f>
        <v>43313813.279999994</v>
      </c>
      <c r="G1834" s="548">
        <f>SUM(G1791:G1822)</f>
        <v>147333756</v>
      </c>
      <c r="H1834" s="548">
        <f>SUM(H1791:H1820)</f>
        <v>34931769</v>
      </c>
      <c r="I1834" s="549">
        <f>SUM(I1791:I1822)</f>
        <v>441321726.71999997</v>
      </c>
    </row>
    <row r="1835" spans="1:9" ht="18" thickBot="1">
      <c r="A1835" s="624"/>
      <c r="B1835" s="625"/>
      <c r="C1835" s="626"/>
      <c r="D1835" s="627"/>
      <c r="E1835" s="628" t="s">
        <v>203</v>
      </c>
      <c r="F1835" s="543">
        <f>SUM(F1825:F1833)</f>
        <v>500000</v>
      </c>
      <c r="G1835" s="543">
        <f>SUM(G1825:G1833)</f>
        <v>31000000</v>
      </c>
      <c r="H1835" s="543">
        <f>SUM(H1825:H1833)</f>
        <v>600000</v>
      </c>
      <c r="I1835" s="543">
        <f>SUM(I1825:I1833)</f>
        <v>51000000</v>
      </c>
    </row>
    <row r="1836" spans="1:9" ht="18" thickBot="1">
      <c r="A1836" s="263"/>
      <c r="B1836" s="263"/>
      <c r="C1836" s="446"/>
      <c r="D1836" s="263"/>
      <c r="E1836" s="445" t="s">
        <v>296</v>
      </c>
      <c r="F1836" s="406">
        <f>SUM(F1834:F1835)</f>
        <v>43813813.279999994</v>
      </c>
      <c r="G1836" s="406">
        <f>SUM(G1834:G1835)</f>
        <v>178333756</v>
      </c>
      <c r="H1836" s="501">
        <f>SUM(H1834:H1835)</f>
        <v>35531769</v>
      </c>
      <c r="I1836" s="406">
        <f>SUM(I1834:I1835)</f>
        <v>492321726.71999997</v>
      </c>
    </row>
    <row r="1837" spans="1:9" ht="22">
      <c r="A1837" s="1620" t="s">
        <v>916</v>
      </c>
      <c r="B1837" s="1621"/>
      <c r="C1837" s="1621"/>
      <c r="D1837" s="1621"/>
      <c r="E1837" s="1621"/>
      <c r="F1837" s="1621"/>
      <c r="G1837" s="1621"/>
      <c r="H1837" s="1621"/>
      <c r="I1837" s="1622"/>
    </row>
    <row r="1838" spans="1:9" ht="20">
      <c r="A1838" s="1623" t="s">
        <v>484</v>
      </c>
      <c r="B1838" s="1624"/>
      <c r="C1838" s="1624"/>
      <c r="D1838" s="1624"/>
      <c r="E1838" s="1624"/>
      <c r="F1838" s="1624"/>
      <c r="G1838" s="1624"/>
      <c r="H1838" s="1624"/>
      <c r="I1838" s="1625"/>
    </row>
    <row r="1839" spans="1:9" ht="22">
      <c r="A1839" s="1626" t="s">
        <v>1678</v>
      </c>
      <c r="B1839" s="1627"/>
      <c r="C1839" s="1627"/>
      <c r="D1839" s="1627"/>
      <c r="E1839" s="1627"/>
      <c r="F1839" s="1627"/>
      <c r="G1839" s="1627"/>
      <c r="H1839" s="1627"/>
      <c r="I1839" s="1628"/>
    </row>
    <row r="1840" spans="1:9" ht="18.75" customHeight="1" thickBot="1">
      <c r="A1840" s="1656" t="s">
        <v>330</v>
      </c>
      <c r="B1840" s="1656"/>
      <c r="C1840" s="1656"/>
      <c r="D1840" s="1656"/>
      <c r="E1840" s="1656"/>
      <c r="F1840" s="1656"/>
      <c r="G1840" s="1656"/>
      <c r="H1840" s="1656"/>
      <c r="I1840" s="1656"/>
    </row>
    <row r="1841" spans="1:9" ht="18.75" customHeight="1" thickBot="1">
      <c r="A1841" s="1632" t="s">
        <v>413</v>
      </c>
      <c r="B1841" s="1633"/>
      <c r="C1841" s="1633"/>
      <c r="D1841" s="1633"/>
      <c r="E1841" s="1633"/>
      <c r="F1841" s="1633"/>
      <c r="G1841" s="1633"/>
      <c r="H1841" s="1633"/>
      <c r="I1841" s="1634"/>
    </row>
    <row r="1842" spans="1:9" s="121" customFormat="1" ht="53" thickBot="1">
      <c r="A1842" s="167" t="s">
        <v>696</v>
      </c>
      <c r="B1842" s="2" t="s">
        <v>459</v>
      </c>
      <c r="C1842" s="175" t="s">
        <v>455</v>
      </c>
      <c r="D1842" s="2" t="s">
        <v>458</v>
      </c>
      <c r="E1842" s="8" t="s">
        <v>1</v>
      </c>
      <c r="F1842" s="2" t="s">
        <v>835</v>
      </c>
      <c r="G1842" s="2" t="s">
        <v>836</v>
      </c>
      <c r="H1842" s="2" t="s">
        <v>837</v>
      </c>
      <c r="I1842" s="2" t="s">
        <v>838</v>
      </c>
    </row>
    <row r="1843" spans="1:9" ht="17.5">
      <c r="A1843" s="253">
        <v>22000300101</v>
      </c>
      <c r="B1843" s="116" t="s">
        <v>647</v>
      </c>
      <c r="C1843" s="206"/>
      <c r="D1843" s="523">
        <v>31911700</v>
      </c>
      <c r="E1843" s="62" t="s">
        <v>365</v>
      </c>
      <c r="F1843" s="141">
        <f>F1914</f>
        <v>34565476.686666667</v>
      </c>
      <c r="G1843" s="141">
        <f>G1914</f>
        <v>14838333</v>
      </c>
      <c r="H1843" s="141">
        <f>H1914</f>
        <v>8904357.75</v>
      </c>
      <c r="I1843" s="141">
        <f>I1914</f>
        <v>23574435.098000001</v>
      </c>
    </row>
    <row r="1844" spans="1:9" ht="17.5">
      <c r="A1844" s="254">
        <v>22000300102</v>
      </c>
      <c r="B1844" s="116" t="s">
        <v>647</v>
      </c>
      <c r="C1844" s="190"/>
      <c r="D1844" s="523">
        <v>31911700</v>
      </c>
      <c r="E1844" s="64" t="s">
        <v>366</v>
      </c>
      <c r="F1844" s="142">
        <f>F1963</f>
        <v>4034960.7272727275</v>
      </c>
      <c r="G1844" s="142">
        <f>G1963</f>
        <v>11678952</v>
      </c>
      <c r="H1844" s="142">
        <f>H1963</f>
        <v>4864214</v>
      </c>
      <c r="I1844" s="142">
        <f>I1963</f>
        <v>11235176</v>
      </c>
    </row>
    <row r="1845" spans="1:9" ht="17.5">
      <c r="A1845" s="254">
        <v>22000300103</v>
      </c>
      <c r="B1845" s="116" t="s">
        <v>647</v>
      </c>
      <c r="C1845" s="190"/>
      <c r="D1845" s="523">
        <v>31911700</v>
      </c>
      <c r="E1845" s="64" t="s">
        <v>367</v>
      </c>
      <c r="F1845" s="142">
        <f>F2020</f>
        <v>48059463.272727281</v>
      </c>
      <c r="G1845" s="142">
        <f>G2020</f>
        <v>58739344</v>
      </c>
      <c r="H1845" s="142">
        <f>H2020</f>
        <v>44054508</v>
      </c>
      <c r="I1845" s="142">
        <f>I2020</f>
        <v>80015937</v>
      </c>
    </row>
    <row r="1846" spans="1:9" ht="17.5">
      <c r="A1846" s="254"/>
      <c r="B1846" s="86"/>
      <c r="C1846" s="190"/>
      <c r="D1846" s="86"/>
      <c r="E1846" s="88"/>
      <c r="F1846" s="143"/>
      <c r="G1846" s="359"/>
      <c r="H1846" s="94"/>
      <c r="I1846" s="366"/>
    </row>
    <row r="1847" spans="1:9" ht="17.5">
      <c r="A1847" s="254"/>
      <c r="B1847" s="86"/>
      <c r="C1847" s="190"/>
      <c r="D1847" s="86"/>
      <c r="E1847" s="88"/>
      <c r="F1847" s="143"/>
      <c r="G1847" s="359"/>
      <c r="H1847" s="94"/>
      <c r="I1847" s="366"/>
    </row>
    <row r="1848" spans="1:9" ht="18" thickBot="1">
      <c r="A1848" s="255"/>
      <c r="B1848" s="71"/>
      <c r="C1848" s="181"/>
      <c r="D1848" s="71"/>
      <c r="E1848" s="73"/>
      <c r="F1848" s="101"/>
      <c r="G1848" s="360"/>
      <c r="H1848" s="95"/>
      <c r="I1848" s="367"/>
    </row>
    <row r="1849" spans="1:9" ht="18" thickBot="1">
      <c r="A1849" s="169"/>
      <c r="B1849" s="99"/>
      <c r="C1849" s="193"/>
      <c r="D1849" s="99"/>
      <c r="E1849" s="66" t="s">
        <v>296</v>
      </c>
      <c r="F1849" s="757">
        <f>SUM(F1843:F1848)</f>
        <v>86659900.686666667</v>
      </c>
      <c r="G1849" s="757">
        <f>SUM(G1843:G1848)</f>
        <v>85256629</v>
      </c>
      <c r="H1849" s="757">
        <f>SUM(H1843:H1848)</f>
        <v>57823079.75</v>
      </c>
      <c r="I1849" s="757">
        <f>SUM(I1843:I1848)</f>
        <v>114825548.098</v>
      </c>
    </row>
    <row r="1850" spans="1:9" ht="18" thickBot="1">
      <c r="A1850" s="1671" t="s">
        <v>505</v>
      </c>
      <c r="B1850" s="1672"/>
      <c r="C1850" s="1672"/>
      <c r="D1850" s="1672"/>
      <c r="E1850" s="1672"/>
      <c r="F1850" s="1672"/>
      <c r="G1850" s="1672"/>
      <c r="H1850" s="1672"/>
      <c r="I1850" s="1673"/>
    </row>
    <row r="1851" spans="1:9" ht="17.5">
      <c r="A1851" s="256"/>
      <c r="B1851" s="68"/>
      <c r="C1851" s="180"/>
      <c r="D1851" s="68"/>
      <c r="E1851" s="69" t="s">
        <v>164</v>
      </c>
      <c r="F1851" s="758">
        <f t="shared" ref="F1851:I1852" si="69">SUM(F1912+F1961+F2018)</f>
        <v>7048627.959393939</v>
      </c>
      <c r="G1851" s="758">
        <f t="shared" si="69"/>
        <v>12156629</v>
      </c>
      <c r="H1851" s="758">
        <f t="shared" si="69"/>
        <v>6893079.75</v>
      </c>
      <c r="I1851" s="758">
        <f t="shared" si="69"/>
        <v>21325548.098000001</v>
      </c>
    </row>
    <row r="1852" spans="1:9" ht="18" thickBot="1">
      <c r="A1852" s="266"/>
      <c r="B1852" s="132"/>
      <c r="C1852" s="211"/>
      <c r="D1852" s="132"/>
      <c r="E1852" s="133" t="s">
        <v>203</v>
      </c>
      <c r="F1852" s="759">
        <f t="shared" si="69"/>
        <v>79611272.727272734</v>
      </c>
      <c r="G1852" s="759">
        <f t="shared" si="69"/>
        <v>73100000</v>
      </c>
      <c r="H1852" s="759">
        <f t="shared" si="69"/>
        <v>50930000</v>
      </c>
      <c r="I1852" s="759">
        <f t="shared" si="69"/>
        <v>93500000</v>
      </c>
    </row>
    <row r="1853" spans="1:9" ht="18" thickBot="1">
      <c r="A1853" s="173"/>
      <c r="B1853" s="134"/>
      <c r="C1853" s="212"/>
      <c r="D1853" s="134"/>
      <c r="E1853" s="144" t="s">
        <v>296</v>
      </c>
      <c r="F1853" s="760">
        <f>SUM(F1851:F1852)</f>
        <v>86659900.686666667</v>
      </c>
      <c r="G1853" s="760">
        <f>SUM(G1851:G1852)</f>
        <v>85256629</v>
      </c>
      <c r="H1853" s="760">
        <f>SUM(H1851:H1852)</f>
        <v>57823079.75</v>
      </c>
      <c r="I1853" s="760">
        <f>SUM(I1851:I1852)</f>
        <v>114825548.098</v>
      </c>
    </row>
    <row r="1854" spans="1:9" ht="22">
      <c r="A1854" s="1620" t="s">
        <v>916</v>
      </c>
      <c r="B1854" s="1621"/>
      <c r="C1854" s="1621"/>
      <c r="D1854" s="1621"/>
      <c r="E1854" s="1621"/>
      <c r="F1854" s="1621"/>
      <c r="G1854" s="1621"/>
      <c r="H1854" s="1621"/>
      <c r="I1854" s="1622"/>
    </row>
    <row r="1855" spans="1:9" ht="20">
      <c r="A1855" s="1623" t="s">
        <v>484</v>
      </c>
      <c r="B1855" s="1624"/>
      <c r="C1855" s="1624"/>
      <c r="D1855" s="1624"/>
      <c r="E1855" s="1624"/>
      <c r="F1855" s="1624"/>
      <c r="G1855" s="1624"/>
      <c r="H1855" s="1624"/>
      <c r="I1855" s="1625"/>
    </row>
    <row r="1856" spans="1:9" ht="22">
      <c r="A1856" s="1626" t="s">
        <v>1678</v>
      </c>
      <c r="B1856" s="1627"/>
      <c r="C1856" s="1627"/>
      <c r="D1856" s="1627"/>
      <c r="E1856" s="1627"/>
      <c r="F1856" s="1627"/>
      <c r="G1856" s="1627"/>
      <c r="H1856" s="1627"/>
      <c r="I1856" s="1628"/>
    </row>
    <row r="1857" spans="1:9" ht="18.75" customHeight="1" thickBot="1">
      <c r="A1857" s="1656" t="s">
        <v>277</v>
      </c>
      <c r="B1857" s="1656"/>
      <c r="C1857" s="1656"/>
      <c r="D1857" s="1656"/>
      <c r="E1857" s="1656"/>
      <c r="F1857" s="1656"/>
      <c r="G1857" s="1656"/>
      <c r="H1857" s="1656"/>
      <c r="I1857" s="1656"/>
    </row>
    <row r="1858" spans="1:9" ht="18.75" customHeight="1" thickBot="1">
      <c r="A1858" s="1653" t="s">
        <v>441</v>
      </c>
      <c r="B1858" s="1654"/>
      <c r="C1858" s="1654"/>
      <c r="D1858" s="1654"/>
      <c r="E1858" s="1654"/>
      <c r="F1858" s="1654"/>
      <c r="G1858" s="1654"/>
      <c r="H1858" s="1654"/>
      <c r="I1858" s="1655"/>
    </row>
    <row r="1859" spans="1:9" s="121" customFormat="1" ht="51.75" customHeight="1" thickBot="1">
      <c r="A1859" s="167" t="s">
        <v>465</v>
      </c>
      <c r="B1859" s="2" t="s">
        <v>459</v>
      </c>
      <c r="C1859" s="175" t="s">
        <v>455</v>
      </c>
      <c r="D1859" s="2" t="s">
        <v>458</v>
      </c>
      <c r="E1859" s="8" t="s">
        <v>1</v>
      </c>
      <c r="F1859" s="2" t="s">
        <v>835</v>
      </c>
      <c r="G1859" s="2" t="s">
        <v>836</v>
      </c>
      <c r="H1859" s="2" t="s">
        <v>837</v>
      </c>
      <c r="I1859" s="2" t="s">
        <v>838</v>
      </c>
    </row>
    <row r="1860" spans="1:9" ht="17.5">
      <c r="A1860" s="257">
        <v>20000000</v>
      </c>
      <c r="B1860" s="90"/>
      <c r="C1860" s="191"/>
      <c r="D1860" s="402">
        <v>31911700</v>
      </c>
      <c r="E1860" s="91" t="s">
        <v>163</v>
      </c>
      <c r="F1860" s="92"/>
      <c r="G1860" s="372"/>
      <c r="H1860" s="92"/>
      <c r="I1860" s="372"/>
    </row>
    <row r="1861" spans="1:9" ht="17.5">
      <c r="A1861" s="258">
        <v>21000000</v>
      </c>
      <c r="B1861" s="79"/>
      <c r="C1861" s="185"/>
      <c r="D1861" s="402">
        <v>31911700</v>
      </c>
      <c r="E1861" s="11" t="s">
        <v>164</v>
      </c>
      <c r="F1861" s="75"/>
      <c r="G1861" s="19"/>
      <c r="H1861" s="75"/>
      <c r="I1861" s="19"/>
    </row>
    <row r="1862" spans="1:9" ht="17.5">
      <c r="A1862" s="258">
        <v>21010000</v>
      </c>
      <c r="B1862" s="79"/>
      <c r="C1862" s="185"/>
      <c r="D1862" s="402">
        <v>31911700</v>
      </c>
      <c r="E1862" s="11" t="s">
        <v>165</v>
      </c>
      <c r="F1862" s="75"/>
      <c r="G1862" s="19"/>
      <c r="H1862" s="75">
        <f>G1862/12*9</f>
        <v>0</v>
      </c>
      <c r="I1862" s="19"/>
    </row>
    <row r="1863" spans="1:9" ht="17.5">
      <c r="A1863" s="259">
        <v>21010103</v>
      </c>
      <c r="B1863" s="82" t="s">
        <v>647</v>
      </c>
      <c r="C1863" s="187"/>
      <c r="D1863" s="523">
        <v>31911700</v>
      </c>
      <c r="E1863" s="80" t="s">
        <v>168</v>
      </c>
      <c r="F1863" s="30">
        <f>G1863+(G1863*2%)</f>
        <v>889211.52</v>
      </c>
      <c r="G1863" s="19">
        <v>871776</v>
      </c>
      <c r="H1863" s="75">
        <f>G1863/12*9</f>
        <v>653832</v>
      </c>
      <c r="I1863" s="19">
        <f>'NORMINAL ROLL'!D1275</f>
        <v>2416164.9999999995</v>
      </c>
    </row>
    <row r="1864" spans="1:9" ht="17.5">
      <c r="A1864" s="259">
        <v>21010104</v>
      </c>
      <c r="B1864" s="82" t="s">
        <v>647</v>
      </c>
      <c r="C1864" s="187"/>
      <c r="D1864" s="523">
        <v>31911700</v>
      </c>
      <c r="E1864" s="80" t="s">
        <v>169</v>
      </c>
      <c r="F1864" s="81"/>
      <c r="G1864" s="19">
        <v>1305496</v>
      </c>
      <c r="H1864" s="30"/>
      <c r="I1864" s="19">
        <f>'NORMINAL ROLL'!D1271</f>
        <v>2210189.3199999998</v>
      </c>
    </row>
    <row r="1865" spans="1:9" ht="17.5">
      <c r="A1865" s="259">
        <v>21010105</v>
      </c>
      <c r="B1865" s="82" t="s">
        <v>647</v>
      </c>
      <c r="C1865" s="187"/>
      <c r="D1865" s="523">
        <v>31911700</v>
      </c>
      <c r="E1865" s="80" t="s">
        <v>170</v>
      </c>
      <c r="F1865" s="81"/>
      <c r="G1865" s="19"/>
      <c r="H1865" s="30"/>
      <c r="I1865" s="19"/>
    </row>
    <row r="1866" spans="1:9" ht="17.5">
      <c r="A1866" s="234">
        <v>21010106</v>
      </c>
      <c r="B1866" s="82" t="s">
        <v>647</v>
      </c>
      <c r="C1866" s="187"/>
      <c r="D1866" s="523">
        <v>31911700</v>
      </c>
      <c r="E1866" s="80" t="s">
        <v>171</v>
      </c>
      <c r="F1866" s="81"/>
      <c r="G1866" s="19"/>
      <c r="H1866" s="30"/>
      <c r="I1866" s="19"/>
    </row>
    <row r="1867" spans="1:9" ht="17.5">
      <c r="A1867" s="239"/>
      <c r="B1867" s="82" t="s">
        <v>647</v>
      </c>
      <c r="C1867" s="187"/>
      <c r="D1867" s="523">
        <v>31911700</v>
      </c>
      <c r="E1867" s="64" t="s">
        <v>683</v>
      </c>
      <c r="F1867" s="81"/>
      <c r="G1867" s="19">
        <v>776771</v>
      </c>
      <c r="H1867" s="30"/>
      <c r="I1867" s="18">
        <f>'NORMINAL ROLL'!M1275+'NORMINAL ROLL'!M1271</f>
        <v>6240000</v>
      </c>
    </row>
    <row r="1868" spans="1:9" ht="17.5">
      <c r="A1868" s="258">
        <v>21020000</v>
      </c>
      <c r="B1868" s="79"/>
      <c r="C1868" s="185"/>
      <c r="D1868" s="402">
        <v>31911700</v>
      </c>
      <c r="E1868" s="11" t="s">
        <v>176</v>
      </c>
      <c r="F1868" s="81"/>
      <c r="G1868" s="19">
        <v>840000</v>
      </c>
      <c r="H1868" s="30"/>
      <c r="I1868" s="19"/>
    </row>
    <row r="1869" spans="1:9" ht="17.5">
      <c r="A1869" s="258">
        <v>21020300</v>
      </c>
      <c r="B1869" s="79"/>
      <c r="C1869" s="185"/>
      <c r="D1869" s="402">
        <v>31911700</v>
      </c>
      <c r="E1869" s="11" t="s">
        <v>192</v>
      </c>
      <c r="F1869" s="81"/>
      <c r="G1869" s="19"/>
      <c r="H1869" s="30"/>
      <c r="I1869" s="19"/>
    </row>
    <row r="1870" spans="1:9" ht="17.5">
      <c r="A1870" s="259">
        <v>21020301</v>
      </c>
      <c r="B1870" s="82" t="s">
        <v>647</v>
      </c>
      <c r="C1870" s="187"/>
      <c r="D1870" s="523">
        <v>31911700</v>
      </c>
      <c r="E1870" s="64" t="s">
        <v>177</v>
      </c>
      <c r="F1870" s="81">
        <v>269400</v>
      </c>
      <c r="G1870" s="19"/>
      <c r="H1870" s="75">
        <f>G1870/12*9</f>
        <v>0</v>
      </c>
      <c r="I1870" s="19">
        <f>'NORMINAL ROLL'!E1275</f>
        <v>845657.74999999977</v>
      </c>
    </row>
    <row r="1871" spans="1:9" ht="17.5">
      <c r="A1871" s="259">
        <v>21020302</v>
      </c>
      <c r="B1871" s="82" t="s">
        <v>647</v>
      </c>
      <c r="C1871" s="187"/>
      <c r="D1871" s="523">
        <v>31911700</v>
      </c>
      <c r="E1871" s="64" t="s">
        <v>178</v>
      </c>
      <c r="F1871" s="81">
        <v>250110</v>
      </c>
      <c r="G1871" s="19">
        <v>305125</v>
      </c>
      <c r="H1871" s="75">
        <f>G1871/12*9</f>
        <v>228843.75</v>
      </c>
      <c r="I1871" s="19">
        <f>'NORMINAL ROLL'!F1275</f>
        <v>483233</v>
      </c>
    </row>
    <row r="1872" spans="1:9" ht="17.5">
      <c r="A1872" s="259">
        <v>21020303</v>
      </c>
      <c r="B1872" s="82" t="s">
        <v>647</v>
      </c>
      <c r="C1872" s="187"/>
      <c r="D1872" s="523">
        <v>31911700</v>
      </c>
      <c r="E1872" s="64" t="s">
        <v>179</v>
      </c>
      <c r="F1872" s="81">
        <v>17280</v>
      </c>
      <c r="G1872" s="19">
        <v>174359</v>
      </c>
      <c r="H1872" s="75">
        <f>G1872/12*9</f>
        <v>130769.25</v>
      </c>
      <c r="I1872" s="19">
        <f>'NORMINAL ROLL'!G1275</f>
        <v>29160</v>
      </c>
    </row>
    <row r="1873" spans="1:9" ht="17.5">
      <c r="A1873" s="259">
        <v>21020304</v>
      </c>
      <c r="B1873" s="82" t="s">
        <v>647</v>
      </c>
      <c r="C1873" s="187"/>
      <c r="D1873" s="523">
        <v>31911700</v>
      </c>
      <c r="E1873" s="64" t="s">
        <v>180</v>
      </c>
      <c r="F1873" s="81">
        <v>40221.75</v>
      </c>
      <c r="G1873" s="19">
        <v>9720</v>
      </c>
      <c r="H1873" s="75">
        <f>G1873/12*9</f>
        <v>7290</v>
      </c>
      <c r="I1873" s="19">
        <f>'NORMINAL ROLL'!G1275</f>
        <v>29160</v>
      </c>
    </row>
    <row r="1874" spans="1:9" ht="17.5">
      <c r="A1874" s="259">
        <v>21020305</v>
      </c>
      <c r="B1874" s="82" t="s">
        <v>647</v>
      </c>
      <c r="C1874" s="187"/>
      <c r="D1874" s="523">
        <v>31911700</v>
      </c>
      <c r="E1874" s="64" t="s">
        <v>181</v>
      </c>
      <c r="F1874" s="81"/>
      <c r="G1874" s="19">
        <v>43589</v>
      </c>
      <c r="H1874" s="30"/>
      <c r="I1874" s="19"/>
    </row>
    <row r="1875" spans="1:9" ht="17.5">
      <c r="A1875" s="259">
        <v>21020306</v>
      </c>
      <c r="B1875" s="82" t="s">
        <v>647</v>
      </c>
      <c r="C1875" s="187"/>
      <c r="D1875" s="523">
        <v>31911700</v>
      </c>
      <c r="E1875" s="64" t="s">
        <v>182</v>
      </c>
      <c r="F1875" s="81"/>
      <c r="G1875" s="19"/>
      <c r="H1875" s="30"/>
      <c r="I1875" s="19">
        <f>'NORMINAL ROLL'!J1275</f>
        <v>15120</v>
      </c>
    </row>
    <row r="1876" spans="1:9" ht="17.5">
      <c r="A1876" s="259">
        <v>21020312</v>
      </c>
      <c r="B1876" s="82" t="s">
        <v>647</v>
      </c>
      <c r="C1876" s="187"/>
      <c r="D1876" s="523">
        <v>31911700</v>
      </c>
      <c r="E1876" s="64" t="s">
        <v>183</v>
      </c>
      <c r="F1876" s="81"/>
      <c r="G1876" s="19"/>
      <c r="H1876" s="30"/>
      <c r="I1876" s="19"/>
    </row>
    <row r="1877" spans="1:9" ht="17.5">
      <c r="A1877" s="259">
        <v>21020314</v>
      </c>
      <c r="B1877" s="82" t="s">
        <v>647</v>
      </c>
      <c r="C1877" s="187"/>
      <c r="D1877" s="523">
        <v>31911700</v>
      </c>
      <c r="E1877" s="64" t="s">
        <v>185</v>
      </c>
      <c r="F1877" s="81"/>
      <c r="G1877" s="19"/>
      <c r="H1877" s="30"/>
      <c r="I1877" s="19">
        <f>'NORMINAL ROLL'!K1275</f>
        <v>275256</v>
      </c>
    </row>
    <row r="1878" spans="1:9" ht="17.5">
      <c r="A1878" s="259">
        <v>21020315</v>
      </c>
      <c r="B1878" s="82" t="s">
        <v>647</v>
      </c>
      <c r="C1878" s="187"/>
      <c r="D1878" s="523">
        <v>31911700</v>
      </c>
      <c r="E1878" s="64" t="s">
        <v>186</v>
      </c>
      <c r="F1878" s="81">
        <v>102174.75</v>
      </c>
      <c r="G1878" s="19">
        <v>449103</v>
      </c>
      <c r="H1878" s="30">
        <f>G1878/12*9</f>
        <v>336827.25</v>
      </c>
      <c r="I1878" s="19">
        <f>'NORMINAL ROLL'!I1275</f>
        <v>192808.25</v>
      </c>
    </row>
    <row r="1879" spans="1:9" ht="17.5">
      <c r="A1879" s="258">
        <v>21020400</v>
      </c>
      <c r="B1879" s="79"/>
      <c r="C1879" s="185"/>
      <c r="D1879" s="402">
        <v>31911700</v>
      </c>
      <c r="E1879" s="11" t="s">
        <v>193</v>
      </c>
      <c r="F1879" s="81"/>
      <c r="G1879" s="19"/>
      <c r="H1879" s="81"/>
      <c r="I1879" s="19"/>
    </row>
    <row r="1880" spans="1:9" ht="17.5">
      <c r="A1880" s="259">
        <v>21020401</v>
      </c>
      <c r="B1880" s="82" t="s">
        <v>647</v>
      </c>
      <c r="C1880" s="187"/>
      <c r="D1880" s="523">
        <v>31911700</v>
      </c>
      <c r="E1880" s="64" t="s">
        <v>177</v>
      </c>
      <c r="F1880" s="81"/>
      <c r="G1880" s="19"/>
      <c r="H1880" s="81"/>
      <c r="I1880" s="19">
        <f>'NORMINAL ROLL'!E1271</f>
        <v>773566.26199999987</v>
      </c>
    </row>
    <row r="1881" spans="1:9" ht="17.5">
      <c r="A1881" s="259">
        <v>21020402</v>
      </c>
      <c r="B1881" s="82" t="s">
        <v>647</v>
      </c>
      <c r="C1881" s="187"/>
      <c r="D1881" s="523">
        <v>31911700</v>
      </c>
      <c r="E1881" s="64" t="s">
        <v>178</v>
      </c>
      <c r="F1881" s="1082">
        <v>203416.66666666666</v>
      </c>
      <c r="G1881" s="19">
        <v>456939</v>
      </c>
      <c r="H1881" s="81">
        <f>G1881/12*9</f>
        <v>342704.25</v>
      </c>
      <c r="I1881" s="19">
        <f>'NORMINAL ROLL'!F1271</f>
        <v>442037.86400000006</v>
      </c>
    </row>
    <row r="1882" spans="1:9" ht="17.5">
      <c r="A1882" s="259">
        <v>21020403</v>
      </c>
      <c r="B1882" s="82" t="s">
        <v>647</v>
      </c>
      <c r="C1882" s="187"/>
      <c r="D1882" s="523">
        <v>31911700</v>
      </c>
      <c r="E1882" s="64" t="s">
        <v>179</v>
      </c>
      <c r="F1882" s="1082">
        <v>116239.33333333333</v>
      </c>
      <c r="G1882" s="19">
        <v>361104</v>
      </c>
      <c r="H1882" s="81">
        <f t="shared" ref="H1882:H1885" si="70">G1882/12*9</f>
        <v>270828</v>
      </c>
      <c r="I1882" s="19">
        <f>'NORMINAL ROLL'!G1271</f>
        <v>66960</v>
      </c>
    </row>
    <row r="1883" spans="1:9" ht="17.5">
      <c r="A1883" s="259">
        <v>21020404</v>
      </c>
      <c r="B1883" s="82" t="s">
        <v>647</v>
      </c>
      <c r="C1883" s="187"/>
      <c r="D1883" s="523">
        <v>31911700</v>
      </c>
      <c r="E1883" s="64" t="s">
        <v>180</v>
      </c>
      <c r="F1883" s="1082">
        <v>6480</v>
      </c>
      <c r="G1883" s="19">
        <v>17250</v>
      </c>
      <c r="H1883" s="81">
        <f t="shared" si="70"/>
        <v>12937.5</v>
      </c>
      <c r="I1883" s="19">
        <f>'NORMINAL ROLL'!H1271</f>
        <v>110509.46600000001</v>
      </c>
    </row>
    <row r="1884" spans="1:9" ht="17.5">
      <c r="A1884" s="259">
        <v>21020412</v>
      </c>
      <c r="B1884" s="82" t="s">
        <v>647</v>
      </c>
      <c r="C1884" s="187"/>
      <c r="D1884" s="523">
        <v>31911700</v>
      </c>
      <c r="E1884" s="64" t="s">
        <v>183</v>
      </c>
      <c r="F1884" s="1082"/>
      <c r="G1884" s="19"/>
      <c r="H1884" s="81"/>
      <c r="I1884" s="19"/>
    </row>
    <row r="1885" spans="1:9" ht="17.5">
      <c r="A1885" s="259">
        <v>21020415</v>
      </c>
      <c r="B1885" s="82" t="s">
        <v>647</v>
      </c>
      <c r="C1885" s="187"/>
      <c r="D1885" s="523">
        <v>31911700</v>
      </c>
      <c r="E1885" s="64" t="s">
        <v>186</v>
      </c>
      <c r="F1885" s="1082">
        <v>45059.333333333336</v>
      </c>
      <c r="G1885" s="19">
        <v>113276</v>
      </c>
      <c r="H1885" s="81">
        <f t="shared" si="70"/>
        <v>84957</v>
      </c>
      <c r="I1885" s="19">
        <f>'NORMINAL ROLL'!I1271</f>
        <v>514172.18599999993</v>
      </c>
    </row>
    <row r="1886" spans="1:9" ht="17.5">
      <c r="A1886" s="258">
        <v>21020500</v>
      </c>
      <c r="B1886" s="79"/>
      <c r="C1886" s="185"/>
      <c r="D1886" s="402">
        <v>31911700</v>
      </c>
      <c r="E1886" s="11" t="s">
        <v>194</v>
      </c>
      <c r="H1886" s="81"/>
      <c r="I1886" s="19"/>
    </row>
    <row r="1887" spans="1:9" ht="17.5">
      <c r="A1887" s="259">
        <v>21020501</v>
      </c>
      <c r="B1887" s="82" t="s">
        <v>647</v>
      </c>
      <c r="C1887" s="187"/>
      <c r="D1887" s="523">
        <v>31911700</v>
      </c>
      <c r="E1887" s="64" t="s">
        <v>177</v>
      </c>
      <c r="F1887" s="1082">
        <v>304626</v>
      </c>
      <c r="G1887" s="1080">
        <v>456939</v>
      </c>
      <c r="H1887" s="1555">
        <f t="shared" ref="H1887:H1892" si="71">G1887/12*9</f>
        <v>342704.25</v>
      </c>
      <c r="I1887" s="1080">
        <v>214200</v>
      </c>
    </row>
    <row r="1888" spans="1:9" ht="17.5">
      <c r="A1888" s="260">
        <v>21020502</v>
      </c>
      <c r="B1888" s="82" t="s">
        <v>647</v>
      </c>
      <c r="C1888" s="189"/>
      <c r="D1888" s="523">
        <v>31911700</v>
      </c>
      <c r="E1888" s="64" t="s">
        <v>178</v>
      </c>
      <c r="F1888" s="1082">
        <v>240736</v>
      </c>
      <c r="G1888" s="1080">
        <v>361104</v>
      </c>
      <c r="H1888" s="1555">
        <f t="shared" si="71"/>
        <v>270828</v>
      </c>
      <c r="I1888" s="1080">
        <v>122400</v>
      </c>
    </row>
    <row r="1889" spans="1:9" ht="17.5">
      <c r="A1889" s="260">
        <v>21020503</v>
      </c>
      <c r="B1889" s="82" t="s">
        <v>647</v>
      </c>
      <c r="C1889" s="189"/>
      <c r="D1889" s="523">
        <v>31911700</v>
      </c>
      <c r="E1889" s="64" t="s">
        <v>179</v>
      </c>
      <c r="F1889" s="1082">
        <v>11500</v>
      </c>
      <c r="G1889" s="1080">
        <v>17250</v>
      </c>
      <c r="H1889" s="1555">
        <f t="shared" si="71"/>
        <v>12937.5</v>
      </c>
      <c r="I1889" s="1080">
        <v>8640</v>
      </c>
    </row>
    <row r="1890" spans="1:9" ht="17.5">
      <c r="A1890" s="260">
        <v>21020504</v>
      </c>
      <c r="B1890" s="82" t="s">
        <v>647</v>
      </c>
      <c r="C1890" s="189"/>
      <c r="D1890" s="523">
        <v>31911700</v>
      </c>
      <c r="E1890" s="64" t="s">
        <v>180</v>
      </c>
      <c r="F1890" s="1082">
        <v>43504</v>
      </c>
      <c r="G1890" s="1080">
        <v>65256</v>
      </c>
      <c r="H1890" s="1555">
        <f t="shared" si="71"/>
        <v>48942</v>
      </c>
      <c r="I1890" s="1080">
        <v>30600</v>
      </c>
    </row>
    <row r="1891" spans="1:9" ht="17.5">
      <c r="A1891" s="260" t="s">
        <v>532</v>
      </c>
      <c r="B1891" s="82" t="s">
        <v>647</v>
      </c>
      <c r="C1891" s="189"/>
      <c r="D1891" s="523">
        <v>31911700</v>
      </c>
      <c r="E1891" s="64" t="s">
        <v>183</v>
      </c>
      <c r="F1891" s="1082">
        <v>0</v>
      </c>
      <c r="G1891" s="1572"/>
      <c r="H1891" s="1555">
        <f t="shared" si="71"/>
        <v>0</v>
      </c>
      <c r="I1891" s="1572"/>
    </row>
    <row r="1892" spans="1:9" ht="17.5">
      <c r="A1892" s="260">
        <v>21020515</v>
      </c>
      <c r="B1892" s="82" t="s">
        <v>647</v>
      </c>
      <c r="C1892" s="189"/>
      <c r="D1892" s="523">
        <v>31911700</v>
      </c>
      <c r="E1892" s="64" t="s">
        <v>186</v>
      </c>
      <c r="F1892" s="1082">
        <v>75517.333333333328</v>
      </c>
      <c r="G1892" s="1080">
        <v>113276</v>
      </c>
      <c r="H1892" s="1555">
        <f t="shared" si="71"/>
        <v>84957</v>
      </c>
      <c r="I1892" s="1080">
        <v>54600</v>
      </c>
    </row>
    <row r="1893" spans="1:9" ht="17.5">
      <c r="A1893" s="235">
        <v>21020600</v>
      </c>
      <c r="B1893" s="84"/>
      <c r="C1893" s="188"/>
      <c r="D1893" s="402">
        <v>31911700</v>
      </c>
      <c r="E1893" s="11" t="s">
        <v>195</v>
      </c>
      <c r="F1893" s="81"/>
      <c r="G1893" s="19"/>
      <c r="H1893" s="81"/>
      <c r="I1893" s="19"/>
    </row>
    <row r="1894" spans="1:9" ht="17.5">
      <c r="A1894" s="248">
        <v>21020605</v>
      </c>
      <c r="B1894" s="82" t="s">
        <v>647</v>
      </c>
      <c r="C1894" s="189"/>
      <c r="D1894" s="523">
        <v>31911700</v>
      </c>
      <c r="E1894" s="80" t="s">
        <v>198</v>
      </c>
      <c r="F1894" s="81"/>
      <c r="G1894" s="19"/>
      <c r="H1894" s="81"/>
      <c r="I1894" s="19"/>
    </row>
    <row r="1895" spans="1:9" ht="17.5">
      <c r="A1895" s="237">
        <v>21030100</v>
      </c>
      <c r="B1895" s="86"/>
      <c r="C1895" s="190"/>
      <c r="D1895" s="402">
        <v>31911700</v>
      </c>
      <c r="E1895" s="59" t="s">
        <v>199</v>
      </c>
      <c r="F1895" s="75"/>
      <c r="G1895" s="796"/>
      <c r="H1895" s="30"/>
      <c r="I1895" s="796"/>
    </row>
    <row r="1896" spans="1:9" ht="17.5">
      <c r="A1896" s="1059">
        <v>22010100</v>
      </c>
      <c r="B1896" s="165" t="s">
        <v>828</v>
      </c>
      <c r="C1896" s="218"/>
      <c r="D1896" s="523">
        <v>31911700</v>
      </c>
      <c r="E1896" s="971" t="s">
        <v>834</v>
      </c>
      <c r="F1896" s="75"/>
      <c r="G1896" s="796"/>
      <c r="H1896" s="30"/>
      <c r="I1896" s="19"/>
    </row>
    <row r="1897" spans="1:9" ht="17.5">
      <c r="A1897" s="254">
        <v>22020000</v>
      </c>
      <c r="B1897" s="86"/>
      <c r="C1897" s="190"/>
      <c r="D1897" s="402">
        <v>31911700</v>
      </c>
      <c r="E1897" s="289" t="s">
        <v>203</v>
      </c>
      <c r="F1897" s="81"/>
      <c r="G1897" s="19"/>
      <c r="H1897" s="81"/>
      <c r="I1897" s="19"/>
    </row>
    <row r="1898" spans="1:9" ht="17.5">
      <c r="A1898" s="53">
        <v>22020100</v>
      </c>
      <c r="B1898" s="86"/>
      <c r="C1898" s="54"/>
      <c r="D1898" s="86"/>
      <c r="E1898" s="289" t="s">
        <v>204</v>
      </c>
      <c r="F1898" s="81"/>
      <c r="G1898" s="19"/>
      <c r="H1898" s="81"/>
      <c r="I1898" s="19"/>
    </row>
    <row r="1899" spans="1:9" ht="17.5">
      <c r="A1899" s="907">
        <v>22020101</v>
      </c>
      <c r="B1899" s="82" t="s">
        <v>647</v>
      </c>
      <c r="C1899" s="189"/>
      <c r="D1899" s="523">
        <v>31911700</v>
      </c>
      <c r="E1899" s="290" t="s">
        <v>205</v>
      </c>
      <c r="F1899" s="451">
        <f>G1899/2*9</f>
        <v>450000</v>
      </c>
      <c r="G1899" s="19">
        <v>100000</v>
      </c>
      <c r="H1899" s="451">
        <f>G1899/12*9</f>
        <v>75000</v>
      </c>
      <c r="I1899" s="19"/>
    </row>
    <row r="1900" spans="1:9" ht="17.5">
      <c r="A1900" s="907">
        <v>22020102</v>
      </c>
      <c r="B1900" s="82"/>
      <c r="C1900" s="907"/>
      <c r="D1900" s="907"/>
      <c r="E1900" s="290" t="s">
        <v>206</v>
      </c>
      <c r="F1900" s="451"/>
      <c r="G1900" s="19"/>
      <c r="H1900" s="451"/>
      <c r="I1900" s="19"/>
    </row>
    <row r="1901" spans="1:9" ht="17.5">
      <c r="A1901" s="907">
        <v>22020103</v>
      </c>
      <c r="B1901" s="82"/>
      <c r="C1901" s="907"/>
      <c r="D1901" s="907"/>
      <c r="E1901" s="290" t="s">
        <v>207</v>
      </c>
      <c r="F1901" s="451">
        <f t="shared" ref="F1901:F1907" si="72">G1901/2*9</f>
        <v>6750000</v>
      </c>
      <c r="G1901" s="19">
        <v>1500000</v>
      </c>
      <c r="H1901" s="451">
        <f t="shared" ref="H1901:H1911" si="73">G1901/12*9</f>
        <v>1125000</v>
      </c>
      <c r="I1901" s="19">
        <v>1000000</v>
      </c>
    </row>
    <row r="1902" spans="1:9" ht="17.5">
      <c r="A1902" s="907">
        <v>22020104</v>
      </c>
      <c r="B1902" s="82"/>
      <c r="C1902" s="907"/>
      <c r="D1902" s="907"/>
      <c r="E1902" s="290" t="s">
        <v>208</v>
      </c>
      <c r="F1902" s="451"/>
      <c r="G1902" s="19"/>
      <c r="H1902" s="451"/>
      <c r="I1902" s="19"/>
    </row>
    <row r="1903" spans="1:9" ht="17.5">
      <c r="A1903" s="53">
        <v>22020300</v>
      </c>
      <c r="B1903" s="86"/>
      <c r="C1903" s="54"/>
      <c r="D1903" s="86"/>
      <c r="E1903" s="289" t="s">
        <v>212</v>
      </c>
      <c r="F1903" s="451"/>
      <c r="G1903" s="19"/>
      <c r="H1903" s="451"/>
      <c r="I1903" s="19"/>
    </row>
    <row r="1904" spans="1:9" ht="17.5">
      <c r="A1904" s="908">
        <v>22020301</v>
      </c>
      <c r="B1904" s="82" t="s">
        <v>647</v>
      </c>
      <c r="C1904" s="189"/>
      <c r="D1904" s="523">
        <v>31911700</v>
      </c>
      <c r="E1904" s="85" t="s">
        <v>433</v>
      </c>
      <c r="F1904" s="451">
        <f t="shared" si="72"/>
        <v>15750000</v>
      </c>
      <c r="G1904" s="19">
        <v>3500000</v>
      </c>
      <c r="H1904" s="451">
        <f t="shared" si="73"/>
        <v>2625000</v>
      </c>
      <c r="I1904" s="19">
        <v>3500000</v>
      </c>
    </row>
    <row r="1905" spans="1:9" ht="17.5">
      <c r="A1905" s="908">
        <v>22020305</v>
      </c>
      <c r="B1905" s="82" t="s">
        <v>647</v>
      </c>
      <c r="C1905" s="189"/>
      <c r="D1905" s="523">
        <v>31911700</v>
      </c>
      <c r="E1905" s="85" t="s">
        <v>215</v>
      </c>
      <c r="F1905" s="451"/>
      <c r="G1905" s="19"/>
      <c r="H1905" s="451">
        <f t="shared" si="73"/>
        <v>0</v>
      </c>
      <c r="I1905" s="19"/>
    </row>
    <row r="1906" spans="1:9" ht="17.5">
      <c r="A1906" s="909">
        <v>22022000</v>
      </c>
      <c r="B1906" s="910"/>
      <c r="C1906" s="910"/>
      <c r="D1906" s="910"/>
      <c r="E1906" s="59" t="s">
        <v>246</v>
      </c>
      <c r="F1906" s="451"/>
      <c r="G1906" s="368"/>
      <c r="H1906" s="451">
        <f t="shared" si="73"/>
        <v>0</v>
      </c>
      <c r="I1906" s="368"/>
    </row>
    <row r="1907" spans="1:9" ht="17.5">
      <c r="A1907" s="908">
        <v>22022003</v>
      </c>
      <c r="B1907" s="911"/>
      <c r="C1907" s="911"/>
      <c r="D1907" s="911"/>
      <c r="E1907" s="93" t="s">
        <v>249</v>
      </c>
      <c r="F1907" s="451">
        <f t="shared" si="72"/>
        <v>9000000</v>
      </c>
      <c r="G1907" s="19">
        <v>2000000</v>
      </c>
      <c r="H1907" s="451">
        <f t="shared" si="73"/>
        <v>1500000</v>
      </c>
      <c r="I1907" s="19">
        <v>2000000</v>
      </c>
    </row>
    <row r="1908" spans="1:9" ht="17.5">
      <c r="A1908" s="908">
        <v>22022004</v>
      </c>
      <c r="B1908" s="82" t="s">
        <v>647</v>
      </c>
      <c r="C1908" s="189"/>
      <c r="D1908" s="523">
        <v>31911700</v>
      </c>
      <c r="E1908" s="64" t="s">
        <v>250</v>
      </c>
      <c r="F1908" s="75"/>
      <c r="G1908" s="19"/>
      <c r="H1908" s="451">
        <f t="shared" si="73"/>
        <v>0</v>
      </c>
      <c r="I1908" s="19"/>
    </row>
    <row r="1909" spans="1:9" ht="17.5">
      <c r="A1909" s="908">
        <v>22022017</v>
      </c>
      <c r="B1909" s="911"/>
      <c r="C1909" s="911"/>
      <c r="D1909" s="911"/>
      <c r="E1909" s="64" t="s">
        <v>259</v>
      </c>
      <c r="F1909" s="75"/>
      <c r="G1909" s="19"/>
      <c r="H1909" s="451">
        <f t="shared" si="73"/>
        <v>0</v>
      </c>
      <c r="I1909" s="19"/>
    </row>
    <row r="1910" spans="1:9" ht="35">
      <c r="A1910" s="909">
        <v>22020700</v>
      </c>
      <c r="B1910" s="910"/>
      <c r="C1910" s="910"/>
      <c r="D1910" s="910"/>
      <c r="E1910" s="88" t="s">
        <v>234</v>
      </c>
      <c r="F1910" s="75"/>
      <c r="G1910" s="19"/>
      <c r="H1910" s="451">
        <f t="shared" si="73"/>
        <v>0</v>
      </c>
      <c r="I1910" s="19"/>
    </row>
    <row r="1911" spans="1:9" ht="18" thickBot="1">
      <c r="A1911" s="912">
        <v>22020710</v>
      </c>
      <c r="B1911" s="82" t="s">
        <v>647</v>
      </c>
      <c r="C1911" s="189"/>
      <c r="D1911" s="523">
        <v>31911700</v>
      </c>
      <c r="E1911" s="119" t="s">
        <v>444</v>
      </c>
      <c r="F1911" s="124"/>
      <c r="G1911" s="28">
        <v>1000000</v>
      </c>
      <c r="H1911" s="451">
        <f t="shared" si="73"/>
        <v>750000</v>
      </c>
      <c r="I1911" s="28">
        <v>2000000</v>
      </c>
    </row>
    <row r="1912" spans="1:9" ht="18" thickBot="1">
      <c r="A1912" s="621"/>
      <c r="B1912" s="545"/>
      <c r="C1912" s="546"/>
      <c r="D1912" s="545"/>
      <c r="E1912" s="554" t="s">
        <v>316</v>
      </c>
      <c r="F1912" s="555">
        <f>SUM(F1863:F1894)</f>
        <v>2615476.686666667</v>
      </c>
      <c r="G1912" s="555">
        <f>SUM(G1863:G1896)</f>
        <v>6738333</v>
      </c>
      <c r="H1912" s="555">
        <f>SUM(H1863:H1894)</f>
        <v>2829357.75</v>
      </c>
      <c r="I1912" s="556">
        <f>SUM(I1863:I1896)</f>
        <v>15074435.098000001</v>
      </c>
    </row>
    <row r="1913" spans="1:9" ht="18" thickBot="1">
      <c r="A1913" s="620"/>
      <c r="B1913" s="630"/>
      <c r="C1913" s="541"/>
      <c r="D1913" s="540"/>
      <c r="E1913" s="552" t="s">
        <v>203</v>
      </c>
      <c r="F1913" s="553">
        <f>SUM(F1899:F1911)</f>
        <v>31950000</v>
      </c>
      <c r="G1913" s="553">
        <f>SUM(G1899:G1911)</f>
        <v>8100000</v>
      </c>
      <c r="H1913" s="553">
        <f>SUM(H1899:H1911)</f>
        <v>6075000</v>
      </c>
      <c r="I1913" s="553">
        <f>SUM(I1899:I1911)</f>
        <v>8500000</v>
      </c>
    </row>
    <row r="1914" spans="1:9" ht="18" thickBot="1">
      <c r="A1914" s="263"/>
      <c r="B1914" s="443"/>
      <c r="C1914" s="442"/>
      <c r="D1914" s="263"/>
      <c r="E1914" s="441" t="s">
        <v>296</v>
      </c>
      <c r="F1914" s="418">
        <f>SUM(F1912:F1913)</f>
        <v>34565476.686666667</v>
      </c>
      <c r="G1914" s="418">
        <f>SUM(G1912:G1913)</f>
        <v>14838333</v>
      </c>
      <c r="H1914" s="418">
        <f>SUM(H1912:H1913)</f>
        <v>8904357.75</v>
      </c>
      <c r="I1914" s="418">
        <f>SUM(I1912:I1913)</f>
        <v>23574435.098000001</v>
      </c>
    </row>
    <row r="1915" spans="1:9" ht="22">
      <c r="A1915" s="1620" t="s">
        <v>916</v>
      </c>
      <c r="B1915" s="1621"/>
      <c r="C1915" s="1621"/>
      <c r="D1915" s="1621"/>
      <c r="E1915" s="1621"/>
      <c r="F1915" s="1621"/>
      <c r="G1915" s="1621"/>
      <c r="H1915" s="1621"/>
      <c r="I1915" s="1622"/>
    </row>
    <row r="1916" spans="1:9" ht="20">
      <c r="A1916" s="1623" t="s">
        <v>484</v>
      </c>
      <c r="B1916" s="1624"/>
      <c r="C1916" s="1624"/>
      <c r="D1916" s="1624"/>
      <c r="E1916" s="1624"/>
      <c r="F1916" s="1624"/>
      <c r="G1916" s="1624"/>
      <c r="H1916" s="1624"/>
      <c r="I1916" s="1625"/>
    </row>
    <row r="1917" spans="1:9" ht="22">
      <c r="A1917" s="1626" t="s">
        <v>1678</v>
      </c>
      <c r="B1917" s="1627"/>
      <c r="C1917" s="1627"/>
      <c r="D1917" s="1627"/>
      <c r="E1917" s="1627"/>
      <c r="F1917" s="1627"/>
      <c r="G1917" s="1627"/>
      <c r="H1917" s="1627"/>
      <c r="I1917" s="1628"/>
    </row>
    <row r="1918" spans="1:9" ht="18.75" customHeight="1" thickBot="1">
      <c r="A1918" s="1656" t="s">
        <v>277</v>
      </c>
      <c r="B1918" s="1656"/>
      <c r="C1918" s="1656"/>
      <c r="D1918" s="1656"/>
      <c r="E1918" s="1656"/>
      <c r="F1918" s="1656"/>
      <c r="G1918" s="1656"/>
      <c r="H1918" s="1656"/>
      <c r="I1918" s="1656"/>
    </row>
    <row r="1919" spans="1:9" ht="18.75" customHeight="1" thickBot="1">
      <c r="A1919" s="1632" t="s">
        <v>442</v>
      </c>
      <c r="B1919" s="1633"/>
      <c r="C1919" s="1633"/>
      <c r="D1919" s="1633"/>
      <c r="E1919" s="1633"/>
      <c r="F1919" s="1633"/>
      <c r="G1919" s="1633"/>
      <c r="H1919" s="1633"/>
      <c r="I1919" s="1634"/>
    </row>
    <row r="1920" spans="1:9" s="121" customFormat="1" ht="54" customHeight="1" thickBot="1">
      <c r="A1920" s="172" t="s">
        <v>465</v>
      </c>
      <c r="B1920" s="294" t="s">
        <v>459</v>
      </c>
      <c r="C1920" s="216" t="s">
        <v>455</v>
      </c>
      <c r="D1920" s="129" t="s">
        <v>458</v>
      </c>
      <c r="E1920" s="145" t="s">
        <v>1</v>
      </c>
      <c r="F1920" s="2" t="s">
        <v>835</v>
      </c>
      <c r="G1920" s="2" t="s">
        <v>836</v>
      </c>
      <c r="H1920" s="2" t="s">
        <v>837</v>
      </c>
      <c r="I1920" s="2" t="s">
        <v>838</v>
      </c>
    </row>
    <row r="1921" spans="1:9" ht="17.5">
      <c r="A1921" s="257">
        <v>20000000</v>
      </c>
      <c r="B1921" s="90"/>
      <c r="C1921" s="191"/>
      <c r="D1921" s="402">
        <v>31911700</v>
      </c>
      <c r="E1921" s="91" t="s">
        <v>163</v>
      </c>
      <c r="F1921" s="92"/>
      <c r="G1921" s="5"/>
      <c r="H1921" s="92"/>
      <c r="I1921" s="372"/>
    </row>
    <row r="1922" spans="1:9" ht="17.5">
      <c r="A1922" s="258">
        <v>21000000</v>
      </c>
      <c r="B1922" s="79"/>
      <c r="C1922" s="185"/>
      <c r="D1922" s="402">
        <v>31911700</v>
      </c>
      <c r="E1922" s="11" t="s">
        <v>164</v>
      </c>
      <c r="F1922" s="75"/>
      <c r="G1922" s="30"/>
      <c r="H1922" s="75"/>
      <c r="I1922" s="19"/>
    </row>
    <row r="1923" spans="1:9" ht="17.5">
      <c r="A1923" s="258">
        <v>21010000</v>
      </c>
      <c r="B1923" s="79"/>
      <c r="C1923" s="185"/>
      <c r="D1923" s="402">
        <v>31911700</v>
      </c>
      <c r="E1923" s="11" t="s">
        <v>165</v>
      </c>
      <c r="F1923" s="75"/>
      <c r="G1923" s="30"/>
      <c r="H1923" s="75"/>
      <c r="I1923" s="19"/>
    </row>
    <row r="1924" spans="1:9" ht="17.5">
      <c r="A1924" s="259">
        <v>21010103</v>
      </c>
      <c r="B1924" s="82" t="s">
        <v>647</v>
      </c>
      <c r="C1924" s="187"/>
      <c r="D1924" s="523">
        <v>31911700</v>
      </c>
      <c r="E1924" s="80" t="s">
        <v>168</v>
      </c>
      <c r="F1924" s="81">
        <f>G1924/11*9</f>
        <v>1068133.0909090908</v>
      </c>
      <c r="G1924" s="30">
        <v>1305496</v>
      </c>
      <c r="H1924" s="81">
        <f>G1924/12*9</f>
        <v>979122</v>
      </c>
      <c r="I1924" s="19"/>
    </row>
    <row r="1925" spans="1:9" ht="17.5">
      <c r="A1925" s="259">
        <v>21010104</v>
      </c>
      <c r="B1925" s="82" t="s">
        <v>647</v>
      </c>
      <c r="C1925" s="187"/>
      <c r="D1925" s="523">
        <v>31911700</v>
      </c>
      <c r="E1925" s="80" t="s">
        <v>169</v>
      </c>
      <c r="F1925" s="81">
        <f t="shared" ref="F1925:F1945" si="74">G1925/11*9</f>
        <v>0</v>
      </c>
      <c r="G1925" s="30"/>
      <c r="H1925" s="81">
        <f t="shared" ref="H1925:H1957" si="75">G1925/12*9</f>
        <v>0</v>
      </c>
      <c r="I1925" s="19">
        <f>'NORMINAL ROLL'!D1282</f>
        <v>1024735</v>
      </c>
    </row>
    <row r="1926" spans="1:9" ht="17.5">
      <c r="A1926" s="259">
        <v>21010105</v>
      </c>
      <c r="B1926" s="82" t="s">
        <v>647</v>
      </c>
      <c r="C1926" s="187"/>
      <c r="D1926" s="523">
        <v>31911700</v>
      </c>
      <c r="E1926" s="80" t="s">
        <v>170</v>
      </c>
      <c r="F1926" s="81">
        <f t="shared" si="74"/>
        <v>635539.90909090906</v>
      </c>
      <c r="G1926" s="30">
        <v>776771</v>
      </c>
      <c r="H1926" s="81">
        <f t="shared" si="75"/>
        <v>582578.25</v>
      </c>
      <c r="I1926" s="19"/>
    </row>
    <row r="1927" spans="1:9" ht="17.5">
      <c r="A1927" s="234">
        <v>21010106</v>
      </c>
      <c r="B1927" s="82" t="s">
        <v>647</v>
      </c>
      <c r="C1927" s="187"/>
      <c r="D1927" s="523">
        <v>31911700</v>
      </c>
      <c r="E1927" s="80" t="s">
        <v>171</v>
      </c>
      <c r="F1927" s="81">
        <f t="shared" si="74"/>
        <v>0</v>
      </c>
      <c r="G1927" s="30"/>
      <c r="H1927" s="81">
        <f t="shared" si="75"/>
        <v>0</v>
      </c>
      <c r="I1927" s="19"/>
    </row>
    <row r="1928" spans="1:9" ht="17.5">
      <c r="A1928" s="239"/>
      <c r="B1928" s="82" t="s">
        <v>647</v>
      </c>
      <c r="C1928" s="187"/>
      <c r="D1928" s="523">
        <v>31911700</v>
      </c>
      <c r="E1928" s="64" t="s">
        <v>683</v>
      </c>
      <c r="F1928" s="81">
        <f t="shared" si="74"/>
        <v>343636.36363636365</v>
      </c>
      <c r="G1928" s="30">
        <v>420000</v>
      </c>
      <c r="H1928" s="81">
        <f t="shared" si="75"/>
        <v>315000</v>
      </c>
      <c r="I1928" s="19">
        <f>'NORMINAL ROLL'!M1290</f>
        <v>2400000</v>
      </c>
    </row>
    <row r="1929" spans="1:9" ht="17.5">
      <c r="A1929" s="258">
        <v>21020300</v>
      </c>
      <c r="B1929" s="79"/>
      <c r="C1929" s="185"/>
      <c r="D1929" s="402">
        <v>31911700</v>
      </c>
      <c r="E1929" s="11" t="s">
        <v>192</v>
      </c>
      <c r="F1929" s="81">
        <f t="shared" si="74"/>
        <v>0</v>
      </c>
      <c r="G1929" s="30"/>
      <c r="H1929" s="81">
        <f t="shared" si="75"/>
        <v>0</v>
      </c>
      <c r="I1929" s="19"/>
    </row>
    <row r="1930" spans="1:9" ht="17.5">
      <c r="A1930" s="259">
        <v>21020301</v>
      </c>
      <c r="B1930" s="82" t="s">
        <v>647</v>
      </c>
      <c r="C1930" s="187"/>
      <c r="D1930" s="523">
        <v>31911700</v>
      </c>
      <c r="E1930" s="64" t="s">
        <v>177</v>
      </c>
      <c r="F1930" s="81">
        <f t="shared" si="74"/>
        <v>0</v>
      </c>
      <c r="G1930" s="30"/>
      <c r="H1930" s="81">
        <f t="shared" si="75"/>
        <v>0</v>
      </c>
      <c r="I1930" s="19"/>
    </row>
    <row r="1931" spans="1:9" ht="17.5">
      <c r="A1931" s="259">
        <v>21020302</v>
      </c>
      <c r="B1931" s="82" t="s">
        <v>647</v>
      </c>
      <c r="C1931" s="187"/>
      <c r="D1931" s="523">
        <v>31911700</v>
      </c>
      <c r="E1931" s="64" t="s">
        <v>178</v>
      </c>
      <c r="F1931" s="81">
        <f t="shared" si="74"/>
        <v>0</v>
      </c>
      <c r="G1931" s="30"/>
      <c r="H1931" s="81">
        <f t="shared" si="75"/>
        <v>0</v>
      </c>
      <c r="I1931" s="19"/>
    </row>
    <row r="1932" spans="1:9" ht="17.5">
      <c r="A1932" s="259">
        <v>21020303</v>
      </c>
      <c r="B1932" s="82" t="s">
        <v>647</v>
      </c>
      <c r="C1932" s="187"/>
      <c r="D1932" s="523">
        <v>31911700</v>
      </c>
      <c r="E1932" s="64" t="s">
        <v>179</v>
      </c>
      <c r="F1932" s="81">
        <f t="shared" si="74"/>
        <v>0</v>
      </c>
      <c r="G1932" s="30"/>
      <c r="H1932" s="81">
        <f t="shared" si="75"/>
        <v>0</v>
      </c>
      <c r="I1932" s="19"/>
    </row>
    <row r="1933" spans="1:9" ht="17.5">
      <c r="A1933" s="259">
        <v>21020304</v>
      </c>
      <c r="B1933" s="82" t="s">
        <v>647</v>
      </c>
      <c r="C1933" s="187"/>
      <c r="D1933" s="523">
        <v>31911700</v>
      </c>
      <c r="E1933" s="64" t="s">
        <v>180</v>
      </c>
      <c r="F1933" s="81">
        <f t="shared" si="74"/>
        <v>0</v>
      </c>
      <c r="G1933" s="30"/>
      <c r="H1933" s="81">
        <f t="shared" si="75"/>
        <v>0</v>
      </c>
      <c r="I1933" s="19"/>
    </row>
    <row r="1934" spans="1:9" ht="17.5">
      <c r="A1934" s="259">
        <v>21020312</v>
      </c>
      <c r="B1934" s="82" t="s">
        <v>647</v>
      </c>
      <c r="C1934" s="187"/>
      <c r="D1934" s="523">
        <v>31911700</v>
      </c>
      <c r="E1934" s="64" t="s">
        <v>183</v>
      </c>
      <c r="F1934" s="81">
        <f t="shared" si="74"/>
        <v>0</v>
      </c>
      <c r="G1934" s="30"/>
      <c r="H1934" s="81">
        <f t="shared" si="75"/>
        <v>0</v>
      </c>
      <c r="I1934" s="19"/>
    </row>
    <row r="1935" spans="1:9" ht="17.5">
      <c r="A1935" s="259">
        <v>21020315</v>
      </c>
      <c r="B1935" s="82" t="s">
        <v>647</v>
      </c>
      <c r="C1935" s="187"/>
      <c r="D1935" s="523">
        <v>31911700</v>
      </c>
      <c r="E1935" s="64" t="s">
        <v>186</v>
      </c>
      <c r="F1935" s="81">
        <f t="shared" si="74"/>
        <v>0</v>
      </c>
      <c r="G1935" s="30"/>
      <c r="H1935" s="81">
        <f t="shared" si="75"/>
        <v>0</v>
      </c>
      <c r="I1935" s="19"/>
    </row>
    <row r="1936" spans="1:9" ht="17.5">
      <c r="A1936" s="234">
        <v>21020314</v>
      </c>
      <c r="B1936" s="82" t="s">
        <v>647</v>
      </c>
      <c r="C1936" s="187"/>
      <c r="D1936" s="523">
        <v>31911700</v>
      </c>
      <c r="E1936" s="64" t="s">
        <v>520</v>
      </c>
      <c r="F1936" s="81">
        <f t="shared" si="74"/>
        <v>0</v>
      </c>
      <c r="G1936" s="30"/>
      <c r="H1936" s="81">
        <f t="shared" si="75"/>
        <v>0</v>
      </c>
      <c r="I1936" s="19"/>
    </row>
    <row r="1937" spans="1:9" ht="17.5">
      <c r="A1937" s="234">
        <v>21020305</v>
      </c>
      <c r="B1937" s="82" t="s">
        <v>647</v>
      </c>
      <c r="C1937" s="187"/>
      <c r="D1937" s="523">
        <v>31911700</v>
      </c>
      <c r="E1937" s="64" t="s">
        <v>521</v>
      </c>
      <c r="F1937" s="81">
        <f t="shared" si="74"/>
        <v>0</v>
      </c>
      <c r="G1937" s="30"/>
      <c r="H1937" s="81">
        <f t="shared" si="75"/>
        <v>0</v>
      </c>
      <c r="I1937" s="19"/>
    </row>
    <row r="1938" spans="1:9" ht="17.5">
      <c r="A1938" s="234">
        <v>21020306</v>
      </c>
      <c r="B1938" s="82" t="s">
        <v>647</v>
      </c>
      <c r="C1938" s="187"/>
      <c r="D1938" s="523">
        <v>31911700</v>
      </c>
      <c r="E1938" s="64" t="s">
        <v>522</v>
      </c>
      <c r="F1938" s="81">
        <f t="shared" si="74"/>
        <v>0</v>
      </c>
      <c r="G1938" s="30"/>
      <c r="H1938" s="81">
        <f t="shared" si="75"/>
        <v>0</v>
      </c>
      <c r="I1938" s="19"/>
    </row>
    <row r="1939" spans="1:9" ht="17.5">
      <c r="A1939" s="258">
        <v>21020400</v>
      </c>
      <c r="B1939" s="79"/>
      <c r="C1939" s="185"/>
      <c r="D1939" s="402">
        <v>31911700</v>
      </c>
      <c r="E1939" s="11" t="s">
        <v>193</v>
      </c>
      <c r="F1939" s="81">
        <f t="shared" si="74"/>
        <v>0</v>
      </c>
      <c r="G1939" s="30"/>
      <c r="H1939" s="81">
        <f t="shared" si="75"/>
        <v>0</v>
      </c>
      <c r="I1939" s="19"/>
    </row>
    <row r="1940" spans="1:9" ht="17.5">
      <c r="A1940" s="259">
        <v>21020401</v>
      </c>
      <c r="B1940" s="82" t="s">
        <v>647</v>
      </c>
      <c r="C1940" s="187"/>
      <c r="D1940" s="523">
        <v>31911700</v>
      </c>
      <c r="E1940" s="64" t="s">
        <v>177</v>
      </c>
      <c r="F1940" s="81">
        <f t="shared" si="74"/>
        <v>373859.18181818177</v>
      </c>
      <c r="G1940" s="30">
        <v>456939</v>
      </c>
      <c r="H1940" s="81">
        <f t="shared" si="75"/>
        <v>342704.25</v>
      </c>
      <c r="I1940" s="19">
        <f>'NORMINAL ROLL'!E1282</f>
        <v>358657.25</v>
      </c>
    </row>
    <row r="1941" spans="1:9" ht="17.5">
      <c r="A1941" s="259">
        <v>21020402</v>
      </c>
      <c r="B1941" s="82" t="s">
        <v>647</v>
      </c>
      <c r="C1941" s="187"/>
      <c r="D1941" s="523">
        <v>31911700</v>
      </c>
      <c r="E1941" s="64" t="s">
        <v>178</v>
      </c>
      <c r="F1941" s="81">
        <f t="shared" si="74"/>
        <v>91781.181818181809</v>
      </c>
      <c r="G1941" s="30">
        <v>112177</v>
      </c>
      <c r="H1941" s="81">
        <f t="shared" si="75"/>
        <v>84132.75</v>
      </c>
      <c r="I1941" s="19">
        <f>'NORMINAL ROLL'!F1282</f>
        <v>204947</v>
      </c>
    </row>
    <row r="1942" spans="1:9" ht="17.5">
      <c r="A1942" s="259">
        <v>21020403</v>
      </c>
      <c r="B1942" s="82" t="s">
        <v>647</v>
      </c>
      <c r="C1942" s="187"/>
      <c r="D1942" s="523">
        <v>31911700</v>
      </c>
      <c r="E1942" s="64" t="s">
        <v>179</v>
      </c>
      <c r="F1942" s="81">
        <f t="shared" si="74"/>
        <v>5301.818181818182</v>
      </c>
      <c r="G1942" s="30">
        <v>6480</v>
      </c>
      <c r="H1942" s="81">
        <f t="shared" si="75"/>
        <v>4860</v>
      </c>
      <c r="I1942" s="19">
        <f>'NORMINAL ROLL'!G1282</f>
        <v>37800</v>
      </c>
    </row>
    <row r="1943" spans="1:9" ht="17.5">
      <c r="A1943" s="259">
        <v>21020404</v>
      </c>
      <c r="B1943" s="82" t="s">
        <v>647</v>
      </c>
      <c r="C1943" s="187"/>
      <c r="D1943" s="523">
        <v>31911700</v>
      </c>
      <c r="E1943" s="64" t="s">
        <v>180</v>
      </c>
      <c r="F1943" s="81">
        <f t="shared" si="74"/>
        <v>45342.818181818184</v>
      </c>
      <c r="G1943" s="30">
        <v>55419</v>
      </c>
      <c r="H1943" s="81">
        <f t="shared" si="75"/>
        <v>41564.25</v>
      </c>
      <c r="I1943" s="19">
        <f>'NORMINAL ROLL'!G1282</f>
        <v>37800</v>
      </c>
    </row>
    <row r="1944" spans="1:9" ht="17.5">
      <c r="A1944" s="259">
        <v>21020412</v>
      </c>
      <c r="B1944" s="82" t="s">
        <v>647</v>
      </c>
      <c r="C1944" s="187"/>
      <c r="D1944" s="523">
        <v>31911700</v>
      </c>
      <c r="E1944" s="64" t="s">
        <v>183</v>
      </c>
      <c r="F1944" s="81">
        <f t="shared" si="74"/>
        <v>0</v>
      </c>
      <c r="G1944" s="30"/>
      <c r="H1944" s="81">
        <f t="shared" si="75"/>
        <v>0</v>
      </c>
      <c r="I1944" s="19"/>
    </row>
    <row r="1945" spans="1:9" ht="17.5">
      <c r="A1945" s="259">
        <v>21020415</v>
      </c>
      <c r="B1945" s="82" t="s">
        <v>647</v>
      </c>
      <c r="C1945" s="187"/>
      <c r="D1945" s="523">
        <v>31911700</v>
      </c>
      <c r="E1945" s="64" t="s">
        <v>186</v>
      </c>
      <c r="F1945" s="81">
        <f t="shared" si="74"/>
        <v>37366.36363636364</v>
      </c>
      <c r="G1945" s="30">
        <v>45670</v>
      </c>
      <c r="H1945" s="81">
        <f t="shared" si="75"/>
        <v>34252.5</v>
      </c>
      <c r="I1945" s="19">
        <f>'NORMINAL ROLL'!I1282</f>
        <v>171236.75</v>
      </c>
    </row>
    <row r="1946" spans="1:9" ht="17.5">
      <c r="A1946" s="258">
        <v>21020500</v>
      </c>
      <c r="B1946" s="79"/>
      <c r="C1946" s="185"/>
      <c r="D1946" s="402">
        <v>31911700</v>
      </c>
      <c r="E1946" s="11" t="s">
        <v>194</v>
      </c>
      <c r="F1946" s="81"/>
      <c r="G1946" s="30"/>
      <c r="H1946" s="81">
        <f t="shared" si="75"/>
        <v>0</v>
      </c>
      <c r="I1946" s="19"/>
    </row>
    <row r="1947" spans="1:9" ht="17.5">
      <c r="A1947" s="259">
        <v>21020501</v>
      </c>
      <c r="B1947" s="82" t="s">
        <v>647</v>
      </c>
      <c r="C1947" s="187"/>
      <c r="D1947" s="523">
        <v>31911700</v>
      </c>
      <c r="E1947" s="64" t="s">
        <v>177</v>
      </c>
      <c r="F1947" s="81"/>
      <c r="G1947" s="30"/>
      <c r="H1947" s="81">
        <f t="shared" si="75"/>
        <v>0</v>
      </c>
      <c r="I1947" s="19"/>
    </row>
    <row r="1948" spans="1:9" ht="17.5">
      <c r="A1948" s="260">
        <v>21020502</v>
      </c>
      <c r="B1948" s="82" t="s">
        <v>647</v>
      </c>
      <c r="C1948" s="189"/>
      <c r="D1948" s="523">
        <v>31911700</v>
      </c>
      <c r="E1948" s="64" t="s">
        <v>178</v>
      </c>
      <c r="F1948" s="81"/>
      <c r="G1948" s="30"/>
      <c r="H1948" s="81">
        <f t="shared" si="75"/>
        <v>0</v>
      </c>
      <c r="I1948" s="19"/>
    </row>
    <row r="1949" spans="1:9" ht="17.5">
      <c r="A1949" s="260">
        <v>21020503</v>
      </c>
      <c r="B1949" s="82" t="s">
        <v>647</v>
      </c>
      <c r="C1949" s="189"/>
      <c r="D1949" s="523">
        <v>31911700</v>
      </c>
      <c r="E1949" s="64" t="s">
        <v>179</v>
      </c>
      <c r="F1949" s="81"/>
      <c r="G1949" s="30"/>
      <c r="H1949" s="81">
        <f t="shared" si="75"/>
        <v>0</v>
      </c>
      <c r="I1949" s="19"/>
    </row>
    <row r="1950" spans="1:9" ht="17.5">
      <c r="A1950" s="260">
        <v>21020504</v>
      </c>
      <c r="B1950" s="82" t="s">
        <v>647</v>
      </c>
      <c r="C1950" s="189"/>
      <c r="D1950" s="523">
        <v>31911700</v>
      </c>
      <c r="E1950" s="64" t="s">
        <v>180</v>
      </c>
      <c r="F1950" s="81"/>
      <c r="G1950" s="30"/>
      <c r="H1950" s="81">
        <f t="shared" si="75"/>
        <v>0</v>
      </c>
      <c r="I1950" s="19"/>
    </row>
    <row r="1951" spans="1:9" ht="17.5">
      <c r="A1951" s="260">
        <v>21020512</v>
      </c>
      <c r="B1951" s="82" t="s">
        <v>647</v>
      </c>
      <c r="C1951" s="189"/>
      <c r="D1951" s="523">
        <v>31911700</v>
      </c>
      <c r="E1951" s="64" t="s">
        <v>183</v>
      </c>
      <c r="F1951" s="81"/>
      <c r="G1951" s="30"/>
      <c r="H1951" s="81">
        <f t="shared" si="75"/>
        <v>0</v>
      </c>
      <c r="I1951" s="19"/>
    </row>
    <row r="1952" spans="1:9" ht="17.5">
      <c r="A1952" s="260">
        <v>21020515</v>
      </c>
      <c r="B1952" s="82" t="s">
        <v>647</v>
      </c>
      <c r="C1952" s="189"/>
      <c r="D1952" s="523">
        <v>31911700</v>
      </c>
      <c r="E1952" s="64" t="s">
        <v>186</v>
      </c>
      <c r="F1952" s="81"/>
      <c r="G1952" s="30"/>
      <c r="H1952" s="81">
        <f t="shared" si="75"/>
        <v>0</v>
      </c>
      <c r="I1952" s="19"/>
    </row>
    <row r="1953" spans="1:9" ht="17.5">
      <c r="A1953" s="235">
        <v>21020600</v>
      </c>
      <c r="B1953" s="84"/>
      <c r="C1953" s="188"/>
      <c r="D1953" s="402">
        <v>31911700</v>
      </c>
      <c r="E1953" s="11" t="s">
        <v>195</v>
      </c>
      <c r="F1953" s="81"/>
      <c r="G1953" s="30"/>
      <c r="H1953" s="81">
        <f t="shared" si="75"/>
        <v>0</v>
      </c>
      <c r="I1953" s="19"/>
    </row>
    <row r="1954" spans="1:9" ht="17.5">
      <c r="A1954" s="248">
        <v>21020605</v>
      </c>
      <c r="B1954" s="82" t="s">
        <v>647</v>
      </c>
      <c r="C1954" s="189"/>
      <c r="D1954" s="523">
        <v>31911700</v>
      </c>
      <c r="E1954" s="80" t="s">
        <v>198</v>
      </c>
      <c r="F1954" s="81"/>
      <c r="G1954" s="30"/>
      <c r="H1954" s="81">
        <f t="shared" si="75"/>
        <v>0</v>
      </c>
      <c r="I1954" s="19"/>
    </row>
    <row r="1955" spans="1:9" ht="17.5">
      <c r="A1955" s="254">
        <v>22020000</v>
      </c>
      <c r="B1955" s="86"/>
      <c r="C1955" s="190"/>
      <c r="D1955" s="402">
        <v>31911700</v>
      </c>
      <c r="E1955" s="59" t="s">
        <v>203</v>
      </c>
      <c r="F1955" s="81"/>
      <c r="G1955" s="30"/>
      <c r="H1955" s="81">
        <f t="shared" si="75"/>
        <v>0</v>
      </c>
      <c r="I1955" s="19"/>
    </row>
    <row r="1956" spans="1:9" ht="17.5">
      <c r="A1956" s="254">
        <v>22020100</v>
      </c>
      <c r="B1956" s="86"/>
      <c r="C1956" s="190"/>
      <c r="D1956" s="402">
        <v>31911700</v>
      </c>
      <c r="E1956" s="59" t="s">
        <v>204</v>
      </c>
      <c r="F1956" s="81"/>
      <c r="G1956" s="30"/>
      <c r="H1956" s="81">
        <f t="shared" si="75"/>
        <v>0</v>
      </c>
      <c r="I1956" s="19"/>
    </row>
    <row r="1957" spans="1:9" ht="17.5">
      <c r="A1957" s="262">
        <v>22020102</v>
      </c>
      <c r="B1957" s="82" t="s">
        <v>647</v>
      </c>
      <c r="C1957" s="177"/>
      <c r="D1957" s="523">
        <v>31911700</v>
      </c>
      <c r="E1957" s="85" t="s">
        <v>206</v>
      </c>
      <c r="F1957" s="81">
        <v>200000</v>
      </c>
      <c r="G1957" s="30">
        <v>3000000</v>
      </c>
      <c r="H1957" s="81">
        <f t="shared" si="75"/>
        <v>2250000</v>
      </c>
      <c r="I1957" s="30">
        <v>1000000</v>
      </c>
    </row>
    <row r="1958" spans="1:9" ht="17.5">
      <c r="A1958" s="254">
        <v>22022000</v>
      </c>
      <c r="B1958" s="86"/>
      <c r="C1958" s="190"/>
      <c r="D1958" s="402">
        <v>31911700</v>
      </c>
      <c r="E1958" s="59" t="s">
        <v>246</v>
      </c>
      <c r="F1958" s="81"/>
      <c r="G1958" s="30"/>
      <c r="H1958" s="81"/>
      <c r="I1958" s="30"/>
    </row>
    <row r="1959" spans="1:9" ht="17.5">
      <c r="A1959" s="262">
        <v>22022014</v>
      </c>
      <c r="B1959" s="82" t="s">
        <v>647</v>
      </c>
      <c r="C1959" s="177"/>
      <c r="D1959" s="523">
        <v>31911700</v>
      </c>
      <c r="E1959" s="64" t="s">
        <v>256</v>
      </c>
      <c r="F1959" s="81">
        <v>1234000</v>
      </c>
      <c r="G1959" s="19">
        <v>5000000</v>
      </c>
      <c r="H1959" s="81">
        <v>230000</v>
      </c>
      <c r="I1959" s="19">
        <v>5000000</v>
      </c>
    </row>
    <row r="1960" spans="1:9" ht="18" thickBot="1">
      <c r="A1960" s="265">
        <v>22022017</v>
      </c>
      <c r="B1960" s="566" t="s">
        <v>647</v>
      </c>
      <c r="C1960" s="210"/>
      <c r="D1960" s="523">
        <v>31911700</v>
      </c>
      <c r="E1960" s="119" t="s">
        <v>259</v>
      </c>
      <c r="F1960" s="462"/>
      <c r="G1960" s="28">
        <v>500000</v>
      </c>
      <c r="H1960" s="462"/>
      <c r="I1960" s="28">
        <v>1000000</v>
      </c>
    </row>
    <row r="1961" spans="1:9" ht="18" thickBot="1">
      <c r="A1961" s="621"/>
      <c r="B1961" s="545"/>
      <c r="C1961" s="546"/>
      <c r="D1961" s="545"/>
      <c r="E1961" s="547" t="s">
        <v>164</v>
      </c>
      <c r="F1961" s="548">
        <f>SUM(F1924:F1954)</f>
        <v>2600960.7272727275</v>
      </c>
      <c r="G1961" s="548">
        <f>SUM(G1924:G1954)</f>
        <v>3178952</v>
      </c>
      <c r="H1961" s="548">
        <f>SUM(H1924:H1954)</f>
        <v>2384214</v>
      </c>
      <c r="I1961" s="549">
        <f>SUM(I1924:I1954)</f>
        <v>4235176</v>
      </c>
    </row>
    <row r="1962" spans="1:9" ht="18" thickBot="1">
      <c r="A1962" s="620"/>
      <c r="B1962" s="540"/>
      <c r="C1962" s="541"/>
      <c r="D1962" s="540"/>
      <c r="E1962" s="542" t="s">
        <v>203</v>
      </c>
      <c r="F1962" s="543">
        <f>SUM(F1957:F1960)</f>
        <v>1434000</v>
      </c>
      <c r="G1962" s="543">
        <f>SUM(G1957:G1960)</f>
        <v>8500000</v>
      </c>
      <c r="H1962" s="543">
        <f>SUM(H1957:H1960)</f>
        <v>2480000</v>
      </c>
      <c r="I1962" s="543">
        <f>SUM(I1957:I1960)</f>
        <v>7000000</v>
      </c>
    </row>
    <row r="1963" spans="1:9" ht="18" thickBot="1">
      <c r="A1963" s="263"/>
      <c r="B1963" s="443"/>
      <c r="C1963" s="442"/>
      <c r="D1963" s="263"/>
      <c r="E1963" s="447" t="s">
        <v>296</v>
      </c>
      <c r="F1963" s="406">
        <f>SUM(F1961:F1962)</f>
        <v>4034960.7272727275</v>
      </c>
      <c r="G1963" s="406">
        <f>SUM(G1961:G1962)</f>
        <v>11678952</v>
      </c>
      <c r="H1963" s="406">
        <f>SUM(H1961:H1962)</f>
        <v>4864214</v>
      </c>
      <c r="I1963" s="406">
        <f>SUM(I1961:I1962)</f>
        <v>11235176</v>
      </c>
    </row>
    <row r="1964" spans="1:9" ht="22">
      <c r="A1964" s="1620" t="s">
        <v>916</v>
      </c>
      <c r="B1964" s="1621"/>
      <c r="C1964" s="1621"/>
      <c r="D1964" s="1621"/>
      <c r="E1964" s="1621"/>
      <c r="F1964" s="1621"/>
      <c r="G1964" s="1621"/>
      <c r="H1964" s="1621"/>
      <c r="I1964" s="1622"/>
    </row>
    <row r="1965" spans="1:9" ht="20">
      <c r="A1965" s="1623" t="s">
        <v>484</v>
      </c>
      <c r="B1965" s="1624"/>
      <c r="C1965" s="1624"/>
      <c r="D1965" s="1624"/>
      <c r="E1965" s="1624"/>
      <c r="F1965" s="1624"/>
      <c r="G1965" s="1624"/>
      <c r="H1965" s="1624"/>
      <c r="I1965" s="1625"/>
    </row>
    <row r="1966" spans="1:9" ht="22">
      <c r="A1966" s="1626" t="s">
        <v>1678</v>
      </c>
      <c r="B1966" s="1627"/>
      <c r="C1966" s="1627"/>
      <c r="D1966" s="1627"/>
      <c r="E1966" s="1627"/>
      <c r="F1966" s="1627"/>
      <c r="G1966" s="1627"/>
      <c r="H1966" s="1627"/>
      <c r="I1966" s="1628"/>
    </row>
    <row r="1967" spans="1:9" ht="18.75" customHeight="1" thickBot="1">
      <c r="A1967" s="1656" t="s">
        <v>277</v>
      </c>
      <c r="B1967" s="1656"/>
      <c r="C1967" s="1656"/>
      <c r="D1967" s="1656"/>
      <c r="E1967" s="1656"/>
      <c r="F1967" s="1656"/>
      <c r="G1967" s="1656"/>
      <c r="H1967" s="1656"/>
      <c r="I1967" s="1656"/>
    </row>
    <row r="1968" spans="1:9" ht="18.75" customHeight="1" thickBot="1">
      <c r="A1968" s="1653" t="s">
        <v>443</v>
      </c>
      <c r="B1968" s="1654"/>
      <c r="C1968" s="1654"/>
      <c r="D1968" s="1654"/>
      <c r="E1968" s="1654"/>
      <c r="F1968" s="1654"/>
      <c r="G1968" s="1654"/>
      <c r="H1968" s="1654"/>
      <c r="I1968" s="1655"/>
    </row>
    <row r="1969" spans="1:9" s="121" customFormat="1" ht="52.5" customHeight="1" thickBot="1">
      <c r="A1969" s="167" t="s">
        <v>465</v>
      </c>
      <c r="B1969" s="2" t="s">
        <v>459</v>
      </c>
      <c r="C1969" s="175" t="s">
        <v>455</v>
      </c>
      <c r="D1969" s="2" t="s">
        <v>458</v>
      </c>
      <c r="E1969" s="8" t="s">
        <v>1</v>
      </c>
      <c r="F1969" s="2" t="s">
        <v>835</v>
      </c>
      <c r="G1969" s="2" t="s">
        <v>836</v>
      </c>
      <c r="H1969" s="2" t="s">
        <v>837</v>
      </c>
      <c r="I1969" s="2" t="s">
        <v>838</v>
      </c>
    </row>
    <row r="1970" spans="1:9" ht="17.5">
      <c r="A1970" s="257">
        <v>20000000</v>
      </c>
      <c r="B1970" s="90"/>
      <c r="C1970" s="191"/>
      <c r="D1970" s="402">
        <v>31911700</v>
      </c>
      <c r="E1970" s="91" t="s">
        <v>163</v>
      </c>
      <c r="F1970" s="92"/>
      <c r="G1970" s="372"/>
      <c r="H1970" s="92"/>
      <c r="I1970" s="372"/>
    </row>
    <row r="1971" spans="1:9" ht="17.5">
      <c r="A1971" s="258">
        <v>21000000</v>
      </c>
      <c r="B1971" s="79"/>
      <c r="C1971" s="185"/>
      <c r="D1971" s="402">
        <v>31911700</v>
      </c>
      <c r="E1971" s="11" t="s">
        <v>164</v>
      </c>
      <c r="F1971" s="75"/>
      <c r="G1971" s="19"/>
      <c r="H1971" s="75"/>
      <c r="I1971" s="19"/>
    </row>
    <row r="1972" spans="1:9" ht="17.5">
      <c r="A1972" s="258">
        <v>21010000</v>
      </c>
      <c r="B1972" s="79"/>
      <c r="C1972" s="185"/>
      <c r="D1972" s="402">
        <v>31911700</v>
      </c>
      <c r="E1972" s="11" t="s">
        <v>165</v>
      </c>
      <c r="F1972" s="75">
        <f>G1972/11*9</f>
        <v>1068133.0909090908</v>
      </c>
      <c r="G1972" s="19">
        <v>1305496</v>
      </c>
      <c r="H1972" s="75">
        <f>G1972/12*9</f>
        <v>979122</v>
      </c>
      <c r="I1972" s="19">
        <v>1305496</v>
      </c>
    </row>
    <row r="1973" spans="1:9" ht="17.5">
      <c r="A1973" s="259">
        <v>21010103</v>
      </c>
      <c r="B1973" s="82" t="s">
        <v>647</v>
      </c>
      <c r="C1973" s="187"/>
      <c r="D1973" s="523">
        <v>31911700</v>
      </c>
      <c r="E1973" s="80" t="s">
        <v>168</v>
      </c>
      <c r="F1973" s="75">
        <f t="shared" ref="F1973:F2019" si="76">G1973/11*9</f>
        <v>0</v>
      </c>
      <c r="G1973" s="19"/>
      <c r="H1973" s="75">
        <f t="shared" ref="H1973:H2020" si="77">G1973/12*9</f>
        <v>0</v>
      </c>
      <c r="I1973" s="19"/>
    </row>
    <row r="1974" spans="1:9" ht="17.5">
      <c r="A1974" s="259">
        <v>21010104</v>
      </c>
      <c r="B1974" s="82" t="s">
        <v>647</v>
      </c>
      <c r="C1974" s="187"/>
      <c r="D1974" s="523">
        <v>31911700</v>
      </c>
      <c r="E1974" s="80" t="s">
        <v>169</v>
      </c>
      <c r="F1974" s="75">
        <f t="shared" si="76"/>
        <v>1068133.0909090908</v>
      </c>
      <c r="G1974" s="19">
        <v>1305496</v>
      </c>
      <c r="H1974" s="75">
        <f t="shared" si="77"/>
        <v>979122</v>
      </c>
      <c r="I1974" s="19">
        <v>1305496</v>
      </c>
    </row>
    <row r="1975" spans="1:9" ht="17.5">
      <c r="A1975" s="259">
        <v>21010105</v>
      </c>
      <c r="B1975" s="82" t="s">
        <v>647</v>
      </c>
      <c r="C1975" s="187"/>
      <c r="D1975" s="523">
        <v>31911700</v>
      </c>
      <c r="E1975" s="80" t="s">
        <v>170</v>
      </c>
      <c r="F1975" s="75">
        <f t="shared" si="76"/>
        <v>0</v>
      </c>
      <c r="G1975" s="19"/>
      <c r="H1975" s="75">
        <f t="shared" si="77"/>
        <v>0</v>
      </c>
      <c r="I1975" s="19"/>
    </row>
    <row r="1976" spans="1:9" ht="17.5">
      <c r="A1976" s="234">
        <v>21010106</v>
      </c>
      <c r="B1976" s="82" t="s">
        <v>647</v>
      </c>
      <c r="C1976" s="187"/>
      <c r="D1976" s="523">
        <v>31911700</v>
      </c>
      <c r="E1976" s="80" t="s">
        <v>171</v>
      </c>
      <c r="F1976" s="75"/>
      <c r="G1976" s="19"/>
      <c r="H1976" s="75"/>
      <c r="I1976" s="19"/>
    </row>
    <row r="1977" spans="1:9" ht="17.5">
      <c r="A1977" s="239"/>
      <c r="B1977" s="82" t="s">
        <v>647</v>
      </c>
      <c r="C1977" s="187"/>
      <c r="D1977" s="523">
        <v>31911700</v>
      </c>
      <c r="E1977" s="64" t="s">
        <v>683</v>
      </c>
      <c r="F1977" s="75">
        <f t="shared" si="76"/>
        <v>16363.636363636364</v>
      </c>
      <c r="G1977" s="19">
        <v>20000</v>
      </c>
      <c r="H1977" s="75">
        <f t="shared" si="77"/>
        <v>15000</v>
      </c>
      <c r="I1977" s="19">
        <v>20000</v>
      </c>
    </row>
    <row r="1978" spans="1:9" ht="17.5">
      <c r="A1978" s="258">
        <v>21020300</v>
      </c>
      <c r="B1978" s="79"/>
      <c r="C1978" s="185"/>
      <c r="D1978" s="402">
        <v>31911700</v>
      </c>
      <c r="E1978" s="11" t="s">
        <v>192</v>
      </c>
      <c r="F1978" s="75">
        <f t="shared" si="76"/>
        <v>0</v>
      </c>
      <c r="G1978" s="19"/>
      <c r="H1978" s="75">
        <f t="shared" si="77"/>
        <v>0</v>
      </c>
      <c r="I1978" s="19"/>
    </row>
    <row r="1979" spans="1:9" ht="17.5">
      <c r="A1979" s="259">
        <v>21020301</v>
      </c>
      <c r="B1979" s="82" t="s">
        <v>647</v>
      </c>
      <c r="C1979" s="187"/>
      <c r="D1979" s="523">
        <v>31911700</v>
      </c>
      <c r="E1979" s="64" t="s">
        <v>177</v>
      </c>
      <c r="F1979" s="75">
        <f t="shared" si="76"/>
        <v>0</v>
      </c>
      <c r="G1979" s="19"/>
      <c r="H1979" s="75">
        <f t="shared" si="77"/>
        <v>0</v>
      </c>
      <c r="I1979" s="19"/>
    </row>
    <row r="1980" spans="1:9" ht="17.5">
      <c r="A1980" s="259">
        <v>21020302</v>
      </c>
      <c r="B1980" s="82" t="s">
        <v>647</v>
      </c>
      <c r="C1980" s="187"/>
      <c r="D1980" s="523">
        <v>31911700</v>
      </c>
      <c r="E1980" s="64" t="s">
        <v>178</v>
      </c>
      <c r="F1980" s="75">
        <f t="shared" si="76"/>
        <v>0</v>
      </c>
      <c r="G1980" s="19"/>
      <c r="H1980" s="75">
        <f t="shared" si="77"/>
        <v>0</v>
      </c>
      <c r="I1980" s="19"/>
    </row>
    <row r="1981" spans="1:9" ht="17.5">
      <c r="A1981" s="259">
        <v>21020303</v>
      </c>
      <c r="B1981" s="82" t="s">
        <v>647</v>
      </c>
      <c r="C1981" s="187"/>
      <c r="D1981" s="523">
        <v>31911700</v>
      </c>
      <c r="E1981" s="64" t="s">
        <v>179</v>
      </c>
      <c r="F1981" s="75">
        <f t="shared" si="76"/>
        <v>0</v>
      </c>
      <c r="G1981" s="19"/>
      <c r="H1981" s="75">
        <f t="shared" si="77"/>
        <v>0</v>
      </c>
      <c r="I1981" s="19"/>
    </row>
    <row r="1982" spans="1:9" ht="17.5">
      <c r="A1982" s="259">
        <v>21020304</v>
      </c>
      <c r="B1982" s="82" t="s">
        <v>647</v>
      </c>
      <c r="C1982" s="187"/>
      <c r="D1982" s="523">
        <v>31911700</v>
      </c>
      <c r="E1982" s="64" t="s">
        <v>180</v>
      </c>
      <c r="F1982" s="75">
        <f t="shared" si="76"/>
        <v>0</v>
      </c>
      <c r="G1982" s="19"/>
      <c r="H1982" s="75">
        <f t="shared" si="77"/>
        <v>0</v>
      </c>
      <c r="I1982" s="19"/>
    </row>
    <row r="1983" spans="1:9" ht="17.5">
      <c r="A1983" s="259">
        <v>21020312</v>
      </c>
      <c r="B1983" s="82" t="s">
        <v>647</v>
      </c>
      <c r="C1983" s="187"/>
      <c r="D1983" s="523">
        <v>31911700</v>
      </c>
      <c r="E1983" s="64" t="s">
        <v>183</v>
      </c>
      <c r="F1983" s="75">
        <f t="shared" si="76"/>
        <v>0</v>
      </c>
      <c r="G1983" s="19"/>
      <c r="H1983" s="75">
        <f t="shared" si="77"/>
        <v>0</v>
      </c>
      <c r="I1983" s="19"/>
    </row>
    <row r="1984" spans="1:9" ht="17.5">
      <c r="A1984" s="259">
        <v>21020315</v>
      </c>
      <c r="B1984" s="82" t="s">
        <v>647</v>
      </c>
      <c r="C1984" s="187"/>
      <c r="D1984" s="523">
        <v>31911700</v>
      </c>
      <c r="E1984" s="64" t="s">
        <v>186</v>
      </c>
      <c r="F1984" s="75">
        <f t="shared" si="76"/>
        <v>0</v>
      </c>
      <c r="G1984" s="19"/>
      <c r="H1984" s="75">
        <f t="shared" si="77"/>
        <v>0</v>
      </c>
      <c r="I1984" s="19"/>
    </row>
    <row r="1985" spans="1:9" ht="17.5">
      <c r="A1985" s="234">
        <v>21020314</v>
      </c>
      <c r="B1985" s="82" t="s">
        <v>647</v>
      </c>
      <c r="C1985" s="187"/>
      <c r="D1985" s="523">
        <v>31911700</v>
      </c>
      <c r="E1985" s="64" t="s">
        <v>520</v>
      </c>
      <c r="F1985" s="75">
        <f t="shared" si="76"/>
        <v>0</v>
      </c>
      <c r="G1985" s="19"/>
      <c r="H1985" s="75">
        <f t="shared" si="77"/>
        <v>0</v>
      </c>
      <c r="I1985" s="19"/>
    </row>
    <row r="1986" spans="1:9" ht="17.5">
      <c r="A1986" s="234">
        <v>21020305</v>
      </c>
      <c r="B1986" s="82" t="s">
        <v>647</v>
      </c>
      <c r="C1986" s="187"/>
      <c r="D1986" s="523">
        <v>31911700</v>
      </c>
      <c r="E1986" s="64" t="s">
        <v>521</v>
      </c>
      <c r="F1986" s="75">
        <f t="shared" si="76"/>
        <v>0</v>
      </c>
      <c r="G1986" s="19"/>
      <c r="H1986" s="75">
        <f t="shared" si="77"/>
        <v>0</v>
      </c>
      <c r="I1986" s="19"/>
    </row>
    <row r="1987" spans="1:9" ht="17.5">
      <c r="A1987" s="234">
        <v>21020306</v>
      </c>
      <c r="B1987" s="82" t="s">
        <v>647</v>
      </c>
      <c r="C1987" s="187"/>
      <c r="D1987" s="523">
        <v>31911700</v>
      </c>
      <c r="E1987" s="64" t="s">
        <v>522</v>
      </c>
      <c r="F1987" s="75">
        <f t="shared" si="76"/>
        <v>0</v>
      </c>
      <c r="G1987" s="19"/>
      <c r="H1987" s="75">
        <f t="shared" si="77"/>
        <v>0</v>
      </c>
      <c r="I1987" s="19"/>
    </row>
    <row r="1988" spans="1:9" ht="17.5">
      <c r="A1988" s="258">
        <v>21020400</v>
      </c>
      <c r="B1988" s="79"/>
      <c r="C1988" s="185"/>
      <c r="D1988" s="402">
        <v>31911700</v>
      </c>
      <c r="E1988" s="11" t="s">
        <v>193</v>
      </c>
      <c r="F1988" s="75">
        <f t="shared" si="76"/>
        <v>0</v>
      </c>
      <c r="G1988" s="19"/>
      <c r="H1988" s="75">
        <f t="shared" si="77"/>
        <v>0</v>
      </c>
      <c r="I1988" s="19"/>
    </row>
    <row r="1989" spans="1:9" ht="17.5">
      <c r="A1989" s="259">
        <v>21020401</v>
      </c>
      <c r="B1989" s="82" t="s">
        <v>647</v>
      </c>
      <c r="C1989" s="187"/>
      <c r="D1989" s="523">
        <v>31911700</v>
      </c>
      <c r="E1989" s="64" t="s">
        <v>177</v>
      </c>
      <c r="F1989" s="75">
        <f t="shared" si="76"/>
        <v>373853.45454545453</v>
      </c>
      <c r="G1989" s="19">
        <v>456932</v>
      </c>
      <c r="H1989" s="75">
        <f t="shared" si="77"/>
        <v>342699</v>
      </c>
      <c r="I1989" s="19">
        <f>'NORMINAL ROLL'!E1290</f>
        <v>358657.25</v>
      </c>
    </row>
    <row r="1990" spans="1:9" ht="17.5">
      <c r="A1990" s="259">
        <v>21020402</v>
      </c>
      <c r="B1990" s="82" t="s">
        <v>647</v>
      </c>
      <c r="C1990" s="187"/>
      <c r="D1990" s="523">
        <v>31911700</v>
      </c>
      <c r="E1990" s="64" t="s">
        <v>178</v>
      </c>
      <c r="F1990" s="75">
        <f t="shared" si="76"/>
        <v>213630.54545454544</v>
      </c>
      <c r="G1990" s="19">
        <v>261104</v>
      </c>
      <c r="H1990" s="75">
        <f t="shared" si="77"/>
        <v>195828</v>
      </c>
      <c r="I1990" s="19">
        <f>'NORMINAL ROLL'!F1290</f>
        <v>204947</v>
      </c>
    </row>
    <row r="1991" spans="1:9" ht="17.5">
      <c r="A1991" s="259">
        <v>21020403</v>
      </c>
      <c r="B1991" s="82" t="s">
        <v>647</v>
      </c>
      <c r="C1991" s="187"/>
      <c r="D1991" s="523">
        <v>31911700</v>
      </c>
      <c r="E1991" s="64" t="s">
        <v>179</v>
      </c>
      <c r="F1991" s="75">
        <f t="shared" si="76"/>
        <v>14138.18181818182</v>
      </c>
      <c r="G1991" s="19">
        <v>17280</v>
      </c>
      <c r="H1991" s="75">
        <f t="shared" si="77"/>
        <v>12960</v>
      </c>
      <c r="I1991" s="19">
        <f>'NORMINAL ROLL'!G1290</f>
        <v>37800</v>
      </c>
    </row>
    <row r="1992" spans="1:9" ht="17.5">
      <c r="A1992" s="259">
        <v>21020404</v>
      </c>
      <c r="B1992" s="82" t="s">
        <v>647</v>
      </c>
      <c r="C1992" s="187"/>
      <c r="D1992" s="523">
        <v>31911700</v>
      </c>
      <c r="E1992" s="64" t="s">
        <v>180</v>
      </c>
      <c r="F1992" s="75">
        <f t="shared" si="76"/>
        <v>53391.272727272721</v>
      </c>
      <c r="G1992" s="19">
        <v>65256</v>
      </c>
      <c r="H1992" s="75">
        <f t="shared" si="77"/>
        <v>48942</v>
      </c>
      <c r="I1992" s="19">
        <f>'NORMINAL ROLL'!G1290</f>
        <v>37800</v>
      </c>
    </row>
    <row r="1993" spans="1:9" ht="17.5">
      <c r="A1993" s="259">
        <v>21020412</v>
      </c>
      <c r="B1993" s="82" t="s">
        <v>647</v>
      </c>
      <c r="C1993" s="187"/>
      <c r="D1993" s="523">
        <v>31911700</v>
      </c>
      <c r="E1993" s="64" t="s">
        <v>183</v>
      </c>
      <c r="F1993" s="75">
        <f t="shared" si="76"/>
        <v>0</v>
      </c>
      <c r="G1993" s="19"/>
      <c r="H1993" s="75">
        <f t="shared" si="77"/>
        <v>0</v>
      </c>
      <c r="I1993" s="19"/>
    </row>
    <row r="1994" spans="1:9" ht="17.5">
      <c r="A1994" s="259">
        <v>21020415</v>
      </c>
      <c r="B1994" s="82" t="s">
        <v>647</v>
      </c>
      <c r="C1994" s="187"/>
      <c r="D1994" s="523">
        <v>31911700</v>
      </c>
      <c r="E1994" s="64" t="s">
        <v>186</v>
      </c>
      <c r="F1994" s="75">
        <f t="shared" si="76"/>
        <v>92680.363636363632</v>
      </c>
      <c r="G1994" s="19">
        <v>113276</v>
      </c>
      <c r="H1994" s="75">
        <f t="shared" si="77"/>
        <v>84957</v>
      </c>
      <c r="I1994" s="19">
        <f>'NORMINAL ROLL'!H1290</f>
        <v>51236.75</v>
      </c>
    </row>
    <row r="1995" spans="1:9" ht="17.5">
      <c r="A1995" s="258">
        <v>21020500</v>
      </c>
      <c r="B1995" s="79"/>
      <c r="C1995" s="185"/>
      <c r="D1995" s="402">
        <v>31911700</v>
      </c>
      <c r="E1995" s="11" t="s">
        <v>194</v>
      </c>
      <c r="F1995" s="75">
        <f t="shared" si="76"/>
        <v>0</v>
      </c>
      <c r="G1995" s="19"/>
      <c r="H1995" s="75">
        <f t="shared" si="77"/>
        <v>0</v>
      </c>
      <c r="I1995" s="19"/>
    </row>
    <row r="1996" spans="1:9" ht="17.5">
      <c r="A1996" s="259">
        <v>21020501</v>
      </c>
      <c r="B1996" s="82" t="s">
        <v>647</v>
      </c>
      <c r="C1996" s="187"/>
      <c r="D1996" s="523">
        <v>31911700</v>
      </c>
      <c r="E1996" s="64" t="s">
        <v>177</v>
      </c>
      <c r="F1996" s="75">
        <f t="shared" si="76"/>
        <v>0</v>
      </c>
      <c r="G1996" s="19"/>
      <c r="H1996" s="75">
        <f t="shared" si="77"/>
        <v>0</v>
      </c>
      <c r="I1996" s="19"/>
    </row>
    <row r="1997" spans="1:9" ht="17.5">
      <c r="A1997" s="260">
        <v>21020502</v>
      </c>
      <c r="B1997" s="82" t="s">
        <v>647</v>
      </c>
      <c r="C1997" s="189"/>
      <c r="D1997" s="523">
        <v>31911700</v>
      </c>
      <c r="E1997" s="64" t="s">
        <v>178</v>
      </c>
      <c r="F1997" s="75">
        <f t="shared" si="76"/>
        <v>0</v>
      </c>
      <c r="G1997" s="19"/>
      <c r="H1997" s="75">
        <f t="shared" si="77"/>
        <v>0</v>
      </c>
      <c r="I1997" s="19"/>
    </row>
    <row r="1998" spans="1:9" ht="17.5">
      <c r="A1998" s="260">
        <v>21020503</v>
      </c>
      <c r="B1998" s="82" t="s">
        <v>647</v>
      </c>
      <c r="C1998" s="189"/>
      <c r="D1998" s="523">
        <v>31911700</v>
      </c>
      <c r="E1998" s="64" t="s">
        <v>179</v>
      </c>
      <c r="F1998" s="75">
        <f t="shared" si="76"/>
        <v>0</v>
      </c>
      <c r="G1998" s="19"/>
      <c r="H1998" s="75">
        <f t="shared" si="77"/>
        <v>0</v>
      </c>
      <c r="I1998" s="19"/>
    </row>
    <row r="1999" spans="1:9" ht="17.5">
      <c r="A1999" s="260">
        <v>21020504</v>
      </c>
      <c r="B1999" s="82" t="s">
        <v>647</v>
      </c>
      <c r="C1999" s="189"/>
      <c r="D1999" s="523">
        <v>31911700</v>
      </c>
      <c r="E1999" s="64" t="s">
        <v>180</v>
      </c>
      <c r="F1999" s="75">
        <f t="shared" si="76"/>
        <v>0</v>
      </c>
      <c r="G1999" s="19"/>
      <c r="H1999" s="75">
        <f t="shared" si="77"/>
        <v>0</v>
      </c>
      <c r="I1999" s="19"/>
    </row>
    <row r="2000" spans="1:9" ht="17.5">
      <c r="A2000" s="260">
        <v>21020512</v>
      </c>
      <c r="B2000" s="82" t="s">
        <v>647</v>
      </c>
      <c r="C2000" s="189"/>
      <c r="D2000" s="523">
        <v>31911700</v>
      </c>
      <c r="E2000" s="64" t="s">
        <v>183</v>
      </c>
      <c r="F2000" s="75">
        <f t="shared" si="76"/>
        <v>0</v>
      </c>
      <c r="G2000" s="19"/>
      <c r="H2000" s="75">
        <f t="shared" si="77"/>
        <v>0</v>
      </c>
      <c r="I2000" s="18"/>
    </row>
    <row r="2001" spans="1:9" ht="17.5">
      <c r="A2001" s="260">
        <v>21020515</v>
      </c>
      <c r="B2001" s="82" t="s">
        <v>647</v>
      </c>
      <c r="C2001" s="189"/>
      <c r="D2001" s="523">
        <v>31911700</v>
      </c>
      <c r="E2001" s="64" t="s">
        <v>186</v>
      </c>
      <c r="F2001" s="75">
        <f t="shared" si="76"/>
        <v>0</v>
      </c>
      <c r="G2001" s="18"/>
      <c r="H2001" s="75">
        <f t="shared" si="77"/>
        <v>0</v>
      </c>
      <c r="I2001" s="18"/>
    </row>
    <row r="2002" spans="1:9" ht="17.5">
      <c r="A2002" s="235">
        <v>21020600</v>
      </c>
      <c r="B2002" s="84"/>
      <c r="C2002" s="188"/>
      <c r="D2002" s="402">
        <v>31911700</v>
      </c>
      <c r="E2002" s="11" t="s">
        <v>195</v>
      </c>
      <c r="F2002" s="75">
        <f t="shared" si="76"/>
        <v>0</v>
      </c>
      <c r="G2002" s="18"/>
      <c r="H2002" s="75">
        <f t="shared" si="77"/>
        <v>0</v>
      </c>
      <c r="I2002" s="18"/>
    </row>
    <row r="2003" spans="1:9" ht="17.5">
      <c r="A2003" s="248">
        <v>21020605</v>
      </c>
      <c r="B2003" s="82" t="s">
        <v>647</v>
      </c>
      <c r="C2003" s="189"/>
      <c r="D2003" s="523">
        <v>31911700</v>
      </c>
      <c r="E2003" s="80" t="s">
        <v>198</v>
      </c>
      <c r="F2003" s="75">
        <f t="shared" si="76"/>
        <v>0</v>
      </c>
      <c r="G2003" s="18"/>
      <c r="H2003" s="75">
        <f t="shared" si="77"/>
        <v>0</v>
      </c>
      <c r="I2003" s="18"/>
    </row>
    <row r="2004" spans="1:9" ht="17.5">
      <c r="A2004" s="237">
        <v>21030100</v>
      </c>
      <c r="B2004" s="86"/>
      <c r="C2004" s="190"/>
      <c r="D2004" s="402">
        <v>31911700</v>
      </c>
      <c r="E2004" s="59" t="s">
        <v>199</v>
      </c>
      <c r="F2004" s="75">
        <f t="shared" si="76"/>
        <v>0</v>
      </c>
      <c r="G2004" s="796"/>
      <c r="H2004" s="75">
        <f t="shared" si="77"/>
        <v>0</v>
      </c>
      <c r="I2004" s="796"/>
    </row>
    <row r="2005" spans="1:9" ht="17.5">
      <c r="A2005" s="1059">
        <v>22010100</v>
      </c>
      <c r="B2005" s="165" t="s">
        <v>828</v>
      </c>
      <c r="C2005" s="218"/>
      <c r="D2005" s="523">
        <v>31911700</v>
      </c>
      <c r="E2005" s="971" t="s">
        <v>834</v>
      </c>
      <c r="F2005" s="75">
        <f t="shared" si="76"/>
        <v>81818.181818181809</v>
      </c>
      <c r="G2005" s="796">
        <v>100000</v>
      </c>
      <c r="H2005" s="75">
        <f t="shared" si="77"/>
        <v>75000</v>
      </c>
      <c r="I2005" s="796">
        <v>100000</v>
      </c>
    </row>
    <row r="2006" spans="1:9" ht="17.5">
      <c r="A2006" s="254">
        <v>22020000</v>
      </c>
      <c r="B2006" s="86"/>
      <c r="C2006" s="190"/>
      <c r="D2006" s="402">
        <v>31911700</v>
      </c>
      <c r="E2006" s="59" t="s">
        <v>203</v>
      </c>
      <c r="F2006" s="75">
        <f t="shared" si="76"/>
        <v>0</v>
      </c>
      <c r="G2006" s="18"/>
      <c r="H2006" s="75">
        <f t="shared" si="77"/>
        <v>0</v>
      </c>
      <c r="I2006" s="18"/>
    </row>
    <row r="2007" spans="1:9" ht="17.5">
      <c r="A2007" s="254">
        <v>22020100</v>
      </c>
      <c r="B2007" s="86"/>
      <c r="C2007" s="190"/>
      <c r="D2007" s="402">
        <v>31911700</v>
      </c>
      <c r="E2007" s="59" t="s">
        <v>204</v>
      </c>
      <c r="F2007" s="75">
        <f t="shared" si="76"/>
        <v>0</v>
      </c>
      <c r="G2007" s="18"/>
      <c r="H2007" s="75">
        <f t="shared" si="77"/>
        <v>0</v>
      </c>
      <c r="I2007" s="18"/>
    </row>
    <row r="2008" spans="1:9" ht="17.5">
      <c r="A2008" s="170">
        <v>22020101</v>
      </c>
      <c r="B2008" s="82" t="s">
        <v>647</v>
      </c>
      <c r="C2008" s="205"/>
      <c r="D2008" s="523">
        <v>31911700</v>
      </c>
      <c r="E2008" s="128" t="s">
        <v>205</v>
      </c>
      <c r="F2008" s="75">
        <f t="shared" si="76"/>
        <v>0</v>
      </c>
      <c r="G2008" s="18"/>
      <c r="H2008" s="75">
        <f t="shared" si="77"/>
        <v>0</v>
      </c>
      <c r="I2008" s="18"/>
    </row>
    <row r="2009" spans="1:9" ht="17.5">
      <c r="A2009" s="170">
        <v>22020102</v>
      </c>
      <c r="B2009" s="82" t="s">
        <v>647</v>
      </c>
      <c r="C2009" s="205"/>
      <c r="D2009" s="523">
        <v>31911700</v>
      </c>
      <c r="E2009" s="128" t="s">
        <v>206</v>
      </c>
      <c r="F2009" s="75">
        <f t="shared" si="76"/>
        <v>0</v>
      </c>
      <c r="G2009" s="122"/>
      <c r="H2009" s="75">
        <f t="shared" si="77"/>
        <v>0</v>
      </c>
      <c r="I2009" s="122"/>
    </row>
    <row r="2010" spans="1:9" ht="17.5">
      <c r="A2010" s="170">
        <v>22020103</v>
      </c>
      <c r="B2010" s="82" t="s">
        <v>647</v>
      </c>
      <c r="C2010" s="205"/>
      <c r="D2010" s="523">
        <v>31911700</v>
      </c>
      <c r="E2010" s="128" t="s">
        <v>207</v>
      </c>
      <c r="F2010" s="75">
        <f t="shared" si="76"/>
        <v>0</v>
      </c>
      <c r="G2010" s="122"/>
      <c r="H2010" s="75">
        <f t="shared" si="77"/>
        <v>0</v>
      </c>
      <c r="I2010" s="122"/>
    </row>
    <row r="2011" spans="1:9" ht="17.5">
      <c r="A2011" s="170">
        <v>22020104</v>
      </c>
      <c r="B2011" s="82" t="s">
        <v>647</v>
      </c>
      <c r="C2011" s="205"/>
      <c r="D2011" s="523">
        <v>31911700</v>
      </c>
      <c r="E2011" s="128" t="s">
        <v>208</v>
      </c>
      <c r="F2011" s="75">
        <f t="shared" si="76"/>
        <v>0</v>
      </c>
      <c r="G2011" s="122"/>
      <c r="H2011" s="75">
        <f t="shared" si="77"/>
        <v>0</v>
      </c>
      <c r="I2011" s="122"/>
    </row>
    <row r="2012" spans="1:9" s="61" customFormat="1" ht="17.5">
      <c r="A2012" s="254">
        <v>22022000</v>
      </c>
      <c r="B2012" s="86"/>
      <c r="C2012" s="190"/>
      <c r="D2012" s="402">
        <v>31911700</v>
      </c>
      <c r="E2012" s="87" t="s">
        <v>246</v>
      </c>
      <c r="F2012" s="75">
        <f t="shared" si="76"/>
        <v>0</v>
      </c>
      <c r="G2012" s="420"/>
      <c r="H2012" s="75">
        <f t="shared" si="77"/>
        <v>0</v>
      </c>
      <c r="I2012" s="420"/>
    </row>
    <row r="2013" spans="1:9" ht="17.5">
      <c r="A2013" s="262">
        <v>22022001</v>
      </c>
      <c r="B2013" s="82" t="s">
        <v>647</v>
      </c>
      <c r="C2013" s="177"/>
      <c r="D2013" s="523">
        <v>31911700</v>
      </c>
      <c r="E2013" s="85" t="s">
        <v>247</v>
      </c>
      <c r="F2013" s="75">
        <f t="shared" si="76"/>
        <v>40909090.909090914</v>
      </c>
      <c r="G2013" s="122">
        <v>50000000</v>
      </c>
      <c r="H2013" s="75">
        <f t="shared" si="77"/>
        <v>37500000</v>
      </c>
      <c r="I2013" s="122">
        <v>1000000</v>
      </c>
    </row>
    <row r="2014" spans="1:9" ht="17.5">
      <c r="A2014" s="244">
        <v>220207</v>
      </c>
      <c r="B2014" s="126"/>
      <c r="C2014" s="207"/>
      <c r="D2014" s="402">
        <v>31911700</v>
      </c>
      <c r="E2014" s="160" t="s">
        <v>713</v>
      </c>
      <c r="F2014" s="75">
        <f t="shared" si="76"/>
        <v>4090909.0909090908</v>
      </c>
      <c r="G2014" s="122">
        <v>5000000</v>
      </c>
      <c r="H2014" s="75">
        <f t="shared" si="77"/>
        <v>3750000</v>
      </c>
      <c r="I2014" s="122"/>
    </row>
    <row r="2015" spans="1:9" ht="17.5">
      <c r="A2015" s="252">
        <v>22020710</v>
      </c>
      <c r="B2015" s="82" t="s">
        <v>647</v>
      </c>
      <c r="C2015" s="207"/>
      <c r="D2015" s="523">
        <v>31911700</v>
      </c>
      <c r="E2015" s="161" t="s">
        <v>714</v>
      </c>
      <c r="F2015" s="75">
        <f t="shared" si="76"/>
        <v>1227272.7272727271</v>
      </c>
      <c r="G2015" s="122">
        <v>1500000</v>
      </c>
      <c r="H2015" s="75">
        <f t="shared" si="77"/>
        <v>1125000</v>
      </c>
      <c r="I2015" s="122">
        <v>2000000</v>
      </c>
    </row>
    <row r="2016" spans="1:9" ht="17.5">
      <c r="A2016" s="265">
        <v>22022017</v>
      </c>
      <c r="B2016" s="566" t="s">
        <v>647</v>
      </c>
      <c r="C2016" s="210"/>
      <c r="D2016" s="523">
        <v>31911700</v>
      </c>
      <c r="E2016" s="619" t="s">
        <v>823</v>
      </c>
      <c r="F2016" s="75">
        <f t="shared" ref="F2016" si="78">G2016/11*9</f>
        <v>0</v>
      </c>
      <c r="G2016" s="567"/>
      <c r="H2016" s="75">
        <f t="shared" ref="H2016" si="79">G2016/12*9</f>
        <v>0</v>
      </c>
      <c r="I2016" s="567">
        <v>60000000</v>
      </c>
    </row>
    <row r="2017" spans="1:9" ht="18" thickBot="1">
      <c r="A2017" s="265">
        <v>22022017</v>
      </c>
      <c r="B2017" s="566" t="s">
        <v>647</v>
      </c>
      <c r="C2017" s="210"/>
      <c r="D2017" s="523">
        <v>31911700</v>
      </c>
      <c r="E2017" s="1581" t="s">
        <v>1673</v>
      </c>
      <c r="F2017" s="75">
        <f t="shared" si="76"/>
        <v>0</v>
      </c>
      <c r="G2017" s="567"/>
      <c r="H2017" s="75">
        <f t="shared" si="77"/>
        <v>0</v>
      </c>
      <c r="I2017" s="1574">
        <v>15000000</v>
      </c>
    </row>
    <row r="2018" spans="1:9" ht="18" thickBot="1">
      <c r="A2018" s="635"/>
      <c r="B2018" s="636"/>
      <c r="C2018" s="637"/>
      <c r="D2018" s="636"/>
      <c r="E2018" s="638" t="s">
        <v>164</v>
      </c>
      <c r="F2018" s="75">
        <f t="shared" si="76"/>
        <v>1832190.5454545454</v>
      </c>
      <c r="G2018" s="548">
        <f>SUM(G1973:G2003)</f>
        <v>2239344</v>
      </c>
      <c r="H2018" s="75">
        <f t="shared" si="77"/>
        <v>1679508</v>
      </c>
      <c r="I2018" s="549">
        <f>SUM(I1973:I2003)</f>
        <v>2015937</v>
      </c>
    </row>
    <row r="2019" spans="1:9" ht="18" thickBot="1">
      <c r="A2019" s="631"/>
      <c r="B2019" s="632"/>
      <c r="C2019" s="633"/>
      <c r="D2019" s="632"/>
      <c r="E2019" s="634" t="s">
        <v>203</v>
      </c>
      <c r="F2019" s="75">
        <f t="shared" si="76"/>
        <v>46227272.727272734</v>
      </c>
      <c r="G2019" s="543">
        <f>SUM(G2008:G2017)</f>
        <v>56500000</v>
      </c>
      <c r="H2019" s="75">
        <f t="shared" si="77"/>
        <v>42375000</v>
      </c>
      <c r="I2019" s="543">
        <f>SUM(I2008:I2017)</f>
        <v>78000000</v>
      </c>
    </row>
    <row r="2020" spans="1:9" ht="18" thickBot="1">
      <c r="A2020" s="448"/>
      <c r="B2020" s="448"/>
      <c r="C2020" s="449"/>
      <c r="D2020" s="448"/>
      <c r="E2020" s="450" t="s">
        <v>1672</v>
      </c>
      <c r="F2020" s="406">
        <f>SUM(F2018:F2019)</f>
        <v>48059463.272727281</v>
      </c>
      <c r="G2020" s="406">
        <f>SUM(G2018:G2019)</f>
        <v>58739344</v>
      </c>
      <c r="H2020" s="75">
        <f t="shared" si="77"/>
        <v>44054508</v>
      </c>
      <c r="I2020" s="406">
        <f>SUM(I2018:I2019)</f>
        <v>80015937</v>
      </c>
    </row>
    <row r="2021" spans="1:9" ht="22">
      <c r="A2021" s="1620" t="s">
        <v>916</v>
      </c>
      <c r="B2021" s="1621"/>
      <c r="C2021" s="1621"/>
      <c r="D2021" s="1621"/>
      <c r="E2021" s="1621"/>
      <c r="F2021" s="1621"/>
      <c r="G2021" s="1621"/>
      <c r="H2021" s="1621"/>
      <c r="I2021" s="1622"/>
    </row>
    <row r="2022" spans="1:9" ht="20">
      <c r="A2022" s="1623" t="s">
        <v>484</v>
      </c>
      <c r="B2022" s="1624"/>
      <c r="C2022" s="1624"/>
      <c r="D2022" s="1624"/>
      <c r="E2022" s="1624"/>
      <c r="F2022" s="1624"/>
      <c r="G2022" s="1624"/>
      <c r="H2022" s="1624"/>
      <c r="I2022" s="1625"/>
    </row>
    <row r="2023" spans="1:9" ht="21.75" customHeight="1">
      <c r="A2023" s="1626" t="s">
        <v>1678</v>
      </c>
      <c r="B2023" s="1627"/>
      <c r="C2023" s="1627"/>
      <c r="D2023" s="1627"/>
      <c r="E2023" s="1627"/>
      <c r="F2023" s="1627"/>
      <c r="G2023" s="1627"/>
      <c r="H2023" s="1627"/>
      <c r="I2023" s="1628"/>
    </row>
    <row r="2024" spans="1:9" ht="20.25" customHeight="1" thickBot="1">
      <c r="A2024" s="1656" t="s">
        <v>330</v>
      </c>
      <c r="B2024" s="1656"/>
      <c r="C2024" s="1656"/>
      <c r="D2024" s="1656"/>
      <c r="E2024" s="1656"/>
      <c r="F2024" s="1656"/>
      <c r="G2024" s="1656"/>
      <c r="H2024" s="1656"/>
      <c r="I2024" s="1656"/>
    </row>
    <row r="2025" spans="1:9" ht="18.75" customHeight="1" thickBot="1">
      <c r="A2025" s="1632" t="s">
        <v>462</v>
      </c>
      <c r="B2025" s="1633"/>
      <c r="C2025" s="1633"/>
      <c r="D2025" s="1633"/>
      <c r="E2025" s="1633"/>
      <c r="F2025" s="1633"/>
      <c r="G2025" s="1633"/>
      <c r="H2025" s="1633"/>
      <c r="I2025" s="1634"/>
    </row>
    <row r="2026" spans="1:9" s="121" customFormat="1" ht="53" thickBot="1">
      <c r="A2026" s="167" t="s">
        <v>696</v>
      </c>
      <c r="B2026" s="2" t="s">
        <v>459</v>
      </c>
      <c r="C2026" s="175" t="s">
        <v>455</v>
      </c>
      <c r="D2026" s="2" t="s">
        <v>458</v>
      </c>
      <c r="E2026" s="8" t="s">
        <v>1</v>
      </c>
      <c r="F2026" s="2" t="s">
        <v>835</v>
      </c>
      <c r="G2026" s="2" t="s">
        <v>836</v>
      </c>
      <c r="H2026" s="2" t="s">
        <v>837</v>
      </c>
      <c r="I2026" s="2" t="s">
        <v>838</v>
      </c>
    </row>
    <row r="2027" spans="1:9" ht="17.5">
      <c r="A2027" s="253">
        <v>53500100101</v>
      </c>
      <c r="B2027" s="82" t="s">
        <v>647</v>
      </c>
      <c r="C2027" s="206"/>
      <c r="D2027" s="523">
        <v>31911700</v>
      </c>
      <c r="E2027" s="146" t="s">
        <v>369</v>
      </c>
      <c r="F2027" s="63">
        <f>F2098</f>
        <v>8005964.25</v>
      </c>
      <c r="G2027" s="63">
        <f>G2098</f>
        <v>22599412</v>
      </c>
      <c r="H2027" s="63">
        <f>H2098</f>
        <v>17209537.079999998</v>
      </c>
      <c r="I2027" s="63">
        <f>I2098</f>
        <v>23097474.629999999</v>
      </c>
    </row>
    <row r="2028" spans="1:9" ht="17.5">
      <c r="A2028" s="254">
        <v>53500100102</v>
      </c>
      <c r="B2028" s="82" t="s">
        <v>647</v>
      </c>
      <c r="C2028" s="190"/>
      <c r="D2028" s="523">
        <v>31911700</v>
      </c>
      <c r="E2028" s="98" t="s">
        <v>460</v>
      </c>
      <c r="F2028" s="147">
        <f>F2154</f>
        <v>41141305.25</v>
      </c>
      <c r="G2028" s="147">
        <f>G2154</f>
        <v>36709317</v>
      </c>
      <c r="H2028" s="147">
        <f>H2154</f>
        <v>11618598</v>
      </c>
      <c r="I2028" s="147">
        <f>I2154</f>
        <v>50238843.760000005</v>
      </c>
    </row>
    <row r="2029" spans="1:9" ht="17.5">
      <c r="A2029" s="254">
        <v>53500100103</v>
      </c>
      <c r="B2029" s="82" t="s">
        <v>647</v>
      </c>
      <c r="C2029" s="190"/>
      <c r="D2029" s="523">
        <v>31911700</v>
      </c>
      <c r="E2029" s="98" t="s">
        <v>461</v>
      </c>
      <c r="F2029" s="65">
        <f>F2211</f>
        <v>20427469</v>
      </c>
      <c r="G2029" s="65">
        <f>G2211</f>
        <v>199121607</v>
      </c>
      <c r="H2029" s="65">
        <f>H2211</f>
        <v>132788765.25</v>
      </c>
      <c r="I2029" s="65">
        <f>I2211</f>
        <v>30515441.359999999</v>
      </c>
    </row>
    <row r="2030" spans="1:9" ht="28" customHeight="1" thickBot="1">
      <c r="A2030" s="255"/>
      <c r="B2030" s="71"/>
      <c r="C2030" s="181"/>
      <c r="D2030" s="71"/>
      <c r="E2030" s="72"/>
      <c r="F2030" s="74"/>
      <c r="G2030" s="360"/>
      <c r="H2030" s="95"/>
      <c r="I2030" s="367"/>
    </row>
    <row r="2031" spans="1:9" ht="28" customHeight="1" thickBot="1">
      <c r="A2031" s="169"/>
      <c r="B2031" s="99"/>
      <c r="C2031" s="193"/>
      <c r="D2031" s="99"/>
      <c r="E2031" s="60" t="s">
        <v>296</v>
      </c>
      <c r="F2031" s="639">
        <f>SUM(F2027:F2030)</f>
        <v>69574738.5</v>
      </c>
      <c r="G2031" s="639">
        <f>SUM(G2027:G2030)</f>
        <v>258430336</v>
      </c>
      <c r="H2031" s="639">
        <f>SUM(H2027:H2030)</f>
        <v>161616900.32999998</v>
      </c>
      <c r="I2031" s="67">
        <f>SUM(I2027:I2030)</f>
        <v>103851759.75</v>
      </c>
    </row>
    <row r="2032" spans="1:9" ht="18" thickBot="1">
      <c r="A2032" s="1671" t="s">
        <v>505</v>
      </c>
      <c r="B2032" s="1672"/>
      <c r="C2032" s="1672"/>
      <c r="D2032" s="1672"/>
      <c r="E2032" s="1672"/>
      <c r="F2032" s="1672"/>
      <c r="G2032" s="1672"/>
      <c r="H2032" s="1672"/>
      <c r="I2032" s="1673"/>
    </row>
    <row r="2033" spans="1:9" ht="17.5">
      <c r="A2033" s="256"/>
      <c r="B2033" s="68"/>
      <c r="C2033" s="180"/>
      <c r="D2033" s="68"/>
      <c r="E2033" s="148" t="s">
        <v>164</v>
      </c>
      <c r="F2033" s="685">
        <f t="shared" ref="F2033:I2034" si="80">SUM(F2096+F2152+F2209)</f>
        <v>48643738.5</v>
      </c>
      <c r="G2033" s="685">
        <f t="shared" si="80"/>
        <v>191730336</v>
      </c>
      <c r="H2033" s="685">
        <f t="shared" si="80"/>
        <v>118729300.33</v>
      </c>
      <c r="I2033" s="70">
        <f t="shared" si="80"/>
        <v>36551759.75</v>
      </c>
    </row>
    <row r="2034" spans="1:9" ht="18" thickBot="1">
      <c r="A2034" s="255"/>
      <c r="B2034" s="71"/>
      <c r="C2034" s="181"/>
      <c r="D2034" s="71"/>
      <c r="E2034" s="118" t="s">
        <v>203</v>
      </c>
      <c r="F2034" s="640">
        <f t="shared" si="80"/>
        <v>20931000</v>
      </c>
      <c r="G2034" s="640">
        <f t="shared" si="80"/>
        <v>66700000</v>
      </c>
      <c r="H2034" s="640">
        <f t="shared" si="80"/>
        <v>42887600</v>
      </c>
      <c r="I2034" s="74">
        <f t="shared" si="80"/>
        <v>67300000</v>
      </c>
    </row>
    <row r="2035" spans="1:9" ht="18" thickBot="1">
      <c r="A2035" s="169"/>
      <c r="B2035" s="99"/>
      <c r="C2035" s="193"/>
      <c r="D2035" s="99"/>
      <c r="E2035" s="60" t="s">
        <v>296</v>
      </c>
      <c r="F2035" s="639">
        <f>SUM(F2033:F2034)</f>
        <v>69574738.5</v>
      </c>
      <c r="G2035" s="639">
        <f>SUM(G2033:G2034)</f>
        <v>258430336</v>
      </c>
      <c r="H2035" s="639">
        <f>SUM(H2033:H2034)</f>
        <v>161616900.32999998</v>
      </c>
      <c r="I2035" s="67">
        <f>SUM(I2034:I2034)</f>
        <v>67300000</v>
      </c>
    </row>
    <row r="2036" spans="1:9" ht="22">
      <c r="A2036" s="1620" t="s">
        <v>916</v>
      </c>
      <c r="B2036" s="1621"/>
      <c r="C2036" s="1621"/>
      <c r="D2036" s="1621"/>
      <c r="E2036" s="1621"/>
      <c r="F2036" s="1621"/>
      <c r="G2036" s="1621"/>
      <c r="H2036" s="1621"/>
      <c r="I2036" s="1622"/>
    </row>
    <row r="2037" spans="1:9" ht="20">
      <c r="A2037" s="1623" t="s">
        <v>484</v>
      </c>
      <c r="B2037" s="1624"/>
      <c r="C2037" s="1624"/>
      <c r="D2037" s="1624"/>
      <c r="E2037" s="1624"/>
      <c r="F2037" s="1624"/>
      <c r="G2037" s="1624"/>
      <c r="H2037" s="1624"/>
      <c r="I2037" s="1625"/>
    </row>
    <row r="2038" spans="1:9" ht="22">
      <c r="A2038" s="1626" t="s">
        <v>1678</v>
      </c>
      <c r="B2038" s="1627"/>
      <c r="C2038" s="1627"/>
      <c r="D2038" s="1627"/>
      <c r="E2038" s="1627"/>
      <c r="F2038" s="1627"/>
      <c r="G2038" s="1627"/>
      <c r="H2038" s="1627"/>
      <c r="I2038" s="1628"/>
    </row>
    <row r="2039" spans="1:9" ht="18.75" customHeight="1" thickBot="1">
      <c r="A2039" s="1656" t="s">
        <v>277</v>
      </c>
      <c r="B2039" s="1656"/>
      <c r="C2039" s="1656"/>
      <c r="D2039" s="1656"/>
      <c r="E2039" s="1656"/>
      <c r="F2039" s="1656"/>
      <c r="G2039" s="1656"/>
      <c r="H2039" s="1656"/>
      <c r="I2039" s="1656"/>
    </row>
    <row r="2040" spans="1:9" ht="18.75" customHeight="1" thickBot="1">
      <c r="A2040" s="1653" t="s">
        <v>463</v>
      </c>
      <c r="B2040" s="1654"/>
      <c r="C2040" s="1654"/>
      <c r="D2040" s="1654"/>
      <c r="E2040" s="1654"/>
      <c r="F2040" s="1654"/>
      <c r="G2040" s="1654"/>
      <c r="H2040" s="1654"/>
      <c r="I2040" s="1655"/>
    </row>
    <row r="2041" spans="1:9" ht="57" customHeight="1" thickBot="1">
      <c r="A2041" s="167" t="s">
        <v>465</v>
      </c>
      <c r="B2041" s="2" t="s">
        <v>459</v>
      </c>
      <c r="C2041" s="175" t="s">
        <v>455</v>
      </c>
      <c r="D2041" s="2" t="s">
        <v>458</v>
      </c>
      <c r="E2041" s="8" t="s">
        <v>1</v>
      </c>
      <c r="F2041" s="2" t="s">
        <v>835</v>
      </c>
      <c r="G2041" s="2" t="s">
        <v>836</v>
      </c>
      <c r="H2041" s="2" t="s">
        <v>837</v>
      </c>
      <c r="I2041" s="2" t="s">
        <v>838</v>
      </c>
    </row>
    <row r="2042" spans="1:9" ht="17.5">
      <c r="A2042" s="269">
        <v>20000000</v>
      </c>
      <c r="B2042" s="79"/>
      <c r="C2042" s="217"/>
      <c r="D2042" s="402">
        <v>31911700</v>
      </c>
      <c r="E2042" s="149" t="s">
        <v>163</v>
      </c>
      <c r="F2042" s="45"/>
      <c r="G2042" s="19"/>
      <c r="H2042" s="45"/>
      <c r="I2042" s="19"/>
    </row>
    <row r="2043" spans="1:9" ht="17.5">
      <c r="A2043" s="269">
        <v>21000000</v>
      </c>
      <c r="B2043" s="79"/>
      <c r="C2043" s="217"/>
      <c r="D2043" s="402">
        <v>31911700</v>
      </c>
      <c r="E2043" s="149" t="s">
        <v>164</v>
      </c>
      <c r="F2043" s="45"/>
      <c r="G2043" s="19"/>
      <c r="H2043" s="45"/>
      <c r="I2043" s="19"/>
    </row>
    <row r="2044" spans="1:9" ht="17.5">
      <c r="A2044" s="269">
        <v>21010000</v>
      </c>
      <c r="B2044" s="79"/>
      <c r="C2044" s="217"/>
      <c r="D2044" s="402">
        <v>31911700</v>
      </c>
      <c r="E2044" s="149" t="s">
        <v>165</v>
      </c>
      <c r="F2044" s="45"/>
      <c r="G2044" s="19"/>
      <c r="H2044" s="45">
        <f>G2044/12*9</f>
        <v>0</v>
      </c>
      <c r="I2044" s="19"/>
    </row>
    <row r="2045" spans="1:9" ht="17.5">
      <c r="A2045" s="259">
        <v>21010103</v>
      </c>
      <c r="B2045" s="82" t="s">
        <v>647</v>
      </c>
      <c r="C2045" s="187"/>
      <c r="D2045" s="523">
        <v>31911700</v>
      </c>
      <c r="E2045" s="80" t="s">
        <v>168</v>
      </c>
      <c r="F2045" s="30">
        <v>1868037.75</v>
      </c>
      <c r="G2045" s="796">
        <v>616717</v>
      </c>
      <c r="H2045" s="45">
        <f>G2045/12*9</f>
        <v>462537.75</v>
      </c>
      <c r="I2045" s="796">
        <f>'NORMINAL ROLL'!D1302</f>
        <v>1714014</v>
      </c>
    </row>
    <row r="2046" spans="1:9" ht="17.5">
      <c r="A2046" s="259">
        <v>21010104</v>
      </c>
      <c r="B2046" s="82" t="s">
        <v>647</v>
      </c>
      <c r="C2046" s="187"/>
      <c r="D2046" s="523">
        <v>31911700</v>
      </c>
      <c r="E2046" s="80" t="s">
        <v>169</v>
      </c>
      <c r="F2046" s="30">
        <v>1368554.25</v>
      </c>
      <c r="G2046" s="796"/>
      <c r="H2046" s="45">
        <f>G2046/12*9</f>
        <v>0</v>
      </c>
      <c r="I2046" s="796">
        <f>'NORMINAL ROLL'!D1298</f>
        <v>259103</v>
      </c>
    </row>
    <row r="2047" spans="1:9" ht="17.5">
      <c r="A2047" s="259">
        <v>21010105</v>
      </c>
      <c r="B2047" s="82" t="s">
        <v>647</v>
      </c>
      <c r="C2047" s="187"/>
      <c r="D2047" s="523">
        <v>31911700</v>
      </c>
      <c r="E2047" s="80" t="s">
        <v>170</v>
      </c>
      <c r="F2047" s="30">
        <v>1146435</v>
      </c>
      <c r="G2047" s="796"/>
      <c r="H2047" s="45">
        <f>G2047/12*9</f>
        <v>0</v>
      </c>
      <c r="I2047" s="796"/>
    </row>
    <row r="2048" spans="1:9" ht="17.5">
      <c r="A2048" s="234">
        <v>21010106</v>
      </c>
      <c r="B2048" s="82" t="s">
        <v>647</v>
      </c>
      <c r="C2048" s="187"/>
      <c r="D2048" s="523">
        <v>31911700</v>
      </c>
      <c r="E2048" s="80" t="s">
        <v>171</v>
      </c>
      <c r="F2048" s="30"/>
      <c r="G2048" s="796"/>
      <c r="H2048" s="30"/>
      <c r="I2048" s="796"/>
    </row>
    <row r="2049" spans="1:9" ht="17.5">
      <c r="A2049" s="239"/>
      <c r="B2049" s="82" t="s">
        <v>647</v>
      </c>
      <c r="C2049" s="187"/>
      <c r="D2049" s="523">
        <v>31911700</v>
      </c>
      <c r="E2049" s="64" t="s">
        <v>683</v>
      </c>
      <c r="F2049" s="30"/>
      <c r="G2049" s="796">
        <v>9431074</v>
      </c>
      <c r="H2049" s="278"/>
      <c r="I2049" s="18">
        <f>'NORMINAL ROLL'!M1302+'NORMINAL ROLL'!M1298</f>
        <v>1440000</v>
      </c>
    </row>
    <row r="2050" spans="1:9" ht="17.5">
      <c r="A2050" s="258">
        <v>21020300</v>
      </c>
      <c r="B2050" s="79"/>
      <c r="C2050" s="185"/>
      <c r="D2050" s="402">
        <v>31911700</v>
      </c>
      <c r="E2050" s="11" t="s">
        <v>192</v>
      </c>
      <c r="F2050" s="30"/>
      <c r="G2050" s="796"/>
      <c r="H2050" s="278"/>
      <c r="I2050" s="796"/>
    </row>
    <row r="2051" spans="1:9" ht="17.5">
      <c r="A2051" s="259">
        <v>21020301</v>
      </c>
      <c r="B2051" s="82" t="s">
        <v>647</v>
      </c>
      <c r="C2051" s="187"/>
      <c r="D2051" s="523">
        <v>31911700</v>
      </c>
      <c r="E2051" s="64" t="s">
        <v>177</v>
      </c>
      <c r="F2051" s="30">
        <v>755358</v>
      </c>
      <c r="G2051" s="796"/>
      <c r="H2051" s="45">
        <f t="shared" ref="H2051:H2056" si="81">G2051/12*9</f>
        <v>0</v>
      </c>
      <c r="I2051" s="796">
        <f>'NORMINAL ROLL'!E1302</f>
        <v>530691</v>
      </c>
    </row>
    <row r="2052" spans="1:9" ht="17.5">
      <c r="A2052" s="259">
        <v>21020302</v>
      </c>
      <c r="B2052" s="82" t="s">
        <v>647</v>
      </c>
      <c r="C2052" s="187"/>
      <c r="D2052" s="523">
        <v>31911700</v>
      </c>
      <c r="E2052" s="64" t="s">
        <v>178</v>
      </c>
      <c r="F2052" s="30">
        <v>433112.25</v>
      </c>
      <c r="G2052" s="796">
        <v>258249</v>
      </c>
      <c r="H2052" s="45">
        <f t="shared" si="81"/>
        <v>193686.75</v>
      </c>
      <c r="I2052" s="796">
        <f>'NORMINAL ROLL'!F1302</f>
        <v>303252</v>
      </c>
    </row>
    <row r="2053" spans="1:9" ht="17.5">
      <c r="A2053" s="259">
        <v>21020303</v>
      </c>
      <c r="B2053" s="82" t="s">
        <v>647</v>
      </c>
      <c r="C2053" s="187"/>
      <c r="D2053" s="523">
        <v>31911700</v>
      </c>
      <c r="E2053" s="64" t="s">
        <v>179</v>
      </c>
      <c r="F2053" s="796">
        <v>462485.25</v>
      </c>
      <c r="G2053" s="796">
        <v>147571</v>
      </c>
      <c r="H2053" s="45">
        <f t="shared" si="81"/>
        <v>110678.25</v>
      </c>
      <c r="I2053" s="796">
        <f>'NORMINAL ROLL'!G1302</f>
        <v>19440</v>
      </c>
    </row>
    <row r="2054" spans="1:9" ht="17.5">
      <c r="A2054" s="259">
        <v>21020304</v>
      </c>
      <c r="B2054" s="82" t="s">
        <v>647</v>
      </c>
      <c r="C2054" s="187"/>
      <c r="D2054" s="523">
        <v>31911700</v>
      </c>
      <c r="E2054" s="64" t="s">
        <v>180</v>
      </c>
      <c r="F2054" s="796">
        <v>110867.25</v>
      </c>
      <c r="G2054" s="796">
        <v>8640</v>
      </c>
      <c r="H2054" s="45">
        <f t="shared" si="81"/>
        <v>6480</v>
      </c>
      <c r="I2054" s="796">
        <f>'NORMINAL ROLL'!H1302</f>
        <v>75813</v>
      </c>
    </row>
    <row r="2055" spans="1:9" ht="17.5">
      <c r="A2055" s="259">
        <v>21020312</v>
      </c>
      <c r="B2055" s="82" t="s">
        <v>647</v>
      </c>
      <c r="C2055" s="187"/>
      <c r="D2055" s="523">
        <v>31911700</v>
      </c>
      <c r="E2055" s="64" t="s">
        <v>183</v>
      </c>
      <c r="F2055" s="30">
        <v>0</v>
      </c>
      <c r="G2055" s="796">
        <v>36893</v>
      </c>
      <c r="H2055" s="45">
        <f t="shared" si="81"/>
        <v>27669.75</v>
      </c>
      <c r="I2055" s="796"/>
    </row>
    <row r="2056" spans="1:9" ht="17.5">
      <c r="A2056" s="259">
        <v>21020315</v>
      </c>
      <c r="B2056" s="82" t="s">
        <v>647</v>
      </c>
      <c r="C2056" s="187"/>
      <c r="D2056" s="523">
        <v>31911700</v>
      </c>
      <c r="E2056" s="64" t="s">
        <v>186</v>
      </c>
      <c r="F2056" s="796">
        <v>182840.25</v>
      </c>
      <c r="G2056" s="796"/>
      <c r="H2056" s="45">
        <f t="shared" si="81"/>
        <v>0</v>
      </c>
      <c r="I2056" s="796">
        <f>'NORMINAL ROLL'!I1302</f>
        <v>123813</v>
      </c>
    </row>
    <row r="2057" spans="1:9" ht="17.5">
      <c r="A2057" s="234">
        <v>21020314</v>
      </c>
      <c r="B2057" s="82" t="s">
        <v>647</v>
      </c>
      <c r="C2057" s="187"/>
      <c r="D2057" s="523">
        <v>31911700</v>
      </c>
      <c r="E2057" s="64" t="s">
        <v>520</v>
      </c>
      <c r="F2057" s="30"/>
      <c r="G2057" s="796">
        <v>60893</v>
      </c>
      <c r="H2057" s="30"/>
      <c r="I2057" s="796">
        <f>'NORMINAL ROLL'!K1302</f>
        <v>275256</v>
      </c>
    </row>
    <row r="2058" spans="1:9" ht="17.5">
      <c r="A2058" s="234">
        <v>21020305</v>
      </c>
      <c r="B2058" s="82" t="s">
        <v>647</v>
      </c>
      <c r="C2058" s="187"/>
      <c r="D2058" s="523">
        <v>31911700</v>
      </c>
      <c r="E2058" s="64" t="s">
        <v>521</v>
      </c>
      <c r="F2058" s="30"/>
      <c r="G2058" s="796"/>
      <c r="H2058" s="30"/>
      <c r="I2058" s="796"/>
    </row>
    <row r="2059" spans="1:9" ht="17.5">
      <c r="A2059" s="234">
        <v>21020306</v>
      </c>
      <c r="B2059" s="82" t="s">
        <v>647</v>
      </c>
      <c r="C2059" s="187"/>
      <c r="D2059" s="523">
        <v>31911700</v>
      </c>
      <c r="E2059" s="64" t="s">
        <v>522</v>
      </c>
      <c r="F2059" s="30"/>
      <c r="G2059" s="796"/>
      <c r="H2059" s="30"/>
      <c r="I2059" s="796">
        <f>'NORMINAL ROLL'!J1302</f>
        <v>15120</v>
      </c>
    </row>
    <row r="2060" spans="1:9" ht="17.5">
      <c r="A2060" s="258">
        <v>21020400</v>
      </c>
      <c r="B2060" s="79"/>
      <c r="C2060" s="185"/>
      <c r="D2060" s="402">
        <v>31911700</v>
      </c>
      <c r="E2060" s="11" t="s">
        <v>193</v>
      </c>
      <c r="F2060" s="30"/>
      <c r="G2060" s="796"/>
      <c r="H2060" s="30"/>
      <c r="I2060" s="796"/>
    </row>
    <row r="2061" spans="1:9" ht="17.5">
      <c r="A2061" s="259">
        <v>21020401</v>
      </c>
      <c r="B2061" s="82" t="s">
        <v>647</v>
      </c>
      <c r="C2061" s="187"/>
      <c r="D2061" s="523">
        <v>31911700</v>
      </c>
      <c r="E2061" s="64" t="s">
        <v>177</v>
      </c>
      <c r="F2061" s="30">
        <v>282489</v>
      </c>
      <c r="G2061" s="796"/>
      <c r="H2061" s="45">
        <f t="shared" ref="H2061:H2065" si="82">G2061/12*9</f>
        <v>0</v>
      </c>
      <c r="I2061" s="796">
        <f>'NORMINAL ROLL'!E1298</f>
        <v>90686.049999999988</v>
      </c>
    </row>
    <row r="2062" spans="1:9" ht="17.5">
      <c r="A2062" s="259">
        <v>21020402</v>
      </c>
      <c r="B2062" s="82" t="s">
        <v>647</v>
      </c>
      <c r="C2062" s="187"/>
      <c r="D2062" s="523">
        <v>31911700</v>
      </c>
      <c r="E2062" s="64" t="s">
        <v>178</v>
      </c>
      <c r="F2062" s="30">
        <v>186327</v>
      </c>
      <c r="G2062" s="796">
        <v>170546</v>
      </c>
      <c r="H2062" s="45">
        <f t="shared" si="82"/>
        <v>127909.5</v>
      </c>
      <c r="I2062" s="796">
        <f>'NORMINAL ROLL'!F1298</f>
        <v>51820.600000000006</v>
      </c>
    </row>
    <row r="2063" spans="1:9" ht="17.5">
      <c r="A2063" s="259">
        <v>21020403</v>
      </c>
      <c r="B2063" s="82" t="s">
        <v>647</v>
      </c>
      <c r="C2063" s="187"/>
      <c r="D2063" s="523">
        <v>31911700</v>
      </c>
      <c r="E2063" s="64" t="s">
        <v>179</v>
      </c>
      <c r="F2063" s="30">
        <v>21906.75</v>
      </c>
      <c r="G2063" s="796">
        <v>97455</v>
      </c>
      <c r="H2063" s="45">
        <f t="shared" si="82"/>
        <v>73091.25</v>
      </c>
      <c r="I2063" s="796">
        <f>'NORMINAL ROLL'!G1298</f>
        <v>7640</v>
      </c>
    </row>
    <row r="2064" spans="1:9" ht="17.5">
      <c r="A2064" s="259">
        <v>21020404</v>
      </c>
      <c r="B2064" s="82" t="s">
        <v>647</v>
      </c>
      <c r="C2064" s="187"/>
      <c r="D2064" s="523">
        <v>31911700</v>
      </c>
      <c r="E2064" s="64" t="s">
        <v>180</v>
      </c>
      <c r="F2064" s="30">
        <v>503349.75</v>
      </c>
      <c r="G2064" s="796">
        <v>15120</v>
      </c>
      <c r="H2064" s="45">
        <f t="shared" si="82"/>
        <v>11340</v>
      </c>
      <c r="I2064" s="796">
        <f>'NORMINAL ROLL'!H1298</f>
        <v>12955.150000000001</v>
      </c>
    </row>
    <row r="2065" spans="1:9" ht="17.5">
      <c r="A2065" s="259">
        <v>21020412</v>
      </c>
      <c r="B2065" s="82" t="s">
        <v>647</v>
      </c>
      <c r="C2065" s="187"/>
      <c r="D2065" s="523">
        <v>31911700</v>
      </c>
      <c r="E2065" s="64" t="s">
        <v>183</v>
      </c>
      <c r="F2065" s="30">
        <v>0</v>
      </c>
      <c r="G2065" s="796">
        <v>24364</v>
      </c>
      <c r="H2065" s="45">
        <f t="shared" si="82"/>
        <v>18273</v>
      </c>
      <c r="I2065" s="796"/>
    </row>
    <row r="2066" spans="1:9" ht="17.5">
      <c r="A2066" s="259">
        <v>21020415</v>
      </c>
      <c r="B2066" s="82" t="s">
        <v>647</v>
      </c>
      <c r="C2066" s="187"/>
      <c r="D2066" s="523">
        <v>31911700</v>
      </c>
      <c r="E2066" s="64" t="s">
        <v>186</v>
      </c>
      <c r="F2066" s="30">
        <v>62487</v>
      </c>
      <c r="G2066" s="796">
        <v>72364</v>
      </c>
      <c r="H2066" s="45">
        <f>I2066</f>
        <v>77870.83</v>
      </c>
      <c r="I2066" s="796">
        <f>'NORMINAL ROLL'!I1298</f>
        <v>77870.83</v>
      </c>
    </row>
    <row r="2067" spans="1:9" ht="17.5">
      <c r="A2067" s="258">
        <v>21020500</v>
      </c>
      <c r="B2067" s="79"/>
      <c r="C2067" s="185"/>
      <c r="D2067" s="402">
        <v>31911700</v>
      </c>
      <c r="E2067" s="11" t="s">
        <v>194</v>
      </c>
      <c r="F2067" s="30">
        <v>0</v>
      </c>
      <c r="I2067" s="796"/>
    </row>
    <row r="2068" spans="1:9" ht="17.5">
      <c r="A2068" s="259">
        <v>21020501</v>
      </c>
      <c r="B2068" s="82" t="s">
        <v>647</v>
      </c>
      <c r="C2068" s="187"/>
      <c r="D2068" s="523">
        <v>31911700</v>
      </c>
      <c r="E2068" s="64" t="s">
        <v>177</v>
      </c>
      <c r="F2068" s="30">
        <v>290847</v>
      </c>
      <c r="G2068" s="796"/>
      <c r="H2068" s="45">
        <f t="shared" ref="H2068:H2080" si="83">I2067</f>
        <v>0</v>
      </c>
      <c r="I2068" s="796"/>
    </row>
    <row r="2069" spans="1:9" ht="17.5">
      <c r="A2069" s="260">
        <v>21020502</v>
      </c>
      <c r="B2069" s="82" t="s">
        <v>647</v>
      </c>
      <c r="C2069" s="189"/>
      <c r="D2069" s="523">
        <v>31911700</v>
      </c>
      <c r="E2069" s="64" t="s">
        <v>178</v>
      </c>
      <c r="F2069" s="30">
        <v>151320</v>
      </c>
      <c r="G2069" s="796">
        <v>187696</v>
      </c>
      <c r="H2069" s="45">
        <f t="shared" si="83"/>
        <v>0</v>
      </c>
      <c r="I2069" s="796"/>
    </row>
    <row r="2070" spans="1:9" ht="17.5">
      <c r="A2070" s="260">
        <v>21020503</v>
      </c>
      <c r="B2070" s="82" t="s">
        <v>647</v>
      </c>
      <c r="C2070" s="189"/>
      <c r="D2070" s="523">
        <v>31911700</v>
      </c>
      <c r="E2070" s="64" t="s">
        <v>179</v>
      </c>
      <c r="F2070" s="30">
        <v>16857</v>
      </c>
      <c r="G2070" s="796">
        <v>107256</v>
      </c>
      <c r="H2070" s="45">
        <f t="shared" si="83"/>
        <v>0</v>
      </c>
      <c r="I2070" s="796"/>
    </row>
    <row r="2071" spans="1:9" ht="17.5">
      <c r="A2071" s="260">
        <v>21020504</v>
      </c>
      <c r="B2071" s="82" t="s">
        <v>647</v>
      </c>
      <c r="C2071" s="189"/>
      <c r="D2071" s="523">
        <v>31911700</v>
      </c>
      <c r="E2071" s="64" t="s">
        <v>180</v>
      </c>
      <c r="F2071" s="30">
        <v>64179.75</v>
      </c>
      <c r="G2071" s="796">
        <v>16200</v>
      </c>
      <c r="H2071" s="45">
        <f t="shared" si="83"/>
        <v>0</v>
      </c>
      <c r="I2071" s="796"/>
    </row>
    <row r="2072" spans="1:9" ht="17.5">
      <c r="A2072" s="260">
        <v>21020512</v>
      </c>
      <c r="B2072" s="82" t="s">
        <v>647</v>
      </c>
      <c r="C2072" s="189"/>
      <c r="D2072" s="523">
        <v>31911700</v>
      </c>
      <c r="E2072" s="64" t="s">
        <v>183</v>
      </c>
      <c r="F2072" s="30">
        <v>0</v>
      </c>
      <c r="G2072" s="796">
        <v>26813</v>
      </c>
      <c r="H2072" s="45">
        <f t="shared" si="83"/>
        <v>0</v>
      </c>
      <c r="I2072" s="796"/>
    </row>
    <row r="2073" spans="1:9" ht="17.5">
      <c r="A2073" s="260">
        <v>21020515</v>
      </c>
      <c r="B2073" s="82" t="s">
        <v>647</v>
      </c>
      <c r="C2073" s="189"/>
      <c r="D2073" s="523">
        <v>31911700</v>
      </c>
      <c r="E2073" s="64" t="s">
        <v>186</v>
      </c>
      <c r="F2073" s="30">
        <v>98511</v>
      </c>
      <c r="G2073" s="796">
        <v>221561</v>
      </c>
      <c r="H2073" s="45">
        <f t="shared" si="83"/>
        <v>0</v>
      </c>
      <c r="I2073" s="796"/>
    </row>
    <row r="2074" spans="1:9" ht="17.5">
      <c r="A2074" s="261">
        <v>21020600</v>
      </c>
      <c r="B2074" s="84"/>
      <c r="C2074" s="188"/>
      <c r="D2074" s="402">
        <v>31911700</v>
      </c>
      <c r="E2074" s="11" t="s">
        <v>195</v>
      </c>
      <c r="F2074" s="30"/>
      <c r="G2074" s="19"/>
      <c r="H2074" s="45">
        <f t="shared" si="83"/>
        <v>0</v>
      </c>
      <c r="I2074" s="19"/>
    </row>
    <row r="2075" spans="1:9" ht="17.5">
      <c r="A2075" s="270">
        <v>21020605</v>
      </c>
      <c r="B2075" s="82" t="s">
        <v>647</v>
      </c>
      <c r="C2075" s="218"/>
      <c r="D2075" s="523">
        <v>31911700</v>
      </c>
      <c r="E2075" s="150" t="s">
        <v>198</v>
      </c>
      <c r="F2075" s="30"/>
      <c r="G2075" s="19"/>
      <c r="H2075" s="45">
        <f t="shared" si="83"/>
        <v>0</v>
      </c>
      <c r="I2075" s="19"/>
    </row>
    <row r="2076" spans="1:9" ht="17.5">
      <c r="A2076" s="237">
        <v>21030100</v>
      </c>
      <c r="B2076" s="86"/>
      <c r="C2076" s="190"/>
      <c r="D2076" s="402">
        <v>31911700</v>
      </c>
      <c r="E2076" s="59" t="s">
        <v>199</v>
      </c>
      <c r="F2076" s="75"/>
      <c r="G2076" s="796"/>
      <c r="H2076" s="45">
        <f t="shared" si="83"/>
        <v>0</v>
      </c>
      <c r="I2076" s="796"/>
    </row>
    <row r="2077" spans="1:9" ht="17.5">
      <c r="A2077" s="1059">
        <v>22010100</v>
      </c>
      <c r="B2077" s="165" t="s">
        <v>828</v>
      </c>
      <c r="C2077" s="218"/>
      <c r="D2077" s="523">
        <v>31911700</v>
      </c>
      <c r="E2077" s="971" t="s">
        <v>834</v>
      </c>
      <c r="F2077" s="75"/>
      <c r="G2077" s="796"/>
      <c r="H2077" s="45">
        <f t="shared" si="83"/>
        <v>0</v>
      </c>
      <c r="I2077" s="19"/>
    </row>
    <row r="2078" spans="1:9" ht="17.5">
      <c r="A2078" s="254">
        <v>22020000</v>
      </c>
      <c r="B2078" s="86"/>
      <c r="C2078" s="190"/>
      <c r="D2078" s="402">
        <v>31911700</v>
      </c>
      <c r="E2078" s="59" t="s">
        <v>203</v>
      </c>
      <c r="F2078" s="30"/>
      <c r="G2078" s="19"/>
      <c r="H2078" s="45">
        <f t="shared" si="83"/>
        <v>0</v>
      </c>
      <c r="I2078" s="19"/>
    </row>
    <row r="2079" spans="1:9" ht="17.5">
      <c r="A2079" s="254">
        <v>22020100</v>
      </c>
      <c r="B2079" s="86"/>
      <c r="C2079" s="190"/>
      <c r="D2079" s="402">
        <v>31911700</v>
      </c>
      <c r="E2079" s="59" t="s">
        <v>204</v>
      </c>
      <c r="F2079" s="30"/>
      <c r="G2079" s="19"/>
      <c r="H2079" s="45">
        <f t="shared" si="83"/>
        <v>0</v>
      </c>
      <c r="I2079" s="19"/>
    </row>
    <row r="2080" spans="1:9" ht="17.5">
      <c r="A2080" s="170">
        <v>22020101</v>
      </c>
      <c r="B2080" s="82" t="s">
        <v>647</v>
      </c>
      <c r="C2080" s="205"/>
      <c r="D2080" s="523">
        <v>31911700</v>
      </c>
      <c r="E2080" s="128" t="s">
        <v>205</v>
      </c>
      <c r="F2080" s="363"/>
      <c r="G2080" s="19">
        <v>100000</v>
      </c>
      <c r="H2080" s="45">
        <f t="shared" si="83"/>
        <v>0</v>
      </c>
      <c r="I2080" s="19">
        <v>100000</v>
      </c>
    </row>
    <row r="2081" spans="1:9" ht="17.5">
      <c r="A2081" s="170">
        <v>22020102</v>
      </c>
      <c r="B2081" s="82" t="s">
        <v>647</v>
      </c>
      <c r="C2081" s="205"/>
      <c r="D2081" s="523">
        <v>31911700</v>
      </c>
      <c r="E2081" s="128" t="s">
        <v>206</v>
      </c>
      <c r="F2081" s="363"/>
      <c r="G2081" s="796"/>
      <c r="H2081" s="45">
        <f t="shared" ref="H2081:H2093" si="84">I2080</f>
        <v>100000</v>
      </c>
      <c r="I2081" s="796"/>
    </row>
    <row r="2082" spans="1:9" ht="17.5">
      <c r="A2082" s="170">
        <v>22020103</v>
      </c>
      <c r="B2082" s="82" t="s">
        <v>647</v>
      </c>
      <c r="C2082" s="205"/>
      <c r="D2082" s="523">
        <v>31911700</v>
      </c>
      <c r="E2082" s="128" t="s">
        <v>207</v>
      </c>
      <c r="F2082" s="363"/>
      <c r="G2082" s="796">
        <v>6000000</v>
      </c>
      <c r="H2082" s="45">
        <f t="shared" si="84"/>
        <v>0</v>
      </c>
      <c r="I2082" s="796"/>
    </row>
    <row r="2083" spans="1:9" ht="17.5">
      <c r="A2083" s="170">
        <v>22020104</v>
      </c>
      <c r="B2083" s="82" t="s">
        <v>647</v>
      </c>
      <c r="C2083" s="205"/>
      <c r="D2083" s="523">
        <v>31911700</v>
      </c>
      <c r="E2083" s="128" t="s">
        <v>208</v>
      </c>
      <c r="F2083" s="363"/>
      <c r="G2083" s="796"/>
      <c r="H2083" s="45">
        <f t="shared" si="84"/>
        <v>0</v>
      </c>
      <c r="I2083" s="796"/>
    </row>
    <row r="2084" spans="1:9" ht="17.5">
      <c r="A2084" s="271">
        <v>22020200</v>
      </c>
      <c r="B2084" s="86"/>
      <c r="C2084" s="219"/>
      <c r="D2084" s="402">
        <v>31911700</v>
      </c>
      <c r="E2084" s="151" t="s">
        <v>490</v>
      </c>
      <c r="F2084" s="30"/>
      <c r="G2084" s="796"/>
      <c r="H2084" s="45">
        <f t="shared" si="84"/>
        <v>0</v>
      </c>
      <c r="I2084" s="796"/>
    </row>
    <row r="2085" spans="1:9" ht="17.5">
      <c r="A2085" s="272">
        <v>22020205</v>
      </c>
      <c r="B2085" s="82" t="s">
        <v>647</v>
      </c>
      <c r="C2085" s="220"/>
      <c r="D2085" s="523">
        <v>31911700</v>
      </c>
      <c r="E2085" s="152" t="s">
        <v>491</v>
      </c>
      <c r="F2085" s="30"/>
      <c r="G2085" s="796"/>
      <c r="H2085" s="45">
        <f t="shared" si="84"/>
        <v>0</v>
      </c>
      <c r="I2085" s="796">
        <v>1000000</v>
      </c>
    </row>
    <row r="2086" spans="1:9" ht="17.5">
      <c r="A2086" s="272">
        <v>22020300</v>
      </c>
      <c r="B2086" s="4"/>
      <c r="C2086" s="220"/>
      <c r="D2086" s="402">
        <v>31911700</v>
      </c>
      <c r="E2086" s="151" t="s">
        <v>492</v>
      </c>
      <c r="F2086" s="30"/>
      <c r="G2086" s="796"/>
      <c r="H2086" s="45">
        <f t="shared" si="84"/>
        <v>1000000</v>
      </c>
      <c r="I2086" s="796"/>
    </row>
    <row r="2087" spans="1:9" ht="21.75" customHeight="1">
      <c r="A2087" s="272" t="s">
        <v>715</v>
      </c>
      <c r="B2087" s="954"/>
      <c r="C2087" s="220"/>
      <c r="D2087" s="402"/>
      <c r="E2087" s="151" t="s">
        <v>826</v>
      </c>
      <c r="F2087" s="30"/>
      <c r="G2087" s="796"/>
      <c r="H2087" s="45">
        <f t="shared" si="84"/>
        <v>0</v>
      </c>
      <c r="I2087" s="796"/>
    </row>
    <row r="2088" spans="1:9" ht="17.5">
      <c r="A2088" s="272">
        <v>22020313</v>
      </c>
      <c r="B2088" s="82" t="s">
        <v>647</v>
      </c>
      <c r="C2088" s="220"/>
      <c r="D2088" s="523">
        <v>31911700</v>
      </c>
      <c r="E2088" s="152" t="s">
        <v>221</v>
      </c>
      <c r="F2088" s="30"/>
      <c r="G2088" s="796">
        <v>5000000</v>
      </c>
      <c r="H2088" s="45">
        <f t="shared" si="84"/>
        <v>0</v>
      </c>
      <c r="I2088" s="796">
        <v>2000000</v>
      </c>
    </row>
    <row r="2089" spans="1:9" ht="17.5">
      <c r="A2089" s="271">
        <v>22020400</v>
      </c>
      <c r="B2089" s="86"/>
      <c r="C2089" s="219"/>
      <c r="D2089" s="402">
        <v>31911700</v>
      </c>
      <c r="E2089" s="153" t="s">
        <v>222</v>
      </c>
      <c r="F2089" s="30"/>
      <c r="G2089" s="796"/>
      <c r="H2089" s="45">
        <f t="shared" si="84"/>
        <v>2000000</v>
      </c>
      <c r="I2089" s="796"/>
    </row>
    <row r="2090" spans="1:9" ht="16.5" customHeight="1">
      <c r="A2090" s="272"/>
      <c r="B2090" s="82" t="s">
        <v>647</v>
      </c>
      <c r="C2090" s="220"/>
      <c r="D2090" s="523">
        <v>31911700</v>
      </c>
      <c r="E2090" s="152" t="s">
        <v>817</v>
      </c>
      <c r="F2090" s="30"/>
      <c r="G2090" s="796"/>
      <c r="H2090" s="45">
        <f t="shared" si="84"/>
        <v>0</v>
      </c>
      <c r="I2090" s="796">
        <v>5000000</v>
      </c>
    </row>
    <row r="2091" spans="1:9" ht="17.5">
      <c r="A2091" s="272">
        <v>22020406</v>
      </c>
      <c r="B2091" s="82" t="s">
        <v>647</v>
      </c>
      <c r="C2091" s="220"/>
      <c r="D2091" s="523">
        <v>31911700</v>
      </c>
      <c r="E2091" s="152" t="s">
        <v>827</v>
      </c>
      <c r="F2091" s="30"/>
      <c r="G2091" s="796"/>
      <c r="H2091" s="45">
        <f t="shared" si="84"/>
        <v>5000000</v>
      </c>
      <c r="I2091" s="796">
        <v>8000000</v>
      </c>
    </row>
    <row r="2092" spans="1:9" ht="17.5">
      <c r="A2092" s="272">
        <v>22020800</v>
      </c>
      <c r="B2092" s="4"/>
      <c r="C2092" s="220"/>
      <c r="D2092" s="402">
        <v>31911700</v>
      </c>
      <c r="E2092" s="151" t="s">
        <v>493</v>
      </c>
      <c r="F2092" s="30"/>
      <c r="G2092" s="796"/>
      <c r="H2092" s="45">
        <f t="shared" si="84"/>
        <v>8000000</v>
      </c>
      <c r="I2092" s="796"/>
    </row>
    <row r="2093" spans="1:9" ht="17.5">
      <c r="A2093" s="272">
        <v>22020805</v>
      </c>
      <c r="B2093" s="82" t="s">
        <v>647</v>
      </c>
      <c r="C2093" s="220"/>
      <c r="D2093" s="523">
        <v>31911700</v>
      </c>
      <c r="E2093" s="152" t="s">
        <v>494</v>
      </c>
      <c r="F2093" s="30"/>
      <c r="G2093" s="796"/>
      <c r="H2093" s="45">
        <f t="shared" si="84"/>
        <v>0</v>
      </c>
      <c r="I2093" s="796"/>
    </row>
    <row r="2094" spans="1:9" ht="17.5">
      <c r="A2094" s="271">
        <v>22040100</v>
      </c>
      <c r="B2094" s="86"/>
      <c r="C2094" s="219"/>
      <c r="D2094" s="402">
        <v>31911700</v>
      </c>
      <c r="E2094" s="153" t="s">
        <v>308</v>
      </c>
      <c r="F2094" s="30"/>
      <c r="G2094" s="796"/>
      <c r="H2094" s="30"/>
      <c r="I2094" s="796"/>
    </row>
    <row r="2095" spans="1:9" ht="18" thickBot="1">
      <c r="A2095" s="641">
        <v>22040109</v>
      </c>
      <c r="B2095" s="566" t="s">
        <v>647</v>
      </c>
      <c r="C2095" s="642"/>
      <c r="D2095" s="523">
        <v>31911700</v>
      </c>
      <c r="E2095" s="643" t="s">
        <v>813</v>
      </c>
      <c r="F2095" s="38"/>
      <c r="G2095" s="797"/>
      <c r="H2095" s="38"/>
      <c r="I2095" s="797">
        <v>2000000</v>
      </c>
    </row>
    <row r="2096" spans="1:9" ht="18" thickBot="1">
      <c r="A2096" s="650"/>
      <c r="B2096" s="651"/>
      <c r="C2096" s="652"/>
      <c r="D2096" s="651"/>
      <c r="E2096" s="653" t="s">
        <v>316</v>
      </c>
      <c r="F2096" s="654">
        <f>SUM(F2045:F2075)</f>
        <v>8005964.25</v>
      </c>
      <c r="G2096" s="654">
        <f>SUM(G2045:G2077)</f>
        <v>11499412</v>
      </c>
      <c r="H2096" s="654">
        <f>SUM(H2045:H2075)</f>
        <v>1109537.08</v>
      </c>
      <c r="I2096" s="655">
        <f>SUM(I2045:I2077)</f>
        <v>4997474.63</v>
      </c>
    </row>
    <row r="2097" spans="1:9" ht="18" thickBot="1">
      <c r="A2097" s="645"/>
      <c r="B2097" s="646"/>
      <c r="C2097" s="647"/>
      <c r="D2097" s="646"/>
      <c r="E2097" s="648" t="s">
        <v>203</v>
      </c>
      <c r="F2097" s="649">
        <f>SUM(F2080:F2095)</f>
        <v>0</v>
      </c>
      <c r="G2097" s="649">
        <f>SUM(G2080:G2095)</f>
        <v>11100000</v>
      </c>
      <c r="H2097" s="649">
        <f>SUM(H2080:H2095)</f>
        <v>16100000</v>
      </c>
      <c r="I2097" s="649">
        <f>SUM(I2080:I2095)</f>
        <v>18100000</v>
      </c>
    </row>
    <row r="2098" spans="1:9" ht="18" thickBot="1">
      <c r="A2098" s="273"/>
      <c r="B2098" s="452"/>
      <c r="C2098" s="221"/>
      <c r="D2098" s="453"/>
      <c r="E2098" s="455" t="s">
        <v>296</v>
      </c>
      <c r="F2098" s="454">
        <f>SUM(F2096:F2097)</f>
        <v>8005964.25</v>
      </c>
      <c r="G2098" s="454">
        <f>SUM(G2096:G2097)</f>
        <v>22599412</v>
      </c>
      <c r="H2098" s="454">
        <f>SUM(H2096:H2097)</f>
        <v>17209537.079999998</v>
      </c>
      <c r="I2098" s="454">
        <f>SUM(I2096:I2097)</f>
        <v>23097474.629999999</v>
      </c>
    </row>
    <row r="2099" spans="1:9" ht="22">
      <c r="A2099" s="1674" t="s">
        <v>916</v>
      </c>
      <c r="B2099" s="1675"/>
      <c r="C2099" s="1675"/>
      <c r="D2099" s="1675"/>
      <c r="E2099" s="1675"/>
      <c r="F2099" s="1675"/>
      <c r="G2099" s="1675"/>
      <c r="H2099" s="1675"/>
      <c r="I2099" s="1676"/>
    </row>
    <row r="2100" spans="1:9" ht="20">
      <c r="A2100" s="1677" t="s">
        <v>484</v>
      </c>
      <c r="B2100" s="1678"/>
      <c r="C2100" s="1678"/>
      <c r="D2100" s="1678"/>
      <c r="E2100" s="1678"/>
      <c r="F2100" s="1678"/>
      <c r="G2100" s="1678"/>
      <c r="H2100" s="1678"/>
      <c r="I2100" s="1679"/>
    </row>
    <row r="2101" spans="1:9" ht="22.5" customHeight="1">
      <c r="A2101" s="1626" t="s">
        <v>1678</v>
      </c>
      <c r="B2101" s="1627"/>
      <c r="C2101" s="1627"/>
      <c r="D2101" s="1627"/>
      <c r="E2101" s="1627"/>
      <c r="F2101" s="1627"/>
      <c r="G2101" s="1627"/>
      <c r="H2101" s="1627"/>
      <c r="I2101" s="1628"/>
    </row>
    <row r="2102" spans="1:9" ht="22.5" customHeight="1" thickBot="1">
      <c r="A2102" s="1680" t="s">
        <v>277</v>
      </c>
      <c r="B2102" s="1680"/>
      <c r="C2102" s="1680"/>
      <c r="D2102" s="1680"/>
      <c r="E2102" s="1680"/>
      <c r="F2102" s="1680"/>
      <c r="G2102" s="1680"/>
      <c r="H2102" s="1680"/>
      <c r="I2102" s="1680"/>
    </row>
    <row r="2103" spans="1:9" ht="18.75" customHeight="1" thickBot="1">
      <c r="A2103" s="1632" t="s">
        <v>804</v>
      </c>
      <c r="B2103" s="1633"/>
      <c r="C2103" s="1633"/>
      <c r="D2103" s="1633"/>
      <c r="E2103" s="1633"/>
      <c r="F2103" s="1633"/>
      <c r="G2103" s="1633"/>
      <c r="H2103" s="1633"/>
      <c r="I2103" s="1634"/>
    </row>
    <row r="2104" spans="1:9" ht="53" thickBot="1">
      <c r="A2104" s="167" t="s">
        <v>465</v>
      </c>
      <c r="B2104" s="2" t="s">
        <v>459</v>
      </c>
      <c r="C2104" s="175" t="s">
        <v>455</v>
      </c>
      <c r="D2104" s="2" t="s">
        <v>458</v>
      </c>
      <c r="E2104" s="8" t="s">
        <v>1</v>
      </c>
      <c r="F2104" s="2" t="s">
        <v>835</v>
      </c>
      <c r="G2104" s="2" t="s">
        <v>836</v>
      </c>
      <c r="H2104" s="2" t="s">
        <v>837</v>
      </c>
      <c r="I2104" s="2" t="s">
        <v>838</v>
      </c>
    </row>
    <row r="2105" spans="1:9" ht="17.5">
      <c r="A2105" s="269">
        <v>20000000</v>
      </c>
      <c r="B2105" s="79"/>
      <c r="C2105" s="217"/>
      <c r="D2105" s="402">
        <v>31911700</v>
      </c>
      <c r="E2105" s="149" t="s">
        <v>163</v>
      </c>
      <c r="F2105" s="155"/>
      <c r="G2105" s="375"/>
      <c r="H2105" s="155"/>
      <c r="I2105" s="375"/>
    </row>
    <row r="2106" spans="1:9" ht="17.5">
      <c r="A2106" s="269">
        <v>21000000</v>
      </c>
      <c r="B2106" s="79"/>
      <c r="C2106" s="217"/>
      <c r="D2106" s="402">
        <v>31911700</v>
      </c>
      <c r="E2106" s="149" t="s">
        <v>164</v>
      </c>
      <c r="F2106" s="155"/>
      <c r="G2106" s="375"/>
      <c r="H2106" s="155"/>
      <c r="I2106" s="375"/>
    </row>
    <row r="2107" spans="1:9" ht="17.5">
      <c r="A2107" s="269">
        <v>21010000</v>
      </c>
      <c r="B2107" s="79"/>
      <c r="C2107" s="217"/>
      <c r="D2107" s="402">
        <v>31911700</v>
      </c>
      <c r="E2107" s="149" t="s">
        <v>165</v>
      </c>
      <c r="F2107" s="45"/>
      <c r="G2107" s="19"/>
      <c r="H2107" s="45"/>
      <c r="I2107" s="19"/>
    </row>
    <row r="2108" spans="1:9" ht="17.5">
      <c r="A2108" s="269">
        <v>21010300</v>
      </c>
      <c r="B2108" s="79"/>
      <c r="C2108" s="217"/>
      <c r="D2108" s="402">
        <v>31911700</v>
      </c>
      <c r="E2108" s="156" t="s">
        <v>172</v>
      </c>
      <c r="F2108" s="45"/>
      <c r="G2108" s="19"/>
      <c r="H2108" s="45"/>
      <c r="I2108" s="19"/>
    </row>
    <row r="2109" spans="1:9" ht="17.5">
      <c r="A2109" s="274">
        <v>21010302</v>
      </c>
      <c r="B2109" s="82" t="s">
        <v>647</v>
      </c>
      <c r="C2109" s="222"/>
      <c r="D2109" s="523">
        <v>31911700</v>
      </c>
      <c r="E2109" s="154" t="s">
        <v>173</v>
      </c>
      <c r="F2109" s="30">
        <v>17783357.25</v>
      </c>
      <c r="G2109" s="379">
        <v>7039429</v>
      </c>
      <c r="H2109" s="45">
        <f>G2109/12*9</f>
        <v>5279571.75</v>
      </c>
      <c r="I2109" s="379">
        <f>'NORMINAL ROLL'!D1336</f>
        <v>11683770</v>
      </c>
    </row>
    <row r="2110" spans="1:9" ht="17.5">
      <c r="A2110" s="274">
        <v>21010303</v>
      </c>
      <c r="B2110" s="82" t="s">
        <v>647</v>
      </c>
      <c r="C2110" s="222"/>
      <c r="D2110" s="523">
        <v>31911700</v>
      </c>
      <c r="E2110" s="154" t="s">
        <v>174</v>
      </c>
      <c r="F2110" s="30">
        <v>11206644</v>
      </c>
      <c r="G2110" s="379">
        <v>7105393</v>
      </c>
      <c r="H2110" s="45">
        <f>G2110/12*9</f>
        <v>5329044.75</v>
      </c>
      <c r="I2110" s="379">
        <f>'NORMINAL ROLL'!D1331</f>
        <v>10306367.52</v>
      </c>
    </row>
    <row r="2111" spans="1:9" ht="17.5">
      <c r="A2111" s="274">
        <v>21010304</v>
      </c>
      <c r="B2111" s="82" t="s">
        <v>647</v>
      </c>
      <c r="C2111" s="222"/>
      <c r="D2111" s="523">
        <v>31911700</v>
      </c>
      <c r="E2111" s="157" t="s">
        <v>175</v>
      </c>
      <c r="F2111" s="30">
        <v>6284848.5</v>
      </c>
      <c r="G2111" s="379"/>
      <c r="H2111" s="45">
        <f>G2111/12*9</f>
        <v>0</v>
      </c>
      <c r="I2111" s="379">
        <f>'NORMINAL ROLL'!D1321</f>
        <v>5289906.2400000012</v>
      </c>
    </row>
    <row r="2112" spans="1:9" ht="17.5">
      <c r="A2112" s="234">
        <v>21010106</v>
      </c>
      <c r="B2112" s="82" t="s">
        <v>647</v>
      </c>
      <c r="C2112" s="187"/>
      <c r="D2112" s="523">
        <v>31911700</v>
      </c>
      <c r="E2112" s="80" t="s">
        <v>171</v>
      </c>
      <c r="F2112" s="30"/>
      <c r="G2112" s="379">
        <v>723919</v>
      </c>
      <c r="H2112" s="6"/>
      <c r="I2112" s="379"/>
    </row>
    <row r="2113" spans="1:9" ht="17.5">
      <c r="A2113" s="239"/>
      <c r="B2113" s="82" t="s">
        <v>647</v>
      </c>
      <c r="C2113" s="187"/>
      <c r="D2113" s="523">
        <v>31911700</v>
      </c>
      <c r="E2113" s="64" t="s">
        <v>683</v>
      </c>
      <c r="F2113" s="30"/>
      <c r="G2113" s="379"/>
      <c r="H2113" s="6"/>
      <c r="I2113" s="18"/>
    </row>
    <row r="2114" spans="1:9" ht="17.5">
      <c r="A2114" s="269">
        <v>21020300</v>
      </c>
      <c r="B2114" s="79"/>
      <c r="C2114" s="217"/>
      <c r="D2114" s="402">
        <v>31911700</v>
      </c>
      <c r="E2114" s="149" t="s">
        <v>192</v>
      </c>
      <c r="F2114" s="30"/>
      <c r="G2114" s="379"/>
      <c r="H2114" s="30"/>
      <c r="I2114" s="18"/>
    </row>
    <row r="2115" spans="1:9" ht="17.5">
      <c r="A2115" s="274">
        <v>21020312</v>
      </c>
      <c r="B2115" s="82" t="s">
        <v>647</v>
      </c>
      <c r="C2115" s="222"/>
      <c r="D2115" s="523">
        <v>31911700</v>
      </c>
      <c r="E2115" s="64" t="s">
        <v>183</v>
      </c>
      <c r="F2115" s="30"/>
      <c r="G2115" s="379"/>
      <c r="H2115" s="6"/>
      <c r="I2115" s="379"/>
    </row>
    <row r="2116" spans="1:9" ht="17.5">
      <c r="A2116" s="274">
        <v>21020320</v>
      </c>
      <c r="B2116" s="82" t="s">
        <v>647</v>
      </c>
      <c r="C2116" s="222"/>
      <c r="D2116" s="523">
        <v>31911700</v>
      </c>
      <c r="E2116" s="154" t="s">
        <v>188</v>
      </c>
      <c r="F2116" s="30"/>
      <c r="G2116" s="379"/>
      <c r="H2116" s="45"/>
      <c r="I2116" s="379"/>
    </row>
    <row r="2117" spans="1:9" ht="17.5">
      <c r="A2117" s="274">
        <v>21020327</v>
      </c>
      <c r="B2117" s="82" t="s">
        <v>647</v>
      </c>
      <c r="C2117" s="222"/>
      <c r="D2117" s="523">
        <v>31911700</v>
      </c>
      <c r="E2117" s="154" t="s">
        <v>189</v>
      </c>
      <c r="F2117" s="30"/>
      <c r="G2117" s="379"/>
      <c r="H2117" s="45"/>
      <c r="I2117" s="379"/>
    </row>
    <row r="2118" spans="1:9" ht="17.5">
      <c r="A2118" s="274">
        <v>21020328</v>
      </c>
      <c r="B2118" s="82" t="s">
        <v>647</v>
      </c>
      <c r="C2118" s="222"/>
      <c r="D2118" s="523">
        <v>31911700</v>
      </c>
      <c r="E2118" s="154" t="s">
        <v>1617</v>
      </c>
      <c r="F2118" s="30"/>
      <c r="G2118" s="379"/>
      <c r="H2118" s="45"/>
      <c r="I2118" s="379"/>
    </row>
    <row r="2119" spans="1:9" ht="17.5">
      <c r="A2119" s="274"/>
      <c r="B2119" s="82"/>
      <c r="C2119" s="222"/>
      <c r="D2119" s="523"/>
      <c r="E2119" s="154" t="s">
        <v>816</v>
      </c>
      <c r="F2119" s="30"/>
      <c r="G2119" s="379"/>
      <c r="H2119" s="45"/>
      <c r="I2119" s="379"/>
    </row>
    <row r="2120" spans="1:9" ht="17.5">
      <c r="A2120" s="269">
        <v>21020400</v>
      </c>
      <c r="B2120" s="79"/>
      <c r="C2120" s="217"/>
      <c r="D2120" s="402">
        <v>31911700</v>
      </c>
      <c r="E2120" s="149" t="s">
        <v>193</v>
      </c>
      <c r="F2120" s="30"/>
      <c r="G2120" s="379"/>
      <c r="H2120" s="45"/>
      <c r="I2120" s="379"/>
    </row>
    <row r="2121" spans="1:9" ht="17.5">
      <c r="A2121" s="274">
        <v>21020412</v>
      </c>
      <c r="B2121" s="82" t="s">
        <v>647</v>
      </c>
      <c r="C2121" s="222"/>
      <c r="D2121" s="523">
        <v>31911700</v>
      </c>
      <c r="E2121" s="64" t="s">
        <v>183</v>
      </c>
      <c r="F2121" s="30"/>
      <c r="G2121" s="379"/>
      <c r="H2121" s="45"/>
      <c r="I2121" s="379"/>
    </row>
    <row r="2122" spans="1:9" ht="17.5">
      <c r="A2122" s="274">
        <v>21020420</v>
      </c>
      <c r="B2122" s="82" t="s">
        <v>647</v>
      </c>
      <c r="C2122" s="222"/>
      <c r="D2122" s="523">
        <v>31911700</v>
      </c>
      <c r="E2122" s="154" t="s">
        <v>188</v>
      </c>
      <c r="F2122" s="30">
        <v>676617</v>
      </c>
      <c r="G2122" s="379">
        <v>610734</v>
      </c>
      <c r="H2122" s="45"/>
      <c r="I2122" s="379">
        <f>'NORMINAL ROLL'!G1331</f>
        <v>0</v>
      </c>
    </row>
    <row r="2123" spans="1:9" ht="17.5">
      <c r="A2123" s="274">
        <v>21020427</v>
      </c>
      <c r="B2123" s="82" t="s">
        <v>647</v>
      </c>
      <c r="C2123" s="222"/>
      <c r="D2123" s="523">
        <v>31911700</v>
      </c>
      <c r="E2123" s="154" t="s">
        <v>189</v>
      </c>
      <c r="F2123" s="30">
        <v>431217</v>
      </c>
      <c r="G2123" s="379">
        <v>691442</v>
      </c>
      <c r="H2123" s="45">
        <f t="shared" ref="H2123:H2129" si="85">G2123/12*9</f>
        <v>518581.5</v>
      </c>
      <c r="I2123" s="379">
        <f>'NORMINAL ROLL'!E1331</f>
        <v>507600</v>
      </c>
    </row>
    <row r="2124" spans="1:9" ht="17.5">
      <c r="A2124" s="274">
        <v>21020428</v>
      </c>
      <c r="B2124" s="82" t="s">
        <v>647</v>
      </c>
      <c r="C2124" s="222"/>
      <c r="D2124" s="523">
        <v>31911700</v>
      </c>
      <c r="E2124" s="154" t="s">
        <v>783</v>
      </c>
      <c r="F2124" s="30">
        <v>521543.25</v>
      </c>
      <c r="G2124" s="379">
        <v>338400</v>
      </c>
      <c r="H2124" s="45">
        <f t="shared" si="85"/>
        <v>253800</v>
      </c>
      <c r="I2124" s="379">
        <f>'NORMINAL ROLL'!H1331</f>
        <v>0</v>
      </c>
    </row>
    <row r="2125" spans="1:9" ht="17.5">
      <c r="A2125" s="269">
        <v>21020500</v>
      </c>
      <c r="B2125" s="79"/>
      <c r="C2125" s="217"/>
      <c r="D2125" s="402">
        <v>31911700</v>
      </c>
      <c r="E2125" s="149" t="s">
        <v>194</v>
      </c>
      <c r="F2125" s="30"/>
      <c r="G2125" s="379"/>
      <c r="H2125" s="45"/>
      <c r="I2125" s="379"/>
    </row>
    <row r="2126" spans="1:9" ht="17.5">
      <c r="A2126" s="270">
        <v>21020512</v>
      </c>
      <c r="B2126" s="82" t="s">
        <v>647</v>
      </c>
      <c r="C2126" s="218"/>
      <c r="D2126" s="523">
        <v>31911700</v>
      </c>
      <c r="E2126" s="64" t="s">
        <v>183</v>
      </c>
      <c r="F2126" s="30"/>
      <c r="G2126" s="379"/>
      <c r="H2126" s="45"/>
      <c r="I2126" s="379"/>
    </row>
    <row r="2127" spans="1:9" ht="17.5">
      <c r="A2127" s="274">
        <v>21020420</v>
      </c>
      <c r="B2127" s="82" t="s">
        <v>647</v>
      </c>
      <c r="C2127" s="222"/>
      <c r="D2127" s="523">
        <v>31911700</v>
      </c>
      <c r="E2127" s="158" t="s">
        <v>716</v>
      </c>
      <c r="F2127" s="30">
        <v>139112.25</v>
      </c>
      <c r="G2127" s="379"/>
      <c r="H2127" s="45"/>
      <c r="I2127" s="379">
        <f>'NORMINAL ROLL'!G1321</f>
        <v>0</v>
      </c>
    </row>
    <row r="2128" spans="1:9" ht="17.5">
      <c r="A2128" s="270">
        <v>21020527</v>
      </c>
      <c r="B2128" s="82" t="s">
        <v>647</v>
      </c>
      <c r="C2128" s="218"/>
      <c r="D2128" s="523">
        <v>31911700</v>
      </c>
      <c r="E2128" s="154" t="s">
        <v>189</v>
      </c>
      <c r="F2128" s="30">
        <v>303666</v>
      </c>
      <c r="G2128" s="379"/>
      <c r="H2128" s="45">
        <f t="shared" si="85"/>
        <v>0</v>
      </c>
      <c r="I2128" s="379">
        <f>'NORMINAL ROLL'!E1321</f>
        <v>451200</v>
      </c>
    </row>
    <row r="2129" spans="1:9" ht="17.5">
      <c r="A2129" s="270">
        <v>21020528</v>
      </c>
      <c r="B2129" s="82" t="s">
        <v>647</v>
      </c>
      <c r="C2129" s="218"/>
      <c r="D2129" s="523">
        <v>31911700</v>
      </c>
      <c r="E2129" s="154" t="s">
        <v>783</v>
      </c>
      <c r="F2129" s="30">
        <v>363300</v>
      </c>
      <c r="G2129" s="379"/>
      <c r="H2129" s="45">
        <f t="shared" si="85"/>
        <v>0</v>
      </c>
      <c r="I2129" s="379">
        <f>'NORMINAL ROLL'!H1321</f>
        <v>0</v>
      </c>
    </row>
    <row r="2130" spans="1:9" ht="17.5">
      <c r="A2130" s="275">
        <v>21020600</v>
      </c>
      <c r="B2130" s="84"/>
      <c r="C2130" s="223"/>
      <c r="D2130" s="402">
        <v>31911700</v>
      </c>
      <c r="E2130" s="149" t="s">
        <v>195</v>
      </c>
      <c r="F2130" s="30"/>
      <c r="G2130" s="379"/>
      <c r="H2130" s="45"/>
      <c r="I2130" s="379"/>
    </row>
    <row r="2131" spans="1:9" ht="17.5">
      <c r="A2131" s="270">
        <v>21020605</v>
      </c>
      <c r="B2131" s="82" t="s">
        <v>647</v>
      </c>
      <c r="C2131" s="218"/>
      <c r="D2131" s="523">
        <v>31911700</v>
      </c>
      <c r="E2131" s="150" t="s">
        <v>198</v>
      </c>
      <c r="F2131" s="30"/>
      <c r="G2131" s="379"/>
      <c r="H2131" s="45"/>
      <c r="I2131" s="379"/>
    </row>
    <row r="2132" spans="1:9" ht="17.5">
      <c r="A2132" s="237">
        <v>21030100</v>
      </c>
      <c r="B2132" s="86"/>
      <c r="C2132" s="190"/>
      <c r="D2132" s="402">
        <v>31911700</v>
      </c>
      <c r="E2132" s="59" t="s">
        <v>199</v>
      </c>
      <c r="F2132" s="75"/>
      <c r="G2132" s="796"/>
      <c r="H2132" s="30"/>
      <c r="I2132" s="796"/>
    </row>
    <row r="2133" spans="1:9" ht="17.5">
      <c r="A2133" s="1059">
        <v>22010100</v>
      </c>
      <c r="B2133" s="165" t="s">
        <v>828</v>
      </c>
      <c r="C2133" s="218"/>
      <c r="D2133" s="523">
        <v>31911700</v>
      </c>
      <c r="E2133" s="971" t="s">
        <v>834</v>
      </c>
      <c r="F2133" s="75"/>
      <c r="G2133" s="796"/>
      <c r="H2133" s="30"/>
      <c r="I2133" s="19"/>
    </row>
    <row r="2134" spans="1:9" ht="17.5">
      <c r="A2134" s="271">
        <v>22020000</v>
      </c>
      <c r="B2134" s="86"/>
      <c r="C2134" s="219"/>
      <c r="D2134" s="402">
        <v>31911700</v>
      </c>
      <c r="E2134" s="153" t="s">
        <v>203</v>
      </c>
      <c r="F2134" s="30"/>
      <c r="G2134" s="19"/>
      <c r="H2134" s="45"/>
      <c r="I2134" s="19"/>
    </row>
    <row r="2135" spans="1:9" ht="17.5">
      <c r="A2135" s="271">
        <v>22020100</v>
      </c>
      <c r="B2135" s="86"/>
      <c r="C2135" s="219"/>
      <c r="D2135" s="402">
        <v>31911700</v>
      </c>
      <c r="E2135" s="153" t="s">
        <v>204</v>
      </c>
      <c r="F2135" s="30"/>
      <c r="G2135" s="19"/>
      <c r="H2135" s="45"/>
      <c r="I2135" s="19"/>
    </row>
    <row r="2136" spans="1:9" ht="17.5">
      <c r="A2136" s="170">
        <v>22020101</v>
      </c>
      <c r="B2136" s="82" t="s">
        <v>647</v>
      </c>
      <c r="C2136" s="205"/>
      <c r="D2136" s="523">
        <v>31911700</v>
      </c>
      <c r="E2136" s="128" t="s">
        <v>205</v>
      </c>
      <c r="F2136" s="363"/>
      <c r="G2136" s="19">
        <v>700000</v>
      </c>
      <c r="H2136" s="278"/>
      <c r="I2136" s="19">
        <v>1000000</v>
      </c>
    </row>
    <row r="2137" spans="1:9" ht="17.5">
      <c r="A2137" s="170">
        <v>22020102</v>
      </c>
      <c r="B2137" s="82" t="s">
        <v>647</v>
      </c>
      <c r="C2137" s="205"/>
      <c r="D2137" s="523">
        <v>31911700</v>
      </c>
      <c r="E2137" s="128" t="s">
        <v>206</v>
      </c>
      <c r="F2137" s="6"/>
      <c r="G2137" s="379"/>
      <c r="H2137" s="19"/>
      <c r="I2137" s="379"/>
    </row>
    <row r="2138" spans="1:9" ht="17.5">
      <c r="A2138" s="170">
        <v>22020103</v>
      </c>
      <c r="B2138" s="82" t="s">
        <v>647</v>
      </c>
      <c r="C2138" s="205"/>
      <c r="D2138" s="523">
        <v>31911700</v>
      </c>
      <c r="E2138" s="128" t="s">
        <v>207</v>
      </c>
      <c r="F2138" s="363"/>
      <c r="G2138" s="19"/>
      <c r="H2138" s="278"/>
      <c r="I2138" s="19"/>
    </row>
    <row r="2139" spans="1:9" ht="17.5">
      <c r="A2139" s="170">
        <v>22020104</v>
      </c>
      <c r="B2139" s="82" t="s">
        <v>647</v>
      </c>
      <c r="C2139" s="205"/>
      <c r="D2139" s="523">
        <v>31911700</v>
      </c>
      <c r="E2139" s="128" t="s">
        <v>208</v>
      </c>
      <c r="F2139" s="363"/>
      <c r="G2139" s="19"/>
      <c r="H2139" s="278"/>
      <c r="I2139" s="19"/>
    </row>
    <row r="2140" spans="1:9" ht="17.5">
      <c r="A2140" s="271">
        <v>22020300</v>
      </c>
      <c r="B2140" s="86"/>
      <c r="C2140" s="219"/>
      <c r="D2140" s="402">
        <v>31911700</v>
      </c>
      <c r="E2140" s="153" t="s">
        <v>212</v>
      </c>
      <c r="F2140" s="30"/>
      <c r="G2140" s="19"/>
      <c r="H2140" s="45"/>
      <c r="I2140" s="19"/>
    </row>
    <row r="2141" spans="1:9" ht="17.5">
      <c r="A2141" s="272">
        <v>22020307</v>
      </c>
      <c r="B2141" s="82" t="s">
        <v>647</v>
      </c>
      <c r="C2141" s="220"/>
      <c r="D2141" s="523">
        <v>31911700</v>
      </c>
      <c r="E2141" s="159" t="s">
        <v>495</v>
      </c>
      <c r="F2141" s="30">
        <v>3221000</v>
      </c>
      <c r="G2141" s="19">
        <v>6000000</v>
      </c>
      <c r="H2141" s="45">
        <v>237600</v>
      </c>
      <c r="I2141" s="379">
        <v>5000000</v>
      </c>
    </row>
    <row r="2142" spans="1:9" ht="17.5">
      <c r="A2142" s="272">
        <v>22020309</v>
      </c>
      <c r="B2142" s="82" t="s">
        <v>647</v>
      </c>
      <c r="C2142" s="220"/>
      <c r="D2142" s="523">
        <v>31911700</v>
      </c>
      <c r="E2142" s="152" t="s">
        <v>218</v>
      </c>
      <c r="F2142" s="30"/>
      <c r="G2142" s="19">
        <v>2000000</v>
      </c>
      <c r="H2142" s="45"/>
      <c r="I2142" s="19">
        <v>1000000</v>
      </c>
    </row>
    <row r="2143" spans="1:9" ht="33.5" customHeight="1">
      <c r="A2143" s="697">
        <v>22020313</v>
      </c>
      <c r="B2143" s="82" t="s">
        <v>647</v>
      </c>
      <c r="C2143" s="220"/>
      <c r="D2143" s="523">
        <v>31911700</v>
      </c>
      <c r="E2143" s="1520" t="s">
        <v>830</v>
      </c>
      <c r="F2143" s="1509"/>
      <c r="G2143" s="1515"/>
      <c r="H2143" s="1516"/>
      <c r="I2143" s="1498">
        <v>3000000</v>
      </c>
    </row>
    <row r="2144" spans="1:9" ht="17.5">
      <c r="A2144" s="271">
        <v>22020500</v>
      </c>
      <c r="B2144" s="86"/>
      <c r="C2144" s="219"/>
      <c r="D2144" s="523">
        <v>31911700</v>
      </c>
      <c r="E2144" s="151" t="s">
        <v>496</v>
      </c>
      <c r="F2144" s="45"/>
      <c r="G2144" s="19"/>
      <c r="H2144" s="45"/>
      <c r="I2144" s="19"/>
    </row>
    <row r="2145" spans="1:9" ht="17.5">
      <c r="A2145" s="272">
        <v>22020501</v>
      </c>
      <c r="B2145" s="82" t="s">
        <v>647</v>
      </c>
      <c r="C2145" s="220"/>
      <c r="D2145" s="523">
        <v>31911700</v>
      </c>
      <c r="E2145" s="152" t="s">
        <v>497</v>
      </c>
      <c r="F2145" s="45"/>
      <c r="G2145" s="19">
        <v>5000000</v>
      </c>
      <c r="H2145" s="45"/>
      <c r="I2145" s="19">
        <v>5000000</v>
      </c>
    </row>
    <row r="2146" spans="1:9" ht="17.5">
      <c r="A2146" s="271">
        <v>22020600</v>
      </c>
      <c r="B2146" s="86"/>
      <c r="C2146" s="219"/>
      <c r="D2146" s="523">
        <v>31911700</v>
      </c>
      <c r="E2146" s="153" t="s">
        <v>230</v>
      </c>
      <c r="F2146" s="45"/>
      <c r="G2146" s="19"/>
      <c r="H2146" s="45"/>
      <c r="I2146" s="19"/>
    </row>
    <row r="2147" spans="1:9" ht="17.5">
      <c r="A2147" s="272">
        <v>22020605</v>
      </c>
      <c r="B2147" s="82" t="s">
        <v>647</v>
      </c>
      <c r="C2147" s="220"/>
      <c r="D2147" s="523">
        <v>31911700</v>
      </c>
      <c r="E2147" s="152" t="s">
        <v>498</v>
      </c>
      <c r="F2147" s="45"/>
      <c r="G2147" s="19">
        <v>2500000</v>
      </c>
      <c r="H2147" s="45"/>
      <c r="I2147" s="19">
        <v>5000000</v>
      </c>
    </row>
    <row r="2148" spans="1:9" ht="20.25" customHeight="1">
      <c r="A2148" s="271">
        <v>22020700</v>
      </c>
      <c r="B2148" s="86"/>
      <c r="C2148" s="219"/>
      <c r="D2148" s="402">
        <v>31911700</v>
      </c>
      <c r="E2148" s="657" t="s">
        <v>499</v>
      </c>
      <c r="F2148" s="45"/>
      <c r="G2148" s="19"/>
      <c r="H2148" s="45"/>
      <c r="I2148" s="19"/>
    </row>
    <row r="2149" spans="1:9" ht="17.5">
      <c r="A2149" s="272">
        <v>22020710</v>
      </c>
      <c r="B2149" s="82" t="s">
        <v>647</v>
      </c>
      <c r="C2149" s="220"/>
      <c r="D2149" s="523">
        <v>31911700</v>
      </c>
      <c r="E2149" s="152" t="s">
        <v>444</v>
      </c>
      <c r="F2149" s="45">
        <v>210000</v>
      </c>
      <c r="G2149" s="19">
        <v>2000000</v>
      </c>
      <c r="H2149" s="45"/>
      <c r="I2149" s="19">
        <v>1000000</v>
      </c>
    </row>
    <row r="2150" spans="1:9" ht="17.5">
      <c r="A2150" s="271">
        <v>22022000</v>
      </c>
      <c r="B2150" s="86"/>
      <c r="C2150" s="219"/>
      <c r="D2150" s="402">
        <v>31911700</v>
      </c>
      <c r="E2150" s="153" t="s">
        <v>246</v>
      </c>
      <c r="F2150" s="45"/>
      <c r="G2150" s="19"/>
      <c r="H2150" s="45"/>
      <c r="I2150" s="19"/>
    </row>
    <row r="2151" spans="1:9" ht="18" thickBot="1">
      <c r="A2151" s="641">
        <v>22022017</v>
      </c>
      <c r="B2151" s="566" t="s">
        <v>647</v>
      </c>
      <c r="C2151" s="642"/>
      <c r="D2151" s="523">
        <v>31911700</v>
      </c>
      <c r="E2151" s="656" t="s">
        <v>259</v>
      </c>
      <c r="F2151" s="623"/>
      <c r="G2151" s="567">
        <v>2000000</v>
      </c>
      <c r="H2151" s="644"/>
      <c r="I2151" s="567">
        <v>1000000</v>
      </c>
    </row>
    <row r="2152" spans="1:9" ht="18" thickBot="1">
      <c r="A2152" s="650"/>
      <c r="B2152" s="651"/>
      <c r="C2152" s="652"/>
      <c r="D2152" s="651"/>
      <c r="E2152" s="653" t="s">
        <v>164</v>
      </c>
      <c r="F2152" s="654">
        <f>SUM(F2109:F2131)</f>
        <v>37710305.25</v>
      </c>
      <c r="G2152" s="654">
        <f>SUM(G2109:G2133)</f>
        <v>16509317</v>
      </c>
      <c r="H2152" s="654">
        <f>SUM(H2109:H2131)</f>
        <v>11380998</v>
      </c>
      <c r="I2152" s="655">
        <f>SUM(I2109:I2133)</f>
        <v>28238843.760000002</v>
      </c>
    </row>
    <row r="2153" spans="1:9" ht="18" thickBot="1">
      <c r="A2153" s="645"/>
      <c r="B2153" s="646"/>
      <c r="C2153" s="647"/>
      <c r="D2153" s="646"/>
      <c r="E2153" s="648" t="s">
        <v>203</v>
      </c>
      <c r="F2153" s="649">
        <f>SUM(F2136:F2151)</f>
        <v>3431000</v>
      </c>
      <c r="G2153" s="649">
        <f>SUM(G2136:G2151)</f>
        <v>20200000</v>
      </c>
      <c r="H2153" s="649">
        <f>SUM(H2136:H2151)</f>
        <v>237600</v>
      </c>
      <c r="I2153" s="649">
        <f>SUM(I2136:I2151)</f>
        <v>22000000</v>
      </c>
    </row>
    <row r="2154" spans="1:9" ht="18" thickBot="1">
      <c r="A2154" s="273"/>
      <c r="B2154" s="452"/>
      <c r="C2154" s="221"/>
      <c r="D2154" s="453"/>
      <c r="E2154" s="456" t="s">
        <v>296</v>
      </c>
      <c r="F2154" s="454">
        <f>SUM(F2152:F2153)</f>
        <v>41141305.25</v>
      </c>
      <c r="G2154" s="454">
        <f>SUM(G2152:G2153)</f>
        <v>36709317</v>
      </c>
      <c r="H2154" s="454">
        <f>SUM(H2152:H2153)</f>
        <v>11618598</v>
      </c>
      <c r="I2154" s="454">
        <f>SUM(I2152:I2153)</f>
        <v>50238843.760000005</v>
      </c>
    </row>
    <row r="2155" spans="1:9" ht="22">
      <c r="A2155" s="1620" t="s">
        <v>916</v>
      </c>
      <c r="B2155" s="1621"/>
      <c r="C2155" s="1621"/>
      <c r="D2155" s="1621"/>
      <c r="E2155" s="1621"/>
      <c r="F2155" s="1621"/>
      <c r="G2155" s="1621"/>
      <c r="H2155" s="1621"/>
      <c r="I2155" s="1622"/>
    </row>
    <row r="2156" spans="1:9" ht="20">
      <c r="A2156" s="1623" t="s">
        <v>484</v>
      </c>
      <c r="B2156" s="1624"/>
      <c r="C2156" s="1624"/>
      <c r="D2156" s="1624"/>
      <c r="E2156" s="1624"/>
      <c r="F2156" s="1624"/>
      <c r="G2156" s="1624"/>
      <c r="H2156" s="1624"/>
      <c r="I2156" s="1625"/>
    </row>
    <row r="2157" spans="1:9" ht="22.5" customHeight="1">
      <c r="A2157" s="1626" t="s">
        <v>1678</v>
      </c>
      <c r="B2157" s="1627"/>
      <c r="C2157" s="1627"/>
      <c r="D2157" s="1627"/>
      <c r="E2157" s="1627"/>
      <c r="F2157" s="1627"/>
      <c r="G2157" s="1627"/>
      <c r="H2157" s="1627"/>
      <c r="I2157" s="1628"/>
    </row>
    <row r="2158" spans="1:9" ht="18.75" customHeight="1" thickBot="1">
      <c r="A2158" s="1656" t="s">
        <v>277</v>
      </c>
      <c r="B2158" s="1656"/>
      <c r="C2158" s="1656"/>
      <c r="D2158" s="1656"/>
      <c r="E2158" s="1656"/>
      <c r="F2158" s="1656"/>
      <c r="G2158" s="1656"/>
      <c r="H2158" s="1656"/>
      <c r="I2158" s="1656"/>
    </row>
    <row r="2159" spans="1:9" ht="18.75" customHeight="1" thickBot="1">
      <c r="A2159" s="1653" t="s">
        <v>467</v>
      </c>
      <c r="B2159" s="1654"/>
      <c r="C2159" s="1654"/>
      <c r="D2159" s="1654"/>
      <c r="E2159" s="1654"/>
      <c r="F2159" s="1654"/>
      <c r="G2159" s="1654"/>
      <c r="H2159" s="1654"/>
      <c r="I2159" s="1655"/>
    </row>
    <row r="2160" spans="1:9" s="121" customFormat="1" ht="53" thickBot="1">
      <c r="A2160" s="167" t="s">
        <v>465</v>
      </c>
      <c r="B2160" s="2" t="s">
        <v>459</v>
      </c>
      <c r="C2160" s="175" t="s">
        <v>455</v>
      </c>
      <c r="D2160" s="2" t="s">
        <v>458</v>
      </c>
      <c r="E2160" s="8" t="s">
        <v>1</v>
      </c>
      <c r="F2160" s="2" t="s">
        <v>835</v>
      </c>
      <c r="G2160" s="2" t="s">
        <v>836</v>
      </c>
      <c r="H2160" s="2" t="s">
        <v>837</v>
      </c>
      <c r="I2160" s="2" t="s">
        <v>838</v>
      </c>
    </row>
    <row r="2161" spans="1:9" ht="17.5">
      <c r="A2161" s="269">
        <v>20000000</v>
      </c>
      <c r="B2161" s="79"/>
      <c r="C2161" s="217"/>
      <c r="D2161" s="402">
        <v>31911700</v>
      </c>
      <c r="E2161" s="149" t="s">
        <v>163</v>
      </c>
      <c r="F2161" s="44"/>
      <c r="G2161" s="19"/>
      <c r="H2161" s="44"/>
      <c r="I2161" s="19"/>
    </row>
    <row r="2162" spans="1:9" ht="17.5">
      <c r="A2162" s="269">
        <v>21000000</v>
      </c>
      <c r="B2162" s="79"/>
      <c r="C2162" s="217"/>
      <c r="D2162" s="402">
        <v>31911700</v>
      </c>
      <c r="E2162" s="149" t="s">
        <v>164</v>
      </c>
      <c r="F2162" s="44"/>
      <c r="G2162" s="19"/>
      <c r="H2162" s="44"/>
      <c r="I2162" s="19"/>
    </row>
    <row r="2163" spans="1:9" ht="17.5">
      <c r="A2163" s="269">
        <v>21010000</v>
      </c>
      <c r="B2163" s="79"/>
      <c r="C2163" s="217"/>
      <c r="D2163" s="402">
        <v>31911700</v>
      </c>
      <c r="E2163" s="149" t="s">
        <v>165</v>
      </c>
      <c r="F2163" s="44"/>
      <c r="G2163" s="19"/>
      <c r="H2163" s="44"/>
      <c r="I2163" s="19"/>
    </row>
    <row r="2164" spans="1:9" ht="17.5">
      <c r="A2164" s="274">
        <v>21010103</v>
      </c>
      <c r="B2164" s="82" t="s">
        <v>647</v>
      </c>
      <c r="C2164" s="222"/>
      <c r="D2164" s="523">
        <v>31911700</v>
      </c>
      <c r="E2164" s="150" t="s">
        <v>168</v>
      </c>
      <c r="F2164" s="796">
        <v>2927469</v>
      </c>
      <c r="G2164" s="796">
        <v>141651687</v>
      </c>
      <c r="H2164" s="45">
        <f>G2164/12*9</f>
        <v>106238765.25</v>
      </c>
      <c r="I2164" s="796">
        <f>'NORMINAL ROLL'!D1341</f>
        <v>2608704</v>
      </c>
    </row>
    <row r="2165" spans="1:9" ht="17.5">
      <c r="A2165" s="274">
        <v>21010104</v>
      </c>
      <c r="B2165" s="82" t="s">
        <v>647</v>
      </c>
      <c r="C2165" s="222"/>
      <c r="D2165" s="523">
        <v>31911700</v>
      </c>
      <c r="E2165" s="150" t="s">
        <v>169</v>
      </c>
      <c r="F2165" s="44"/>
      <c r="G2165" s="796">
        <v>14638846</v>
      </c>
      <c r="H2165" s="45"/>
      <c r="I2165" s="796"/>
    </row>
    <row r="2166" spans="1:9" ht="17.5">
      <c r="A2166" s="274">
        <v>21010105</v>
      </c>
      <c r="B2166" s="82" t="s">
        <v>647</v>
      </c>
      <c r="C2166" s="222"/>
      <c r="D2166" s="523">
        <v>31911700</v>
      </c>
      <c r="E2166" s="150" t="s">
        <v>170</v>
      </c>
      <c r="F2166" s="44"/>
      <c r="G2166" s="796">
        <v>7431074</v>
      </c>
      <c r="H2166" s="45"/>
      <c r="I2166" s="796"/>
    </row>
    <row r="2167" spans="1:9" ht="17.5">
      <c r="A2167" s="234">
        <v>21010106</v>
      </c>
      <c r="B2167" s="82" t="s">
        <v>647</v>
      </c>
      <c r="C2167" s="187"/>
      <c r="D2167" s="523">
        <v>31911700</v>
      </c>
      <c r="E2167" s="80" t="s">
        <v>171</v>
      </c>
      <c r="F2167" s="44"/>
      <c r="G2167" s="796"/>
      <c r="H2167" s="6"/>
      <c r="I2167" s="796"/>
    </row>
    <row r="2168" spans="1:9" ht="17.5">
      <c r="A2168" s="239"/>
      <c r="B2168" s="82" t="s">
        <v>647</v>
      </c>
      <c r="C2168" s="187"/>
      <c r="D2168" s="523">
        <v>31911700</v>
      </c>
      <c r="E2168" s="64" t="s">
        <v>683</v>
      </c>
      <c r="F2168" s="44"/>
      <c r="G2168" s="796"/>
      <c r="H2168" s="6"/>
      <c r="I2168" s="18">
        <f>'NORMINAL ROLL'!M1341</f>
        <v>480000</v>
      </c>
    </row>
    <row r="2169" spans="1:9" ht="17.5">
      <c r="A2169" s="269">
        <v>21020000</v>
      </c>
      <c r="B2169" s="79"/>
      <c r="C2169" s="217"/>
      <c r="D2169" s="402">
        <v>31911700</v>
      </c>
      <c r="E2169" s="149" t="s">
        <v>176</v>
      </c>
      <c r="F2169" s="44"/>
      <c r="G2169" s="796"/>
      <c r="H2169" s="30"/>
      <c r="I2169" s="796"/>
    </row>
    <row r="2170" spans="1:9" ht="17.5">
      <c r="A2170" s="269">
        <v>21020300</v>
      </c>
      <c r="B2170" s="79"/>
      <c r="C2170" s="217"/>
      <c r="D2170" s="402">
        <v>31911700</v>
      </c>
      <c r="E2170" s="149" t="s">
        <v>192</v>
      </c>
      <c r="F2170" s="44"/>
      <c r="G2170" s="796"/>
      <c r="H2170" s="6"/>
      <c r="I2170" s="796"/>
    </row>
    <row r="2171" spans="1:9" ht="17.5">
      <c r="A2171" s="274">
        <v>21020312</v>
      </c>
      <c r="B2171" s="82" t="s">
        <v>647</v>
      </c>
      <c r="C2171" s="222"/>
      <c r="D2171" s="523">
        <v>31911700</v>
      </c>
      <c r="E2171" s="154" t="s">
        <v>816</v>
      </c>
      <c r="F2171" s="44"/>
      <c r="G2171" s="796"/>
      <c r="H2171" s="45"/>
      <c r="I2171" s="796"/>
    </row>
    <row r="2172" spans="1:9" ht="17.5">
      <c r="A2172" s="274">
        <v>21020320</v>
      </c>
      <c r="B2172" s="82" t="s">
        <v>647</v>
      </c>
      <c r="C2172" s="222"/>
      <c r="D2172" s="523">
        <v>31911700</v>
      </c>
      <c r="E2172" s="154" t="s">
        <v>188</v>
      </c>
      <c r="F2172" s="44"/>
      <c r="G2172" s="796"/>
      <c r="H2172" s="45"/>
      <c r="I2172" s="796">
        <f>'NORMINAL ROLL'!G1341</f>
        <v>0</v>
      </c>
    </row>
    <row r="2173" spans="1:9" ht="17.5">
      <c r="A2173" s="274">
        <v>21020327</v>
      </c>
      <c r="B2173" s="82" t="s">
        <v>647</v>
      </c>
      <c r="C2173" s="222"/>
      <c r="D2173" s="523">
        <v>31911700</v>
      </c>
      <c r="E2173" s="154" t="s">
        <v>189</v>
      </c>
      <c r="F2173" s="796"/>
      <c r="G2173" s="796"/>
      <c r="H2173" s="45"/>
      <c r="I2173" s="796">
        <f>'NORMINAL ROLL'!E1341</f>
        <v>56400</v>
      </c>
    </row>
    <row r="2174" spans="1:9" ht="17.5">
      <c r="A2174" s="274">
        <v>21020328</v>
      </c>
      <c r="B2174" s="82" t="s">
        <v>647</v>
      </c>
      <c r="C2174" s="222"/>
      <c r="D2174" s="523">
        <v>31911700</v>
      </c>
      <c r="E2174" s="154" t="s">
        <v>539</v>
      </c>
      <c r="F2174" s="796"/>
      <c r="G2174" s="796"/>
      <c r="H2174" s="45"/>
      <c r="I2174" s="796">
        <f>'NORMINAL ROLL'!F1341</f>
        <v>170337.36</v>
      </c>
    </row>
    <row r="2175" spans="1:9" ht="17.5">
      <c r="A2175" s="259">
        <v>21020301</v>
      </c>
      <c r="B2175" s="82" t="s">
        <v>647</v>
      </c>
      <c r="C2175" s="187"/>
      <c r="D2175" s="523">
        <v>31911700</v>
      </c>
      <c r="E2175" s="64" t="s">
        <v>816</v>
      </c>
      <c r="F2175" s="796"/>
      <c r="G2175" s="796"/>
      <c r="H2175" s="45">
        <f>G2175/12*9</f>
        <v>0</v>
      </c>
      <c r="I2175" s="796">
        <f>'NORMINAL ROLL'!H1341</f>
        <v>0</v>
      </c>
    </row>
    <row r="2176" spans="1:9" ht="17.5">
      <c r="A2176" s="269">
        <v>21020400</v>
      </c>
      <c r="B2176" s="79"/>
      <c r="C2176" s="217"/>
      <c r="D2176" s="402">
        <v>31911700</v>
      </c>
      <c r="E2176" s="149" t="s">
        <v>193</v>
      </c>
      <c r="F2176" s="44"/>
      <c r="G2176" s="796"/>
      <c r="H2176" s="45"/>
      <c r="I2176" s="796"/>
    </row>
    <row r="2177" spans="1:9" ht="17.5">
      <c r="A2177" s="274">
        <v>21020312</v>
      </c>
      <c r="B2177" s="82" t="s">
        <v>647</v>
      </c>
      <c r="C2177" s="222"/>
      <c r="D2177" s="523">
        <v>31911700</v>
      </c>
      <c r="E2177" s="154" t="s">
        <v>784</v>
      </c>
      <c r="F2177" s="44"/>
      <c r="G2177" s="796"/>
      <c r="H2177" s="45"/>
      <c r="I2177" s="796"/>
    </row>
    <row r="2178" spans="1:9" ht="17.5">
      <c r="A2178" s="274">
        <v>21020327</v>
      </c>
      <c r="B2178" s="82" t="s">
        <v>647</v>
      </c>
      <c r="C2178" s="222"/>
      <c r="D2178" s="523">
        <v>31911700</v>
      </c>
      <c r="E2178" s="154" t="s">
        <v>500</v>
      </c>
      <c r="F2178" s="44"/>
      <c r="G2178" s="796"/>
      <c r="H2178" s="45"/>
      <c r="I2178" s="796"/>
    </row>
    <row r="2179" spans="1:9" ht="17.5">
      <c r="A2179" s="274">
        <v>21020328</v>
      </c>
      <c r="B2179" s="82" t="s">
        <v>647</v>
      </c>
      <c r="C2179" s="222"/>
      <c r="D2179" s="523">
        <v>31911700</v>
      </c>
      <c r="E2179" s="154" t="s">
        <v>501</v>
      </c>
      <c r="F2179" s="44"/>
      <c r="G2179" s="796"/>
      <c r="H2179" s="45"/>
      <c r="I2179" s="796"/>
    </row>
    <row r="2180" spans="1:9" ht="17.5">
      <c r="A2180" s="269">
        <v>21020400</v>
      </c>
      <c r="B2180" s="79"/>
      <c r="C2180" s="217"/>
      <c r="D2180" s="402">
        <v>31911700</v>
      </c>
      <c r="E2180" s="149" t="s">
        <v>194</v>
      </c>
      <c r="F2180" s="44"/>
      <c r="G2180" s="796"/>
      <c r="H2180" s="45"/>
      <c r="I2180" s="796"/>
    </row>
    <row r="2181" spans="1:9" ht="17.5">
      <c r="A2181" s="274">
        <v>21020401</v>
      </c>
      <c r="B2181" s="82" t="s">
        <v>647</v>
      </c>
      <c r="C2181" s="222"/>
      <c r="D2181" s="523">
        <v>31911700</v>
      </c>
      <c r="E2181" s="154" t="s">
        <v>177</v>
      </c>
      <c r="F2181" s="44"/>
      <c r="G2181" s="796"/>
      <c r="H2181" s="45"/>
      <c r="I2181" s="796"/>
    </row>
    <row r="2182" spans="1:9" ht="17.5">
      <c r="A2182" s="274">
        <v>21020402</v>
      </c>
      <c r="B2182" s="82" t="s">
        <v>647</v>
      </c>
      <c r="C2182" s="222"/>
      <c r="D2182" s="523">
        <v>31911700</v>
      </c>
      <c r="E2182" s="154" t="s">
        <v>178</v>
      </c>
      <c r="F2182" s="44"/>
      <c r="G2182" s="796"/>
      <c r="H2182" s="45"/>
      <c r="I2182" s="796"/>
    </row>
    <row r="2183" spans="1:9" ht="17.5">
      <c r="A2183" s="274">
        <v>21020403</v>
      </c>
      <c r="B2183" s="82" t="s">
        <v>647</v>
      </c>
      <c r="C2183" s="222"/>
      <c r="D2183" s="523">
        <v>31911700</v>
      </c>
      <c r="E2183" s="154" t="s">
        <v>179</v>
      </c>
      <c r="F2183" s="44"/>
      <c r="G2183" s="796"/>
      <c r="H2183" s="45"/>
      <c r="I2183" s="796"/>
    </row>
    <row r="2184" spans="1:9" ht="17.5">
      <c r="A2184" s="274">
        <v>21020404</v>
      </c>
      <c r="B2184" s="82" t="s">
        <v>647</v>
      </c>
      <c r="C2184" s="222"/>
      <c r="D2184" s="523">
        <v>31911700</v>
      </c>
      <c r="E2184" s="154" t="s">
        <v>180</v>
      </c>
      <c r="F2184" s="44"/>
      <c r="G2184" s="796"/>
      <c r="H2184" s="45"/>
      <c r="I2184" s="796"/>
    </row>
    <row r="2185" spans="1:9" ht="17.5">
      <c r="A2185" s="274">
        <v>21020412</v>
      </c>
      <c r="B2185" s="82" t="s">
        <v>647</v>
      </c>
      <c r="C2185" s="222"/>
      <c r="D2185" s="523">
        <v>31911700</v>
      </c>
      <c r="E2185" s="154" t="s">
        <v>183</v>
      </c>
      <c r="F2185" s="44"/>
      <c r="G2185" s="796"/>
      <c r="H2185" s="45"/>
      <c r="I2185" s="796"/>
    </row>
    <row r="2186" spans="1:9" ht="17.5">
      <c r="A2186" s="274">
        <v>21020415</v>
      </c>
      <c r="B2186" s="82" t="s">
        <v>647</v>
      </c>
      <c r="C2186" s="222"/>
      <c r="D2186" s="523">
        <v>31911700</v>
      </c>
      <c r="E2186" s="154" t="s">
        <v>186</v>
      </c>
      <c r="F2186" s="44"/>
      <c r="G2186" s="796"/>
      <c r="H2186" s="45"/>
      <c r="I2186" s="796"/>
    </row>
    <row r="2187" spans="1:9" ht="17.5">
      <c r="A2187" s="275">
        <v>21020600</v>
      </c>
      <c r="B2187" s="84"/>
      <c r="C2187" s="223"/>
      <c r="D2187" s="402">
        <v>31911700</v>
      </c>
      <c r="E2187" s="149" t="s">
        <v>195</v>
      </c>
      <c r="F2187" s="44"/>
      <c r="G2187" s="796"/>
      <c r="H2187" s="44"/>
      <c r="I2187" s="796"/>
    </row>
    <row r="2188" spans="1:9" ht="17.5">
      <c r="A2188" s="270">
        <v>21020605</v>
      </c>
      <c r="B2188" s="82" t="s">
        <v>647</v>
      </c>
      <c r="C2188" s="218"/>
      <c r="D2188" s="523">
        <v>31911700</v>
      </c>
      <c r="E2188" s="150" t="s">
        <v>198</v>
      </c>
      <c r="F2188" s="44"/>
      <c r="G2188" s="796"/>
      <c r="H2188" s="44"/>
      <c r="I2188" s="796"/>
    </row>
    <row r="2189" spans="1:9" ht="17.5">
      <c r="A2189" s="237">
        <v>21030100</v>
      </c>
      <c r="B2189" s="86"/>
      <c r="C2189" s="190"/>
      <c r="D2189" s="402">
        <v>31911700</v>
      </c>
      <c r="E2189" s="59" t="s">
        <v>199</v>
      </c>
      <c r="F2189" s="75"/>
      <c r="G2189" s="796"/>
      <c r="H2189" s="30"/>
      <c r="I2189" s="796"/>
    </row>
    <row r="2190" spans="1:9" ht="17.5">
      <c r="A2190" s="1059">
        <v>22010100</v>
      </c>
      <c r="B2190" s="165" t="s">
        <v>828</v>
      </c>
      <c r="C2190" s="218"/>
      <c r="D2190" s="523">
        <v>31911700</v>
      </c>
      <c r="E2190" s="971" t="s">
        <v>834</v>
      </c>
      <c r="F2190" s="75"/>
      <c r="G2190" s="796"/>
      <c r="H2190" s="30"/>
      <c r="I2190" s="19"/>
    </row>
    <row r="2191" spans="1:9" ht="17.5">
      <c r="A2191" s="271">
        <v>22020000</v>
      </c>
      <c r="B2191" s="86"/>
      <c r="C2191" s="219"/>
      <c r="D2191" s="402">
        <v>31911700</v>
      </c>
      <c r="E2191" s="153" t="s">
        <v>203</v>
      </c>
      <c r="F2191" s="44"/>
      <c r="G2191" s="796"/>
      <c r="H2191" s="44"/>
      <c r="I2191" s="796"/>
    </row>
    <row r="2192" spans="1:9" ht="17.5">
      <c r="A2192" s="271">
        <v>22020100</v>
      </c>
      <c r="B2192" s="86"/>
      <c r="C2192" s="219"/>
      <c r="D2192" s="402">
        <v>31911700</v>
      </c>
      <c r="E2192" s="153" t="s">
        <v>204</v>
      </c>
      <c r="F2192" s="44"/>
      <c r="G2192" s="796"/>
      <c r="H2192" s="44"/>
      <c r="I2192" s="796"/>
    </row>
    <row r="2193" spans="1:9" ht="17.5">
      <c r="A2193" s="170">
        <v>22020101</v>
      </c>
      <c r="B2193" s="82" t="s">
        <v>647</v>
      </c>
      <c r="C2193" s="205"/>
      <c r="D2193" s="523">
        <v>31911700</v>
      </c>
      <c r="E2193" s="128" t="s">
        <v>205</v>
      </c>
      <c r="F2193" s="363"/>
      <c r="G2193" s="796">
        <v>400000</v>
      </c>
      <c r="H2193" s="863">
        <f>G2193/12*9</f>
        <v>300000</v>
      </c>
      <c r="I2193" s="796">
        <v>200000</v>
      </c>
    </row>
    <row r="2194" spans="1:9" ht="17.5">
      <c r="A2194" s="170">
        <v>22020102</v>
      </c>
      <c r="B2194" s="82" t="s">
        <v>647</v>
      </c>
      <c r="C2194" s="205"/>
      <c r="D2194" s="523">
        <v>31911700</v>
      </c>
      <c r="E2194" s="128" t="s">
        <v>206</v>
      </c>
      <c r="F2194" s="863"/>
      <c r="G2194" s="796"/>
      <c r="H2194" s="863">
        <f t="shared" ref="H2194:H2208" si="86">G2194/12*9</f>
        <v>0</v>
      </c>
      <c r="I2194" s="796"/>
    </row>
    <row r="2195" spans="1:9" ht="17.5">
      <c r="A2195" s="170">
        <v>22020103</v>
      </c>
      <c r="B2195" s="82" t="s">
        <v>647</v>
      </c>
      <c r="C2195" s="205"/>
      <c r="D2195" s="523">
        <v>31911700</v>
      </c>
      <c r="E2195" s="128" t="s">
        <v>207</v>
      </c>
      <c r="F2195" s="363"/>
      <c r="G2195" s="796"/>
      <c r="H2195" s="863">
        <f t="shared" si="86"/>
        <v>0</v>
      </c>
      <c r="I2195" s="796"/>
    </row>
    <row r="2196" spans="1:9" ht="17.5">
      <c r="A2196" s="170">
        <v>22020104</v>
      </c>
      <c r="B2196" s="82" t="s">
        <v>647</v>
      </c>
      <c r="C2196" s="205"/>
      <c r="D2196" s="523">
        <v>31911700</v>
      </c>
      <c r="E2196" s="128" t="s">
        <v>208</v>
      </c>
      <c r="F2196" s="363"/>
      <c r="G2196" s="796"/>
      <c r="H2196" s="863">
        <f t="shared" si="86"/>
        <v>0</v>
      </c>
      <c r="I2196" s="796"/>
    </row>
    <row r="2197" spans="1:9" ht="17.5">
      <c r="A2197" s="271">
        <v>22020300</v>
      </c>
      <c r="B2197" s="86"/>
      <c r="C2197" s="219"/>
      <c r="D2197" s="402">
        <v>31911700</v>
      </c>
      <c r="E2197" s="153" t="s">
        <v>212</v>
      </c>
      <c r="F2197" s="44"/>
      <c r="G2197" s="796"/>
      <c r="H2197" s="863">
        <f t="shared" si="86"/>
        <v>0</v>
      </c>
      <c r="I2197" s="796"/>
    </row>
    <row r="2198" spans="1:9" ht="17.5">
      <c r="A2198" s="272">
        <v>22020307</v>
      </c>
      <c r="B2198" s="82" t="s">
        <v>647</v>
      </c>
      <c r="C2198" s="220"/>
      <c r="D2198" s="523">
        <v>31911700</v>
      </c>
      <c r="E2198" s="159" t="s">
        <v>495</v>
      </c>
      <c r="F2198" s="44">
        <f>G2198/12*6</f>
        <v>15000000</v>
      </c>
      <c r="G2198" s="796">
        <v>30000000</v>
      </c>
      <c r="H2198" s="863">
        <f t="shared" si="86"/>
        <v>22500000</v>
      </c>
      <c r="I2198" s="796">
        <v>25000000</v>
      </c>
    </row>
    <row r="2199" spans="1:9" ht="17.5">
      <c r="A2199" s="272">
        <v>22020309</v>
      </c>
      <c r="B2199" s="82" t="s">
        <v>647</v>
      </c>
      <c r="C2199" s="220"/>
      <c r="D2199" s="523">
        <v>31911700</v>
      </c>
      <c r="E2199" s="152" t="s">
        <v>218</v>
      </c>
      <c r="F2199" s="44">
        <f t="shared" ref="F2199:F2208" si="87">G2199/12*6</f>
        <v>1500000</v>
      </c>
      <c r="G2199" s="796">
        <v>3000000</v>
      </c>
      <c r="H2199" s="863">
        <f t="shared" si="86"/>
        <v>2250000</v>
      </c>
      <c r="I2199" s="796"/>
    </row>
    <row r="2200" spans="1:9" ht="17.5">
      <c r="A2200" s="272">
        <v>22020313</v>
      </c>
      <c r="B2200" s="82" t="s">
        <v>647</v>
      </c>
      <c r="C2200" s="220"/>
      <c r="D2200" s="523">
        <v>31911700</v>
      </c>
      <c r="E2200" s="152" t="s">
        <v>221</v>
      </c>
      <c r="F2200" s="44">
        <f t="shared" si="87"/>
        <v>0</v>
      </c>
      <c r="G2200" s="796"/>
      <c r="H2200" s="863">
        <f t="shared" si="86"/>
        <v>0</v>
      </c>
      <c r="I2200" s="796"/>
    </row>
    <row r="2201" spans="1:9" ht="17.5">
      <c r="A2201" s="271">
        <v>22020500</v>
      </c>
      <c r="B2201" s="86"/>
      <c r="C2201" s="219"/>
      <c r="D2201" s="402">
        <v>31911700</v>
      </c>
      <c r="E2201" s="151" t="s">
        <v>496</v>
      </c>
      <c r="F2201" s="44">
        <f t="shared" si="87"/>
        <v>0</v>
      </c>
      <c r="G2201" s="796"/>
      <c r="H2201" s="863">
        <f t="shared" si="86"/>
        <v>0</v>
      </c>
      <c r="I2201" s="796"/>
    </row>
    <row r="2202" spans="1:9" ht="17.5">
      <c r="A2202" s="272">
        <v>22020501</v>
      </c>
      <c r="B2202" s="82" t="s">
        <v>647</v>
      </c>
      <c r="C2202" s="220"/>
      <c r="D2202" s="523">
        <v>31911700</v>
      </c>
      <c r="E2202" s="152" t="s">
        <v>497</v>
      </c>
      <c r="F2202" s="44">
        <f t="shared" si="87"/>
        <v>500000</v>
      </c>
      <c r="G2202" s="796">
        <v>1000000</v>
      </c>
      <c r="H2202" s="863">
        <f t="shared" si="86"/>
        <v>750000</v>
      </c>
      <c r="I2202" s="796">
        <v>1000000</v>
      </c>
    </row>
    <row r="2203" spans="1:9" ht="17.5">
      <c r="A2203" s="271">
        <v>22020600</v>
      </c>
      <c r="B2203" s="86"/>
      <c r="C2203" s="219"/>
      <c r="D2203" s="402">
        <v>31911700</v>
      </c>
      <c r="E2203" s="153" t="s">
        <v>230</v>
      </c>
      <c r="F2203" s="44">
        <f t="shared" si="87"/>
        <v>0</v>
      </c>
      <c r="G2203" s="796"/>
      <c r="H2203" s="863">
        <f t="shared" si="86"/>
        <v>0</v>
      </c>
      <c r="I2203" s="796"/>
    </row>
    <row r="2204" spans="1:9" ht="17.5">
      <c r="A2204" s="272">
        <v>22020605</v>
      </c>
      <c r="B2204" s="82" t="s">
        <v>647</v>
      </c>
      <c r="C2204" s="220"/>
      <c r="D2204" s="523">
        <v>31911700</v>
      </c>
      <c r="E2204" s="152" t="s">
        <v>498</v>
      </c>
      <c r="F2204" s="44">
        <f t="shared" si="87"/>
        <v>0</v>
      </c>
      <c r="G2204" s="796"/>
      <c r="H2204" s="863">
        <f t="shared" si="86"/>
        <v>0</v>
      </c>
      <c r="I2204" s="796"/>
    </row>
    <row r="2205" spans="1:9" ht="19.5" customHeight="1">
      <c r="A2205" s="271">
        <v>22020700</v>
      </c>
      <c r="B2205" s="86"/>
      <c r="C2205" s="219"/>
      <c r="D2205" s="402">
        <v>31911700</v>
      </c>
      <c r="E2205" s="657" t="s">
        <v>499</v>
      </c>
      <c r="F2205" s="44">
        <f t="shared" si="87"/>
        <v>0</v>
      </c>
      <c r="G2205" s="796"/>
      <c r="H2205" s="863">
        <f t="shared" si="86"/>
        <v>0</v>
      </c>
      <c r="I2205" s="796"/>
    </row>
    <row r="2206" spans="1:9" ht="17.5">
      <c r="A2206" s="272">
        <v>22020710</v>
      </c>
      <c r="B2206" s="82" t="s">
        <v>647</v>
      </c>
      <c r="C2206" s="220"/>
      <c r="D2206" s="523">
        <v>31911700</v>
      </c>
      <c r="E2206" s="152" t="s">
        <v>444</v>
      </c>
      <c r="F2206" s="44">
        <f t="shared" si="87"/>
        <v>0</v>
      </c>
      <c r="G2206" s="796"/>
      <c r="H2206" s="863">
        <f t="shared" si="86"/>
        <v>0</v>
      </c>
      <c r="I2206" s="796"/>
    </row>
    <row r="2207" spans="1:9" ht="17.5">
      <c r="A2207" s="271">
        <v>22022000</v>
      </c>
      <c r="B2207" s="86"/>
      <c r="C2207" s="219"/>
      <c r="D2207" s="402">
        <v>31911700</v>
      </c>
      <c r="E2207" s="153" t="s">
        <v>246</v>
      </c>
      <c r="F2207" s="44">
        <f t="shared" si="87"/>
        <v>0</v>
      </c>
      <c r="G2207" s="796"/>
      <c r="H2207" s="863">
        <f t="shared" si="86"/>
        <v>0</v>
      </c>
      <c r="I2207" s="796"/>
    </row>
    <row r="2208" spans="1:9" ht="18" thickBot="1">
      <c r="A2208" s="641">
        <v>22022017</v>
      </c>
      <c r="B2208" s="566" t="s">
        <v>647</v>
      </c>
      <c r="C2208" s="642"/>
      <c r="D2208" s="523">
        <v>31911700</v>
      </c>
      <c r="E2208" s="656" t="s">
        <v>259</v>
      </c>
      <c r="F2208" s="44">
        <f t="shared" si="87"/>
        <v>500000</v>
      </c>
      <c r="G2208" s="797">
        <v>1000000</v>
      </c>
      <c r="H2208" s="863">
        <f t="shared" si="86"/>
        <v>750000</v>
      </c>
      <c r="I2208" s="797">
        <v>1000000</v>
      </c>
    </row>
    <row r="2209" spans="1:9" ht="18" thickBot="1">
      <c r="A2209" s="621"/>
      <c r="B2209" s="545"/>
      <c r="C2209" s="546"/>
      <c r="D2209" s="545"/>
      <c r="E2209" s="659" t="s">
        <v>164</v>
      </c>
      <c r="F2209" s="548">
        <f>SUM(F2164:F2188)</f>
        <v>2927469</v>
      </c>
      <c r="G2209" s="548">
        <f>SUM(G2164:G2190)</f>
        <v>163721607</v>
      </c>
      <c r="H2209" s="548">
        <f>SUM(H2164:H2188)</f>
        <v>106238765.25</v>
      </c>
      <c r="I2209" s="548">
        <f>SUM(I2164:I2190)</f>
        <v>3315441.36</v>
      </c>
    </row>
    <row r="2210" spans="1:9" ht="18" thickBot="1">
      <c r="A2210" s="620"/>
      <c r="B2210" s="540"/>
      <c r="C2210" s="541"/>
      <c r="D2210" s="540"/>
      <c r="E2210" s="658" t="s">
        <v>203</v>
      </c>
      <c r="F2210" s="543">
        <f>SUM(F2193:F2208)</f>
        <v>17500000</v>
      </c>
      <c r="G2210" s="543">
        <f>SUM(G2193:G2208)</f>
        <v>35400000</v>
      </c>
      <c r="H2210" s="543">
        <f>SUM(H2193:H2208)</f>
        <v>26550000</v>
      </c>
      <c r="I2210" s="543">
        <f>SUM(I2193:I2208)</f>
        <v>27200000</v>
      </c>
    </row>
    <row r="2211" spans="1:9" ht="18" thickBot="1">
      <c r="A2211" s="443"/>
      <c r="B2211" s="458"/>
      <c r="C2211" s="457"/>
      <c r="D2211" s="459"/>
      <c r="E2211" s="460" t="s">
        <v>296</v>
      </c>
      <c r="F2211" s="406">
        <f>SUM(F2209:F2210)</f>
        <v>20427469</v>
      </c>
      <c r="G2211" s="406">
        <f>SUM(G2209:G2210)</f>
        <v>199121607</v>
      </c>
      <c r="H2211" s="406">
        <f>SUM(H2209:H2210)</f>
        <v>132788765.25</v>
      </c>
      <c r="I2211" s="406">
        <f>SUM(I2209:I2210)</f>
        <v>30515441.359999999</v>
      </c>
    </row>
  </sheetData>
  <mergeCells count="258">
    <mergeCell ref="A2156:I2156"/>
    <mergeCell ref="A2157:I2157"/>
    <mergeCell ref="A2158:I2158"/>
    <mergeCell ref="A2159:I2159"/>
    <mergeCell ref="A20:I20"/>
    <mergeCell ref="A2099:I2099"/>
    <mergeCell ref="A2100:I2100"/>
    <mergeCell ref="A2101:I2101"/>
    <mergeCell ref="A2102:I2102"/>
    <mergeCell ref="A2103:I2103"/>
    <mergeCell ref="A2155:I2155"/>
    <mergeCell ref="A2032:I2032"/>
    <mergeCell ref="A2036:I2036"/>
    <mergeCell ref="A2037:I2037"/>
    <mergeCell ref="A2038:I2038"/>
    <mergeCell ref="A2039:I2039"/>
    <mergeCell ref="A2040:I2040"/>
    <mergeCell ref="A2021:I2021"/>
    <mergeCell ref="A2022:I2022"/>
    <mergeCell ref="A2023:I2023"/>
    <mergeCell ref="A2024:I2024"/>
    <mergeCell ref="A2025:I2025"/>
    <mergeCell ref="A1968:I1968"/>
    <mergeCell ref="A1918:I1918"/>
    <mergeCell ref="A1919:I1919"/>
    <mergeCell ref="A1964:I1964"/>
    <mergeCell ref="A1965:I1965"/>
    <mergeCell ref="A1966:I1966"/>
    <mergeCell ref="A1967:I1967"/>
    <mergeCell ref="A1856:I1856"/>
    <mergeCell ref="A1857:I1857"/>
    <mergeCell ref="A1858:I1858"/>
    <mergeCell ref="A1915:I1915"/>
    <mergeCell ref="A1916:I1916"/>
    <mergeCell ref="A1917:I1917"/>
    <mergeCell ref="A1839:I1839"/>
    <mergeCell ref="A1840:I1840"/>
    <mergeCell ref="A1841:I1841"/>
    <mergeCell ref="A1850:I1850"/>
    <mergeCell ref="A1854:I1854"/>
    <mergeCell ref="A1855:I1855"/>
    <mergeCell ref="A1837:I1837"/>
    <mergeCell ref="A1838:I1838"/>
    <mergeCell ref="A1782:I1782"/>
    <mergeCell ref="A1783:I1783"/>
    <mergeCell ref="A1784:I1784"/>
    <mergeCell ref="A1785:I1785"/>
    <mergeCell ref="A1769:I1769"/>
    <mergeCell ref="A1770:I1770"/>
    <mergeCell ref="A1771:I1771"/>
    <mergeCell ref="A1772:I1772"/>
    <mergeCell ref="A1777:I1777"/>
    <mergeCell ref="A1781:I1781"/>
    <mergeCell ref="A1768:I1768"/>
    <mergeCell ref="A1710:I1710"/>
    <mergeCell ref="A1711:I1711"/>
    <mergeCell ref="A1712:I1712"/>
    <mergeCell ref="A1713:I1713"/>
    <mergeCell ref="A1714:I1714"/>
    <mergeCell ref="A1598:I1598"/>
    <mergeCell ref="A1655:I1655"/>
    <mergeCell ref="A1656:I1656"/>
    <mergeCell ref="A1657:I1657"/>
    <mergeCell ref="A1658:I1658"/>
    <mergeCell ref="A1659:I1659"/>
    <mergeCell ref="A1539:I1539"/>
    <mergeCell ref="A1540:I1540"/>
    <mergeCell ref="A1594:I1594"/>
    <mergeCell ref="A1595:I1595"/>
    <mergeCell ref="A1596:I1596"/>
    <mergeCell ref="A1597:I1597"/>
    <mergeCell ref="A1477:I1477"/>
    <mergeCell ref="A1478:I1478"/>
    <mergeCell ref="A1479:I1479"/>
    <mergeCell ref="A1536:I1536"/>
    <mergeCell ref="A1537:I1537"/>
    <mergeCell ref="A1538:I1538"/>
    <mergeCell ref="A1420:I1420"/>
    <mergeCell ref="A1421:I1421"/>
    <mergeCell ref="A1422:I1422"/>
    <mergeCell ref="A1423:I1423"/>
    <mergeCell ref="A1475:I1475"/>
    <mergeCell ref="A1476:I1476"/>
    <mergeCell ref="A1401:I1401"/>
    <mergeCell ref="A1402:I1402"/>
    <mergeCell ref="A1403:I1403"/>
    <mergeCell ref="A1404:I1404"/>
    <mergeCell ref="A1415:I1415"/>
    <mergeCell ref="A1419:I1419"/>
    <mergeCell ref="A1400:I1400"/>
    <mergeCell ref="A1353:I1353"/>
    <mergeCell ref="A1354:I1354"/>
    <mergeCell ref="A1355:I1355"/>
    <mergeCell ref="A1356:I1356"/>
    <mergeCell ref="A1357:I1357"/>
    <mergeCell ref="A1256:I1256"/>
    <mergeCell ref="A1308:I1308"/>
    <mergeCell ref="A1309:I1309"/>
    <mergeCell ref="A1310:I1310"/>
    <mergeCell ref="A1311:I1311"/>
    <mergeCell ref="A1312:I1312"/>
    <mergeCell ref="A1194:I1194"/>
    <mergeCell ref="A1195:I1195"/>
    <mergeCell ref="A1252:I1252"/>
    <mergeCell ref="A1253:I1253"/>
    <mergeCell ref="A1254:I1254"/>
    <mergeCell ref="A1255:I1255"/>
    <mergeCell ref="A1175:I1175"/>
    <mergeCell ref="A1176:I1176"/>
    <mergeCell ref="A1187:I1187"/>
    <mergeCell ref="A1191:I1191"/>
    <mergeCell ref="A1192:I1192"/>
    <mergeCell ref="A1193:I1193"/>
    <mergeCell ref="A1172:I1172"/>
    <mergeCell ref="A1173:I1173"/>
    <mergeCell ref="A1174:I1174"/>
    <mergeCell ref="A1113:I1113"/>
    <mergeCell ref="A1114:I1114"/>
    <mergeCell ref="A1115:I1115"/>
    <mergeCell ref="A1099:I1099"/>
    <mergeCell ref="A1100:I1100"/>
    <mergeCell ref="A1101:I1101"/>
    <mergeCell ref="A1107:I1107"/>
    <mergeCell ref="A1111:I1111"/>
    <mergeCell ref="A1112:I1112"/>
    <mergeCell ref="A1097:I1097"/>
    <mergeCell ref="A1098:I1098"/>
    <mergeCell ref="A1038:I1038"/>
    <mergeCell ref="A1039:I1039"/>
    <mergeCell ref="A1040:I1040"/>
    <mergeCell ref="A1041:I1041"/>
    <mergeCell ref="A984:I984"/>
    <mergeCell ref="A985:I985"/>
    <mergeCell ref="A986:I986"/>
    <mergeCell ref="A987:I987"/>
    <mergeCell ref="A988:I988"/>
    <mergeCell ref="A1037:I1037"/>
    <mergeCell ref="A882:I882"/>
    <mergeCell ref="A923:I923"/>
    <mergeCell ref="A924:I924"/>
    <mergeCell ref="A925:I925"/>
    <mergeCell ref="A926:I926"/>
    <mergeCell ref="A927:I927"/>
    <mergeCell ref="A818:I818"/>
    <mergeCell ref="A819:I819"/>
    <mergeCell ref="A878:I878"/>
    <mergeCell ref="A879:I879"/>
    <mergeCell ref="A880:I880"/>
    <mergeCell ref="A881:I881"/>
    <mergeCell ref="A747:I747"/>
    <mergeCell ref="A748:I748"/>
    <mergeCell ref="A750:I750"/>
    <mergeCell ref="A815:I815"/>
    <mergeCell ref="A816:I816"/>
    <mergeCell ref="A817:I817"/>
    <mergeCell ref="A749:I749"/>
    <mergeCell ref="A685:I685"/>
    <mergeCell ref="A686:I686"/>
    <mergeCell ref="A687:I687"/>
    <mergeCell ref="A688:I688"/>
    <mergeCell ref="A689:I689"/>
    <mergeCell ref="A746:I746"/>
    <mergeCell ref="A620:I620"/>
    <mergeCell ref="A624:I624"/>
    <mergeCell ref="A625:I625"/>
    <mergeCell ref="A626:I626"/>
    <mergeCell ref="A627:I627"/>
    <mergeCell ref="A628:I628"/>
    <mergeCell ref="A605:I605"/>
    <mergeCell ref="A606:I606"/>
    <mergeCell ref="A607:I607"/>
    <mergeCell ref="A608:I608"/>
    <mergeCell ref="A609:I609"/>
    <mergeCell ref="A556:I556"/>
    <mergeCell ref="A496:I496"/>
    <mergeCell ref="A497:I497"/>
    <mergeCell ref="A552:I552"/>
    <mergeCell ref="A553:I553"/>
    <mergeCell ref="A554:I554"/>
    <mergeCell ref="A555:I555"/>
    <mergeCell ref="A442:I442"/>
    <mergeCell ref="A443:I443"/>
    <mergeCell ref="A444:I444"/>
    <mergeCell ref="A493:I493"/>
    <mergeCell ref="A494:I494"/>
    <mergeCell ref="A495:I495"/>
    <mergeCell ref="A426:I426"/>
    <mergeCell ref="A427:I427"/>
    <mergeCell ref="A428:I428"/>
    <mergeCell ref="A436:I436"/>
    <mergeCell ref="A440:I440"/>
    <mergeCell ref="A441:I441"/>
    <mergeCell ref="A424:I424"/>
    <mergeCell ref="A425:I425"/>
    <mergeCell ref="A355:I355"/>
    <mergeCell ref="A356:I356"/>
    <mergeCell ref="A357:I357"/>
    <mergeCell ref="A358:I358"/>
    <mergeCell ref="A340:I340"/>
    <mergeCell ref="A341:I341"/>
    <mergeCell ref="A342:I342"/>
    <mergeCell ref="A343:I343"/>
    <mergeCell ref="A350:I350"/>
    <mergeCell ref="A354:I354"/>
    <mergeCell ref="A339:I339"/>
    <mergeCell ref="A293:I293"/>
    <mergeCell ref="A294:I294"/>
    <mergeCell ref="A295:I295"/>
    <mergeCell ref="A296:I296"/>
    <mergeCell ref="A297:I297"/>
    <mergeCell ref="A276:I276"/>
    <mergeCell ref="A277:I277"/>
    <mergeCell ref="A278:I278"/>
    <mergeCell ref="A279:I279"/>
    <mergeCell ref="A280:I280"/>
    <mergeCell ref="A289:I289"/>
    <mergeCell ref="A206:I206"/>
    <mergeCell ref="A243:I243"/>
    <mergeCell ref="A244:I244"/>
    <mergeCell ref="A245:I245"/>
    <mergeCell ref="A246:I246"/>
    <mergeCell ref="A247:I247"/>
    <mergeCell ref="A191:I191"/>
    <mergeCell ref="A198:I198"/>
    <mergeCell ref="A202:I202"/>
    <mergeCell ref="A203:I203"/>
    <mergeCell ref="A204:I204"/>
    <mergeCell ref="A205:I205"/>
    <mergeCell ref="A187:I187"/>
    <mergeCell ref="A188:I188"/>
    <mergeCell ref="A189:I189"/>
    <mergeCell ref="A190:I190"/>
    <mergeCell ref="A134:I134"/>
    <mergeCell ref="A135:I135"/>
    <mergeCell ref="A96:I96"/>
    <mergeCell ref="A97:I97"/>
    <mergeCell ref="A98:I98"/>
    <mergeCell ref="A131:I131"/>
    <mergeCell ref="A132:I132"/>
    <mergeCell ref="A133:I133"/>
    <mergeCell ref="A42:I42"/>
    <mergeCell ref="A43:I43"/>
    <mergeCell ref="A44:I44"/>
    <mergeCell ref="A45:I45"/>
    <mergeCell ref="A94:I94"/>
    <mergeCell ref="A95:I95"/>
    <mergeCell ref="A25:I25"/>
    <mergeCell ref="A26:I26"/>
    <mergeCell ref="A27:I27"/>
    <mergeCell ref="A28:I28"/>
    <mergeCell ref="A37:I37"/>
    <mergeCell ref="A41:I41"/>
    <mergeCell ref="A24:I24"/>
    <mergeCell ref="A1:I1"/>
    <mergeCell ref="A2:I2"/>
    <mergeCell ref="A3:I3"/>
    <mergeCell ref="A4:I4"/>
    <mergeCell ref="A5:I5"/>
  </mergeCells>
  <printOptions horizontalCentered="1"/>
  <pageMargins left="0.39370078740157499" right="0.23622047244094499" top="0.31496062992126" bottom="0.39370078740157499" header="0.31496062992126" footer="0.31496062992126"/>
  <pageSetup paperSize="9" scale="60" orientation="landscape" r:id="rId1"/>
  <headerFooter scaleWithDoc="0" alignWithMargins="0">
    <oddFooter>&amp;C&amp;"Arial,Bold"&amp;12Page &amp;P of &amp;N&amp;R&amp;"Arial,Bold"&amp;12SHANONO LOCAL GOVERNMENT ,COUNCIL</oddFooter>
  </headerFooter>
  <rowBreaks count="79" manualBreakCount="79">
    <brk id="23" max="16383" man="1"/>
    <brk id="40" max="16383" man="1"/>
    <brk id="76" max="16383" man="1"/>
    <brk id="93" max="16383" man="1"/>
    <brk id="130" max="16383" man="1"/>
    <brk id="172" max="16383" man="1"/>
    <brk id="186" max="16383" man="1"/>
    <brk id="201" max="16383" man="1"/>
    <brk id="242" max="16383" man="1"/>
    <brk id="275" max="16383" man="1"/>
    <brk id="292" max="16383" man="1"/>
    <brk id="319" max="16383" man="1"/>
    <brk id="338" max="16383" man="1"/>
    <brk id="353" max="16383" man="1"/>
    <brk id="398" max="16383" man="1"/>
    <brk id="423" max="16383" man="1"/>
    <brk id="439" max="16383" man="1"/>
    <brk id="478" max="16383" man="1"/>
    <brk id="492" max="16383" man="1"/>
    <brk id="536" max="16383" man="1"/>
    <brk id="551" max="16383" man="1"/>
    <brk id="593" max="16383" man="1"/>
    <brk id="604" max="16383" man="1"/>
    <brk id="623" max="16383" man="1"/>
    <brk id="665" max="16383" man="1"/>
    <brk id="684" max="16383" man="1"/>
    <brk id="727" max="16383" man="1"/>
    <brk id="745" max="16383" man="1"/>
    <brk id="789" max="16383" man="1"/>
    <brk id="814" max="16383" man="1"/>
    <brk id="859" max="16383" man="1"/>
    <brk id="877" max="16383" man="1"/>
    <brk id="922" max="16383" man="1"/>
    <brk id="965" max="16383" man="1"/>
    <brk id="983" max="16383" man="1"/>
    <brk id="1023" max="16383" man="1"/>
    <brk id="1036" max="16383" man="1"/>
    <brk id="1079" max="16383" man="1"/>
    <brk id="1096" max="16383" man="1"/>
    <brk id="1110" max="16383" man="1"/>
    <brk id="1146" max="16383" man="1"/>
    <brk id="1171" max="16383" man="1"/>
    <brk id="1190" max="16383" man="1"/>
    <brk id="1232" max="16383" man="1"/>
    <brk id="1251" max="16383" man="1"/>
    <brk id="1293" max="16383" man="1"/>
    <brk id="1307" max="16383" man="1"/>
    <brk id="1352" max="16383" man="1"/>
    <brk id="1383" max="16383" man="1"/>
    <brk id="1399" max="16383" man="1"/>
    <brk id="1418" max="16383" man="1"/>
    <brk id="1460" max="16383" man="1"/>
    <brk id="1474" max="16383" man="1"/>
    <brk id="1516" max="16383" man="1"/>
    <brk id="1535" max="16383" man="1"/>
    <brk id="1577" max="16383" man="1"/>
    <brk id="1593" max="16383" man="1"/>
    <brk id="1635" max="16383" man="1"/>
    <brk id="1654" max="16383" man="1"/>
    <brk id="1696" max="16383" man="1"/>
    <brk id="1709" max="16383" man="1"/>
    <brk id="1749" max="16383" man="1"/>
    <brk id="1767" max="16383" man="1"/>
    <brk id="1780" max="16383" man="1"/>
    <brk id="1822" max="16383" man="1"/>
    <brk id="1836" max="16383" man="1"/>
    <brk id="1853" max="16383" man="1"/>
    <brk id="1896" max="16383" man="1"/>
    <brk id="1914" max="16383" man="1"/>
    <brk id="1952" max="16383" man="1"/>
    <brk id="1963" max="16383" man="1"/>
    <brk id="2001" max="16383" man="1"/>
    <brk id="2020" max="16383" man="1"/>
    <brk id="2035" max="16383" man="1"/>
    <brk id="2077" max="16383" man="1"/>
    <brk id="2098" max="16383" man="1"/>
    <brk id="2133" max="16383" man="1"/>
    <brk id="2154" max="16383" man="1"/>
    <brk id="21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L19" sqref="L19"/>
    </sheetView>
  </sheetViews>
  <sheetFormatPr defaultRowHeight="14.5"/>
  <cols>
    <col min="1" max="1" width="15.54296875" style="703" customWidth="1"/>
    <col min="2" max="2" width="10.54296875" style="701" customWidth="1"/>
    <col min="3" max="3" width="10.54296875" customWidth="1"/>
    <col min="4" max="4" width="14" customWidth="1"/>
    <col min="5" max="5" width="31.7265625" style="702" customWidth="1"/>
    <col min="6" max="6" width="18.81640625" customWidth="1"/>
    <col min="7" max="7" width="19" customWidth="1"/>
    <col min="8" max="8" width="18.7265625" customWidth="1"/>
    <col min="9" max="9" width="18.26953125" customWidth="1"/>
  </cols>
  <sheetData>
    <row r="1" spans="1:9" ht="20">
      <c r="A1" s="1684" t="s">
        <v>782</v>
      </c>
      <c r="B1" s="1685"/>
      <c r="C1" s="1685"/>
      <c r="D1" s="1685"/>
      <c r="E1" s="1685"/>
      <c r="F1" s="1685"/>
      <c r="G1" s="1685"/>
      <c r="H1" s="1685"/>
      <c r="I1" s="1686"/>
    </row>
    <row r="2" spans="1:9" ht="20">
      <c r="A2" s="1687" t="s">
        <v>484</v>
      </c>
      <c r="B2" s="1688"/>
      <c r="C2" s="1688"/>
      <c r="D2" s="1688"/>
      <c r="E2" s="1688"/>
      <c r="F2" s="1688"/>
      <c r="G2" s="1688"/>
      <c r="H2" s="1688"/>
      <c r="I2" s="1689"/>
    </row>
    <row r="3" spans="1:9" ht="20">
      <c r="A3" s="1687" t="s">
        <v>749</v>
      </c>
      <c r="B3" s="1688"/>
      <c r="C3" s="1688"/>
      <c r="D3" s="1688"/>
      <c r="E3" s="1688"/>
      <c r="F3" s="1688"/>
      <c r="G3" s="1688"/>
      <c r="H3" s="1688"/>
      <c r="I3" s="1689"/>
    </row>
    <row r="4" spans="1:9" ht="20">
      <c r="A4" s="1687" t="s">
        <v>277</v>
      </c>
      <c r="B4" s="1688"/>
      <c r="C4" s="1688"/>
      <c r="D4" s="1688"/>
      <c r="E4" s="1688"/>
      <c r="F4" s="1688"/>
      <c r="G4" s="1688"/>
      <c r="H4" s="1688"/>
      <c r="I4" s="1689"/>
    </row>
    <row r="5" spans="1:9" ht="20.5" thickBot="1">
      <c r="A5" s="1687" t="s">
        <v>750</v>
      </c>
      <c r="B5" s="1688"/>
      <c r="C5" s="1688"/>
      <c r="D5" s="1688"/>
      <c r="E5" s="1688"/>
      <c r="F5" s="1688"/>
      <c r="G5" s="1688"/>
      <c r="H5" s="1688"/>
      <c r="I5" s="1689"/>
    </row>
    <row r="6" spans="1:9" s="463" customFormat="1" ht="29.25" customHeight="1" thickBot="1">
      <c r="A6" s="704" t="s">
        <v>465</v>
      </c>
      <c r="B6" s="711" t="s">
        <v>459</v>
      </c>
      <c r="C6" s="708" t="s">
        <v>455</v>
      </c>
      <c r="D6" s="711" t="s">
        <v>458</v>
      </c>
      <c r="E6" s="706" t="s">
        <v>1</v>
      </c>
      <c r="F6" s="711" t="s">
        <v>748</v>
      </c>
      <c r="G6" s="705" t="s">
        <v>745</v>
      </c>
      <c r="H6" s="711" t="s">
        <v>746</v>
      </c>
      <c r="I6" s="707" t="s">
        <v>747</v>
      </c>
    </row>
    <row r="7" spans="1:9" ht="25" customHeight="1">
      <c r="A7" s="736">
        <v>11100100100</v>
      </c>
      <c r="B7" s="729" t="s">
        <v>647</v>
      </c>
      <c r="C7" s="712"/>
      <c r="D7" s="729" t="s">
        <v>799</v>
      </c>
      <c r="E7" s="712" t="s">
        <v>349</v>
      </c>
      <c r="F7" s="716">
        <v>133742057</v>
      </c>
      <c r="G7" s="719">
        <v>158089868</v>
      </c>
      <c r="H7" s="719">
        <v>117385950.73</v>
      </c>
      <c r="I7" s="724">
        <v>162211861</v>
      </c>
    </row>
    <row r="8" spans="1:9" ht="25" customHeight="1">
      <c r="A8" s="737">
        <v>11101300100</v>
      </c>
      <c r="B8" s="730" t="s">
        <v>647</v>
      </c>
      <c r="C8" s="713"/>
      <c r="D8" s="730" t="s">
        <v>799</v>
      </c>
      <c r="E8" s="713" t="s">
        <v>350</v>
      </c>
      <c r="F8" s="717">
        <v>4612365</v>
      </c>
      <c r="G8" s="720">
        <v>7861930</v>
      </c>
      <c r="H8" s="720">
        <v>5361930</v>
      </c>
      <c r="I8" s="725">
        <v>9861930</v>
      </c>
    </row>
    <row r="9" spans="1:9" ht="25" customHeight="1">
      <c r="A9" s="737">
        <v>11200100100</v>
      </c>
      <c r="B9" s="730" t="s">
        <v>647</v>
      </c>
      <c r="C9" s="713"/>
      <c r="D9" s="730" t="s">
        <v>799</v>
      </c>
      <c r="E9" s="713" t="s">
        <v>351</v>
      </c>
      <c r="F9" s="717">
        <v>37353636</v>
      </c>
      <c r="G9" s="720">
        <v>40959403</v>
      </c>
      <c r="H9" s="720">
        <v>29409403</v>
      </c>
      <c r="I9" s="725">
        <v>40959403</v>
      </c>
    </row>
    <row r="10" spans="1:9" ht="25" customHeight="1">
      <c r="A10" s="737">
        <v>12500100100</v>
      </c>
      <c r="B10" s="730" t="s">
        <v>647</v>
      </c>
      <c r="C10" s="713"/>
      <c r="D10" s="730" t="s">
        <v>799</v>
      </c>
      <c r="E10" s="713" t="s">
        <v>352</v>
      </c>
      <c r="F10" s="717">
        <v>56124890</v>
      </c>
      <c r="G10" s="720">
        <v>79206398</v>
      </c>
      <c r="H10" s="720">
        <v>60024974.730000004</v>
      </c>
      <c r="I10" s="725">
        <v>95393025</v>
      </c>
    </row>
    <row r="11" spans="1:9" ht="25" customHeight="1">
      <c r="A11" s="737">
        <v>22000100100</v>
      </c>
      <c r="B11" s="730" t="s">
        <v>647</v>
      </c>
      <c r="C11" s="733"/>
      <c r="D11" s="730" t="s">
        <v>799</v>
      </c>
      <c r="E11" s="713" t="s">
        <v>353</v>
      </c>
      <c r="F11" s="717">
        <v>64604590</v>
      </c>
      <c r="G11" s="720">
        <v>65462131</v>
      </c>
      <c r="H11" s="720">
        <v>35553779.649999999</v>
      </c>
      <c r="I11" s="725">
        <v>88233860</v>
      </c>
    </row>
    <row r="12" spans="1:9" ht="25" customHeight="1">
      <c r="A12" s="737">
        <v>55100300100</v>
      </c>
      <c r="B12" s="730" t="s">
        <v>647</v>
      </c>
      <c r="C12" s="713"/>
      <c r="D12" s="730" t="s">
        <v>799</v>
      </c>
      <c r="E12" s="713" t="s">
        <v>354</v>
      </c>
      <c r="F12" s="717">
        <v>648664830.27999997</v>
      </c>
      <c r="G12" s="720">
        <v>859545644</v>
      </c>
      <c r="H12" s="720">
        <v>553532782.32999992</v>
      </c>
      <c r="I12" s="725">
        <v>996739177</v>
      </c>
    </row>
    <row r="13" spans="1:9" ht="25" customHeight="1">
      <c r="A13" s="737">
        <v>52100100100</v>
      </c>
      <c r="B13" s="730" t="s">
        <v>647</v>
      </c>
      <c r="C13" s="713"/>
      <c r="D13" s="730" t="s">
        <v>799</v>
      </c>
      <c r="E13" s="713" t="s">
        <v>355</v>
      </c>
      <c r="F13" s="717">
        <v>156430954</v>
      </c>
      <c r="G13" s="720">
        <v>176325673</v>
      </c>
      <c r="H13" s="720">
        <v>154903645.63999999</v>
      </c>
      <c r="I13" s="725">
        <v>177103109</v>
      </c>
    </row>
    <row r="14" spans="1:9" ht="25" customHeight="1">
      <c r="A14" s="737">
        <v>21500100100</v>
      </c>
      <c r="B14" s="730" t="s">
        <v>647</v>
      </c>
      <c r="C14" s="713"/>
      <c r="D14" s="730" t="s">
        <v>799</v>
      </c>
      <c r="E14" s="713" t="s">
        <v>356</v>
      </c>
      <c r="F14" s="717">
        <v>30968005</v>
      </c>
      <c r="G14" s="720">
        <v>78049589</v>
      </c>
      <c r="H14" s="720">
        <v>52665498.039999999</v>
      </c>
      <c r="I14" s="725">
        <v>104781270</v>
      </c>
    </row>
    <row r="15" spans="1:9" ht="25" customHeight="1">
      <c r="A15" s="737">
        <v>22400100100</v>
      </c>
      <c r="B15" s="730" t="s">
        <v>647</v>
      </c>
      <c r="C15" s="713"/>
      <c r="D15" s="730" t="s">
        <v>799</v>
      </c>
      <c r="E15" s="713" t="s">
        <v>420</v>
      </c>
      <c r="F15" s="717">
        <v>68941132</v>
      </c>
      <c r="G15" s="720">
        <v>101312872</v>
      </c>
      <c r="H15" s="720">
        <v>35339020.469999999</v>
      </c>
      <c r="I15" s="725">
        <v>160137423</v>
      </c>
    </row>
    <row r="16" spans="1:9" ht="25" customHeight="1">
      <c r="A16" s="737">
        <v>55100200100</v>
      </c>
      <c r="B16" s="730" t="s">
        <v>647</v>
      </c>
      <c r="C16" s="713"/>
      <c r="D16" s="730" t="s">
        <v>799</v>
      </c>
      <c r="E16" s="713" t="s">
        <v>357</v>
      </c>
      <c r="F16" s="717">
        <v>107754847.38</v>
      </c>
      <c r="G16" s="720">
        <v>108089308</v>
      </c>
      <c r="H16" s="720">
        <v>85869308</v>
      </c>
      <c r="I16" s="725">
        <v>129762751</v>
      </c>
    </row>
    <row r="17" spans="1:9" ht="25" customHeight="1">
      <c r="A17" s="737">
        <v>22000300100</v>
      </c>
      <c r="B17" s="730" t="s">
        <v>647</v>
      </c>
      <c r="C17" s="713"/>
      <c r="D17" s="730" t="s">
        <v>799</v>
      </c>
      <c r="E17" s="713" t="s">
        <v>358</v>
      </c>
      <c r="F17" s="717">
        <v>6761508</v>
      </c>
      <c r="G17" s="720">
        <v>6336106</v>
      </c>
      <c r="H17" s="720">
        <v>3286106</v>
      </c>
      <c r="I17" s="725">
        <v>13674668</v>
      </c>
    </row>
    <row r="18" spans="1:9" ht="25" customHeight="1" thickBot="1">
      <c r="A18" s="738">
        <v>53500100100</v>
      </c>
      <c r="B18" s="731" t="s">
        <v>647</v>
      </c>
      <c r="C18" s="714"/>
      <c r="D18" s="731" t="s">
        <v>799</v>
      </c>
      <c r="E18" s="714" t="s">
        <v>489</v>
      </c>
      <c r="F18" s="718">
        <v>85306717</v>
      </c>
      <c r="G18" s="721">
        <v>87876883</v>
      </c>
      <c r="H18" s="728">
        <v>64315633</v>
      </c>
      <c r="I18" s="726">
        <v>154656801</v>
      </c>
    </row>
    <row r="19" spans="1:9" ht="25" customHeight="1" thickBot="1">
      <c r="A19" s="739"/>
      <c r="B19" s="735"/>
      <c r="C19" s="734"/>
      <c r="D19" s="732"/>
      <c r="E19" s="715" t="s">
        <v>807</v>
      </c>
      <c r="F19" s="722">
        <v>1401265531.6599998</v>
      </c>
      <c r="G19" s="723">
        <v>1771615805</v>
      </c>
      <c r="H19" s="723">
        <v>1198648031.5900002</v>
      </c>
      <c r="I19" s="727">
        <v>2136015278</v>
      </c>
    </row>
    <row r="20" spans="1:9" ht="25" customHeight="1" thickBot="1">
      <c r="A20" s="1681" t="s">
        <v>505</v>
      </c>
      <c r="B20" s="1682"/>
      <c r="C20" s="1682"/>
      <c r="D20" s="1682"/>
      <c r="E20" s="1682"/>
      <c r="F20" s="1682"/>
      <c r="G20" s="1682"/>
      <c r="H20" s="1682"/>
      <c r="I20" s="1683"/>
    </row>
    <row r="21" spans="1:9" ht="25" customHeight="1" thickBot="1">
      <c r="A21" s="740"/>
      <c r="B21" s="742"/>
      <c r="C21" s="744"/>
      <c r="D21" s="742" t="s">
        <v>799</v>
      </c>
      <c r="E21" s="746" t="s">
        <v>164</v>
      </c>
      <c r="F21" s="749">
        <v>986986522</v>
      </c>
      <c r="G21" s="752">
        <v>1291665805</v>
      </c>
      <c r="H21" s="756">
        <v>1007153438.2</v>
      </c>
      <c r="I21" s="754">
        <v>1465615278</v>
      </c>
    </row>
    <row r="22" spans="1:9" ht="25" customHeight="1" thickBot="1">
      <c r="A22" s="741"/>
      <c r="B22" s="743"/>
      <c r="C22" s="745"/>
      <c r="D22" s="743" t="s">
        <v>799</v>
      </c>
      <c r="E22" s="747" t="s">
        <v>502</v>
      </c>
      <c r="F22" s="750">
        <v>414279009.65999997</v>
      </c>
      <c r="G22" s="753">
        <v>479950000</v>
      </c>
      <c r="H22" s="753">
        <v>191494593.38999999</v>
      </c>
      <c r="I22" s="755">
        <v>670400000</v>
      </c>
    </row>
    <row r="23" spans="1:9" ht="25" customHeight="1" thickBot="1">
      <c r="A23" s="741"/>
      <c r="B23" s="743"/>
      <c r="C23" s="745"/>
      <c r="D23" s="748"/>
      <c r="E23" s="747" t="s">
        <v>296</v>
      </c>
      <c r="F23" s="751">
        <v>1401265531.6599998</v>
      </c>
      <c r="G23" s="723">
        <v>1771615805</v>
      </c>
      <c r="H23" s="723">
        <v>1198648031.5900002</v>
      </c>
      <c r="I23" s="727">
        <v>2136015278</v>
      </c>
    </row>
  </sheetData>
  <mergeCells count="6">
    <mergeCell ref="A20:I20"/>
    <mergeCell ref="A1:I1"/>
    <mergeCell ref="A2:I2"/>
    <mergeCell ref="A3:I3"/>
    <mergeCell ref="A4:I4"/>
    <mergeCell ref="A5:I5"/>
  </mergeCells>
  <pageMargins left="0.25" right="0.25" top="0.75" bottom="0.75" header="0.3" footer="0.3"/>
  <pageSetup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9"/>
  <sheetViews>
    <sheetView view="pageBreakPreview" topLeftCell="B1" zoomScale="71" zoomScaleNormal="100" zoomScaleSheetLayoutView="71" zoomScalePageLayoutView="23" workbookViewId="0">
      <selection activeCell="G7" sqref="G7"/>
    </sheetView>
  </sheetViews>
  <sheetFormatPr defaultColWidth="9.1796875" defaultRowHeight="18.5"/>
  <cols>
    <col min="1" max="1" width="15" style="1" customWidth="1"/>
    <col min="2" max="2" width="9.7265625" style="1" customWidth="1"/>
    <col min="3" max="3" width="13.81640625" style="1" customWidth="1"/>
    <col min="4" max="4" width="14.54296875" style="1" customWidth="1"/>
    <col min="5" max="5" width="44.81640625" style="298" customWidth="1"/>
    <col min="6" max="6" width="26.1796875" style="1" customWidth="1"/>
    <col min="7" max="7" width="26.7265625" style="1" customWidth="1"/>
    <col min="8" max="8" width="26.453125" style="1" customWidth="1"/>
    <col min="9" max="9" width="28.1796875" style="1" customWidth="1"/>
    <col min="10" max="16384" width="9.1796875" style="1"/>
  </cols>
  <sheetData>
    <row r="1" spans="1:46" s="296" customFormat="1" ht="22">
      <c r="A1" s="1620" t="s">
        <v>916</v>
      </c>
      <c r="B1" s="1621"/>
      <c r="C1" s="1621"/>
      <c r="D1" s="1621"/>
      <c r="E1" s="1621"/>
      <c r="F1" s="1621"/>
      <c r="G1" s="1621"/>
      <c r="H1" s="1621"/>
      <c r="I1" s="1622"/>
      <c r="K1" s="955"/>
      <c r="L1" s="955"/>
      <c r="M1" s="955"/>
      <c r="N1" s="955"/>
      <c r="O1" s="955"/>
      <c r="P1" s="955"/>
      <c r="Q1" s="955"/>
      <c r="R1" s="955"/>
      <c r="S1" s="955"/>
      <c r="AL1" s="956"/>
      <c r="AM1" s="956"/>
      <c r="AN1" s="956"/>
      <c r="AO1" s="956"/>
      <c r="AP1" s="956"/>
      <c r="AQ1" s="956"/>
      <c r="AR1" s="956"/>
      <c r="AS1" s="956"/>
      <c r="AT1" s="956"/>
    </row>
    <row r="2" spans="1:46" s="296" customFormat="1" ht="20">
      <c r="A2" s="1623" t="s">
        <v>484</v>
      </c>
      <c r="B2" s="1690"/>
      <c r="C2" s="1690"/>
      <c r="D2" s="1690"/>
      <c r="E2" s="1690"/>
      <c r="F2" s="1690"/>
      <c r="G2" s="1690"/>
      <c r="H2" s="1690"/>
      <c r="I2" s="1625"/>
      <c r="K2" s="955"/>
      <c r="L2" s="955"/>
      <c r="M2" s="955"/>
      <c r="N2" s="955"/>
      <c r="O2" s="955"/>
      <c r="P2" s="955"/>
      <c r="Q2" s="955"/>
      <c r="R2" s="955"/>
      <c r="S2" s="955"/>
      <c r="AL2" s="956"/>
      <c r="AM2" s="956"/>
      <c r="AN2" s="956"/>
      <c r="AO2" s="956"/>
      <c r="AP2" s="956"/>
      <c r="AQ2" s="956"/>
      <c r="AR2" s="956"/>
      <c r="AS2" s="956"/>
      <c r="AT2" s="956"/>
    </row>
    <row r="3" spans="1:46" s="296" customFormat="1" ht="22">
      <c r="A3" s="1626" t="s">
        <v>1676</v>
      </c>
      <c r="B3" s="1691"/>
      <c r="C3" s="1691"/>
      <c r="D3" s="1691"/>
      <c r="E3" s="1691"/>
      <c r="F3" s="1691"/>
      <c r="G3" s="1691"/>
      <c r="H3" s="1691"/>
      <c r="I3" s="1628"/>
      <c r="K3" s="955"/>
      <c r="L3" s="955"/>
      <c r="M3" s="955"/>
      <c r="N3" s="955"/>
      <c r="O3" s="955"/>
      <c r="P3" s="955"/>
      <c r="Q3" s="955"/>
      <c r="R3" s="955"/>
      <c r="S3" s="955"/>
      <c r="AL3" s="956"/>
      <c r="AM3" s="956"/>
      <c r="AN3" s="956"/>
      <c r="AO3" s="956"/>
      <c r="AP3" s="956"/>
      <c r="AQ3" s="956"/>
      <c r="AR3" s="956"/>
      <c r="AS3" s="956"/>
      <c r="AT3" s="956"/>
    </row>
    <row r="4" spans="1:46" s="296" customFormat="1" ht="27.5" thickBot="1">
      <c r="A4" s="1692" t="s">
        <v>264</v>
      </c>
      <c r="B4" s="1693"/>
      <c r="C4" s="1693"/>
      <c r="D4" s="1693"/>
      <c r="E4" s="1693"/>
      <c r="F4" s="1693"/>
      <c r="G4" s="1693"/>
      <c r="H4" s="1693"/>
      <c r="I4" s="1694"/>
      <c r="K4" s="955"/>
      <c r="L4" s="955"/>
      <c r="M4" s="955"/>
      <c r="N4" s="955"/>
      <c r="O4" s="955"/>
      <c r="P4" s="955"/>
      <c r="Q4" s="955"/>
      <c r="R4" s="955"/>
      <c r="S4" s="955"/>
      <c r="AL4" s="956"/>
      <c r="AM4" s="956"/>
      <c r="AN4" s="956"/>
      <c r="AO4" s="956"/>
      <c r="AP4" s="956"/>
      <c r="AQ4" s="956"/>
      <c r="AR4" s="956"/>
      <c r="AS4" s="956"/>
      <c r="AT4" s="956"/>
    </row>
    <row r="5" spans="1:46" s="3" customFormat="1" ht="22.5" thickBot="1">
      <c r="A5" s="1695" t="s">
        <v>911</v>
      </c>
      <c r="B5" s="1696"/>
      <c r="C5" s="1696"/>
      <c r="D5" s="1696"/>
      <c r="E5" s="1696"/>
      <c r="F5" s="1696"/>
      <c r="G5" s="1696"/>
      <c r="H5" s="1696"/>
      <c r="I5" s="1697"/>
      <c r="K5" s="957"/>
      <c r="L5" s="957"/>
      <c r="M5" s="957"/>
      <c r="N5" s="957"/>
      <c r="O5" s="957"/>
      <c r="P5" s="957"/>
      <c r="Q5" s="957"/>
      <c r="R5" s="957"/>
      <c r="S5" s="957"/>
      <c r="AL5" s="958"/>
      <c r="AM5" s="958"/>
      <c r="AN5" s="958"/>
      <c r="AO5" s="958"/>
      <c r="AP5" s="958"/>
      <c r="AQ5" s="958"/>
      <c r="AR5" s="958"/>
      <c r="AS5" s="958"/>
      <c r="AT5" s="958"/>
    </row>
    <row r="6" spans="1:46" s="709" customFormat="1" ht="61.5" customHeight="1" thickBot="1">
      <c r="A6" s="514" t="s">
        <v>465</v>
      </c>
      <c r="B6" s="2" t="s">
        <v>459</v>
      </c>
      <c r="C6" s="690" t="s">
        <v>455</v>
      </c>
      <c r="D6" s="2" t="s">
        <v>458</v>
      </c>
      <c r="E6" s="8" t="s">
        <v>1</v>
      </c>
      <c r="F6" s="2" t="s">
        <v>907</v>
      </c>
      <c r="G6" s="2" t="s">
        <v>908</v>
      </c>
      <c r="H6" s="2" t="s">
        <v>909</v>
      </c>
      <c r="I6" s="2" t="s">
        <v>910</v>
      </c>
    </row>
    <row r="7" spans="1:46" s="3" customFormat="1" ht="32.15" customHeight="1">
      <c r="A7" s="875">
        <v>23010000</v>
      </c>
      <c r="B7" s="496" t="s">
        <v>647</v>
      </c>
      <c r="C7" s="496"/>
      <c r="D7" s="391">
        <v>31911700</v>
      </c>
      <c r="E7" s="876" t="s">
        <v>786</v>
      </c>
      <c r="F7" s="877">
        <f>F56</f>
        <v>22000000</v>
      </c>
      <c r="G7" s="877">
        <f>G56</f>
        <v>836717689</v>
      </c>
      <c r="H7" s="877">
        <f>H56</f>
        <v>203765000</v>
      </c>
      <c r="I7" s="878">
        <f>I56</f>
        <v>1552332262</v>
      </c>
      <c r="K7" s="959"/>
      <c r="L7" s="959"/>
      <c r="M7" s="959"/>
      <c r="N7" s="959"/>
      <c r="O7" s="959"/>
      <c r="P7" s="959"/>
      <c r="Q7" s="959"/>
      <c r="R7" s="959"/>
      <c r="S7" s="959"/>
      <c r="AL7" s="960"/>
      <c r="AM7" s="960"/>
      <c r="AN7" s="960"/>
      <c r="AO7" s="960"/>
      <c r="AP7" s="960"/>
      <c r="AQ7" s="960"/>
      <c r="AR7" s="960"/>
      <c r="AS7" s="960"/>
      <c r="AT7" s="960"/>
    </row>
    <row r="8" spans="1:46" s="3" customFormat="1" ht="32.15" customHeight="1">
      <c r="A8" s="879">
        <v>23020000</v>
      </c>
      <c r="B8" s="391" t="s">
        <v>647</v>
      </c>
      <c r="C8" s="391"/>
      <c r="D8" s="391">
        <v>31911700</v>
      </c>
      <c r="E8" s="880" t="s">
        <v>265</v>
      </c>
      <c r="F8" s="696">
        <f>F132</f>
        <v>45689707</v>
      </c>
      <c r="G8" s="696">
        <f>G132</f>
        <v>2118622754</v>
      </c>
      <c r="H8" s="696">
        <f>H132</f>
        <v>338812543</v>
      </c>
      <c r="I8" s="698">
        <f>I132</f>
        <v>3008887768</v>
      </c>
      <c r="K8" s="959"/>
      <c r="L8" s="959"/>
      <c r="M8" s="959"/>
      <c r="N8" s="959"/>
      <c r="O8" s="959"/>
      <c r="P8" s="959"/>
      <c r="Q8" s="959"/>
      <c r="R8" s="959"/>
      <c r="S8" s="959"/>
      <c r="AL8" s="960"/>
      <c r="AM8" s="960"/>
      <c r="AN8" s="960"/>
      <c r="AO8" s="960"/>
      <c r="AP8" s="960"/>
      <c r="AQ8" s="960"/>
      <c r="AR8" s="960"/>
      <c r="AS8" s="960"/>
      <c r="AT8" s="960"/>
    </row>
    <row r="9" spans="1:46" s="3" customFormat="1" ht="32.15" customHeight="1">
      <c r="A9" s="879">
        <v>23030000</v>
      </c>
      <c r="B9" s="391" t="s">
        <v>647</v>
      </c>
      <c r="C9" s="391"/>
      <c r="D9" s="391">
        <v>31911700</v>
      </c>
      <c r="E9" s="880" t="s">
        <v>267</v>
      </c>
      <c r="F9" s="696">
        <f>F166</f>
        <v>124985448.86</v>
      </c>
      <c r="G9" s="696">
        <f>G166</f>
        <v>781456804</v>
      </c>
      <c r="H9" s="696">
        <f>H166</f>
        <v>56000000</v>
      </c>
      <c r="I9" s="698">
        <f>I166</f>
        <v>771096804</v>
      </c>
      <c r="K9" s="959"/>
      <c r="L9" s="959"/>
      <c r="M9" s="959"/>
      <c r="N9" s="959"/>
      <c r="O9" s="959"/>
      <c r="P9" s="959"/>
      <c r="Q9" s="959"/>
      <c r="R9" s="959"/>
      <c r="S9" s="959"/>
      <c r="AL9" s="960"/>
      <c r="AM9" s="960"/>
      <c r="AN9" s="960"/>
      <c r="AO9" s="960"/>
      <c r="AP9" s="960"/>
      <c r="AQ9" s="960"/>
      <c r="AR9" s="960"/>
      <c r="AS9" s="960"/>
      <c r="AT9" s="960"/>
    </row>
    <row r="10" spans="1:46" s="3" customFormat="1" ht="32.15" customHeight="1">
      <c r="A10" s="879">
        <v>23040000</v>
      </c>
      <c r="B10" s="391" t="s">
        <v>647</v>
      </c>
      <c r="C10" s="391"/>
      <c r="D10" s="391">
        <v>31911700</v>
      </c>
      <c r="E10" s="881" t="s">
        <v>269</v>
      </c>
      <c r="F10" s="696">
        <f>F179</f>
        <v>29962037.82</v>
      </c>
      <c r="G10" s="696">
        <f>G179</f>
        <v>362829882</v>
      </c>
      <c r="H10" s="696">
        <f>H179</f>
        <v>0</v>
      </c>
      <c r="I10" s="698">
        <f>I179</f>
        <v>209681696</v>
      </c>
      <c r="K10" s="959"/>
      <c r="L10" s="959"/>
      <c r="M10" s="959"/>
      <c r="N10" s="959"/>
      <c r="O10" s="959"/>
      <c r="P10" s="959"/>
      <c r="Q10" s="959"/>
      <c r="R10" s="959"/>
      <c r="S10" s="959"/>
      <c r="AL10" s="960"/>
      <c r="AM10" s="960"/>
      <c r="AN10" s="960"/>
      <c r="AO10" s="960"/>
      <c r="AP10" s="960"/>
      <c r="AQ10" s="960"/>
      <c r="AR10" s="960"/>
      <c r="AS10" s="960"/>
      <c r="AT10" s="960"/>
    </row>
    <row r="11" spans="1:46" s="3" customFormat="1" ht="32.15" customHeight="1" thickBot="1">
      <c r="A11" s="882">
        <v>23050000</v>
      </c>
      <c r="B11" s="961" t="s">
        <v>647</v>
      </c>
      <c r="C11" s="883"/>
      <c r="D11" s="391">
        <v>31911700</v>
      </c>
      <c r="E11" s="884" t="s">
        <v>456</v>
      </c>
      <c r="F11" s="885">
        <f>F208</f>
        <v>89980700</v>
      </c>
      <c r="G11" s="885">
        <f>G208</f>
        <v>185659666</v>
      </c>
      <c r="H11" s="885">
        <f>H208</f>
        <v>54300900</v>
      </c>
      <c r="I11" s="886">
        <f>I208</f>
        <v>290059696</v>
      </c>
      <c r="K11" s="959"/>
      <c r="L11" s="959"/>
      <c r="M11" s="959"/>
      <c r="N11" s="959"/>
      <c r="O11" s="959"/>
      <c r="P11" s="959"/>
      <c r="Q11" s="959"/>
      <c r="R11" s="959"/>
      <c r="S11" s="959"/>
      <c r="AL11" s="960"/>
      <c r="AM11" s="960"/>
      <c r="AN11" s="960"/>
      <c r="AO11" s="960"/>
      <c r="AP11" s="960"/>
      <c r="AQ11" s="960"/>
      <c r="AR11" s="960"/>
      <c r="AS11" s="960"/>
      <c r="AT11" s="960"/>
    </row>
    <row r="12" spans="1:46" s="297" customFormat="1" ht="36.75" customHeight="1" thickBot="1">
      <c r="A12" s="789"/>
      <c r="B12" s="790"/>
      <c r="C12" s="790"/>
      <c r="D12" s="791"/>
      <c r="E12" s="792" t="s">
        <v>464</v>
      </c>
      <c r="F12" s="793">
        <f>SUM(F7:F11)</f>
        <v>312617893.68000001</v>
      </c>
      <c r="G12" s="793">
        <f>SUM(G7:G11)</f>
        <v>4285286795</v>
      </c>
      <c r="H12" s="793">
        <f>SUM(H7:H11)</f>
        <v>652878443</v>
      </c>
      <c r="I12" s="793">
        <f>SUM(I7:I11)</f>
        <v>5832058226</v>
      </c>
    </row>
    <row r="13" spans="1:46" ht="22.5">
      <c r="A13" s="1620" t="s">
        <v>916</v>
      </c>
      <c r="B13" s="1621"/>
      <c r="C13" s="1621"/>
      <c r="D13" s="1621"/>
      <c r="E13" s="1621"/>
      <c r="F13" s="1621"/>
      <c r="G13" s="1621"/>
      <c r="H13" s="1621"/>
      <c r="I13" s="1622"/>
    </row>
    <row r="14" spans="1:46" ht="20.5">
      <c r="A14" s="1623" t="s">
        <v>484</v>
      </c>
      <c r="B14" s="1690"/>
      <c r="C14" s="1690"/>
      <c r="D14" s="1690"/>
      <c r="E14" s="1690"/>
      <c r="F14" s="1690"/>
      <c r="G14" s="1690"/>
      <c r="H14" s="1690"/>
      <c r="I14" s="1625"/>
    </row>
    <row r="15" spans="1:46" ht="22.5">
      <c r="A15" s="1626" t="s">
        <v>1676</v>
      </c>
      <c r="B15" s="1691"/>
      <c r="C15" s="1691"/>
      <c r="D15" s="1691"/>
      <c r="E15" s="1691"/>
      <c r="F15" s="1691"/>
      <c r="G15" s="1691"/>
      <c r="H15" s="1691"/>
      <c r="I15" s="1628"/>
    </row>
    <row r="16" spans="1:46" ht="27.75" customHeight="1" thickBot="1">
      <c r="A16" s="1629" t="s">
        <v>264</v>
      </c>
      <c r="B16" s="1630"/>
      <c r="C16" s="1630"/>
      <c r="D16" s="1630"/>
      <c r="E16" s="1630"/>
      <c r="F16" s="1630"/>
      <c r="G16" s="1630"/>
      <c r="H16" s="1630"/>
      <c r="I16" s="1631"/>
    </row>
    <row r="17" spans="1:9" s="121" customFormat="1" ht="60" customHeight="1" thickBot="1">
      <c r="A17" s="514" t="s">
        <v>465</v>
      </c>
      <c r="B17" s="514" t="s">
        <v>459</v>
      </c>
      <c r="C17" s="699" t="s">
        <v>455</v>
      </c>
      <c r="D17" s="514" t="s">
        <v>458</v>
      </c>
      <c r="E17" s="710" t="s">
        <v>1</v>
      </c>
      <c r="F17" s="2" t="s">
        <v>907</v>
      </c>
      <c r="G17" s="2" t="s">
        <v>908</v>
      </c>
      <c r="H17" s="2" t="s">
        <v>1667</v>
      </c>
      <c r="I17" s="2" t="s">
        <v>910</v>
      </c>
    </row>
    <row r="18" spans="1:9" s="121" customFormat="1" ht="22" customHeight="1">
      <c r="A18" s="53" t="s">
        <v>718</v>
      </c>
      <c r="B18" s="54" t="s">
        <v>647</v>
      </c>
      <c r="C18" s="54"/>
      <c r="D18" s="54">
        <v>31911700</v>
      </c>
      <c r="E18" s="59" t="s">
        <v>264</v>
      </c>
      <c r="F18" s="12"/>
      <c r="G18" s="968"/>
      <c r="H18" s="12"/>
      <c r="I18" s="14"/>
    </row>
    <row r="19" spans="1:9" s="121" customFormat="1" ht="22" customHeight="1">
      <c r="A19" s="53" t="s">
        <v>719</v>
      </c>
      <c r="B19" s="54"/>
      <c r="C19" s="54"/>
      <c r="D19" s="54">
        <v>31911700</v>
      </c>
      <c r="E19" s="59" t="s">
        <v>468</v>
      </c>
      <c r="F19" s="12"/>
      <c r="G19" s="968"/>
      <c r="H19" s="12"/>
      <c r="I19" s="14"/>
    </row>
    <row r="20" spans="1:9" s="121" customFormat="1" ht="22" customHeight="1">
      <c r="A20" s="53">
        <v>23010100</v>
      </c>
      <c r="B20" s="54"/>
      <c r="C20" s="54"/>
      <c r="D20" s="54">
        <v>31911700</v>
      </c>
      <c r="E20" s="59" t="s">
        <v>815</v>
      </c>
      <c r="F20" s="12"/>
      <c r="G20" s="968"/>
      <c r="H20" s="969"/>
      <c r="I20" s="14"/>
    </row>
    <row r="21" spans="1:9" s="121" customFormat="1" ht="41.25" customHeight="1">
      <c r="A21" s="56">
        <v>23010101</v>
      </c>
      <c r="B21" s="17" t="s">
        <v>839</v>
      </c>
      <c r="C21" s="911"/>
      <c r="D21" s="911">
        <v>31911700</v>
      </c>
      <c r="E21" s="80" t="s">
        <v>840</v>
      </c>
      <c r="F21" s="972">
        <v>22000000</v>
      </c>
      <c r="G21" s="18">
        <v>68000000</v>
      </c>
      <c r="H21" s="972"/>
      <c r="I21" s="18">
        <v>175000000</v>
      </c>
    </row>
    <row r="22" spans="1:9" s="121" customFormat="1" ht="45" customHeight="1">
      <c r="A22" s="56">
        <v>23010102</v>
      </c>
      <c r="B22" s="17"/>
      <c r="C22" s="17"/>
      <c r="D22" s="17"/>
      <c r="E22" s="80" t="s">
        <v>1649</v>
      </c>
      <c r="F22" s="45"/>
      <c r="G22" s="6">
        <v>135000000</v>
      </c>
      <c r="H22" s="18">
        <v>88765000</v>
      </c>
      <c r="I22" s="6">
        <v>110000000</v>
      </c>
    </row>
    <row r="23" spans="1:9" s="121" customFormat="1" ht="25" customHeight="1">
      <c r="A23" s="56">
        <v>23010103</v>
      </c>
      <c r="B23" s="17"/>
      <c r="C23" s="17"/>
      <c r="D23" s="17"/>
      <c r="E23" s="80" t="s">
        <v>469</v>
      </c>
      <c r="F23" s="45"/>
      <c r="G23" s="1062"/>
      <c r="H23" s="45"/>
      <c r="I23" s="1062"/>
    </row>
    <row r="24" spans="1:9" s="121" customFormat="1" ht="39.75" customHeight="1">
      <c r="A24" s="56">
        <v>23010103</v>
      </c>
      <c r="B24" s="17"/>
      <c r="C24" s="1083"/>
      <c r="D24" s="17"/>
      <c r="E24" s="80" t="s">
        <v>841</v>
      </c>
      <c r="F24" s="45"/>
      <c r="G24" s="358">
        <v>50000000</v>
      </c>
      <c r="H24" s="45"/>
      <c r="I24" s="358"/>
    </row>
    <row r="25" spans="1:9" s="121" customFormat="1" ht="25" customHeight="1">
      <c r="A25" s="56">
        <v>23010104</v>
      </c>
      <c r="B25" s="17"/>
      <c r="C25" s="116"/>
      <c r="D25" s="17"/>
      <c r="E25" s="88" t="s">
        <v>470</v>
      </c>
      <c r="F25" s="973"/>
      <c r="G25" s="1062"/>
      <c r="H25" s="973"/>
      <c r="I25" s="1062"/>
    </row>
    <row r="26" spans="1:9" s="121" customFormat="1" ht="276.75" customHeight="1">
      <c r="A26" s="56">
        <v>23010105</v>
      </c>
      <c r="B26" s="17" t="s">
        <v>839</v>
      </c>
      <c r="C26" s="911"/>
      <c r="D26" s="911">
        <v>31911700</v>
      </c>
      <c r="E26" s="80" t="s">
        <v>842</v>
      </c>
      <c r="F26" s="45"/>
      <c r="G26" s="6">
        <v>170962372</v>
      </c>
      <c r="H26" s="45"/>
      <c r="I26" s="6">
        <v>258000000</v>
      </c>
    </row>
    <row r="27" spans="1:9" s="121" customFormat="1" ht="25" customHeight="1">
      <c r="A27" s="56">
        <v>23010106</v>
      </c>
      <c r="B27" s="911"/>
      <c r="C27" s="911"/>
      <c r="D27" s="911"/>
      <c r="E27" s="80" t="s">
        <v>471</v>
      </c>
      <c r="F27" s="45"/>
      <c r="G27" s="1062"/>
      <c r="H27" s="45"/>
      <c r="I27" s="1062"/>
    </row>
    <row r="28" spans="1:9" s="121" customFormat="1" ht="25" customHeight="1">
      <c r="A28" s="56">
        <v>23010107</v>
      </c>
      <c r="B28" s="911"/>
      <c r="C28" s="911"/>
      <c r="D28" s="911"/>
      <c r="E28" s="80" t="s">
        <v>472</v>
      </c>
      <c r="F28" s="45"/>
      <c r="G28" s="1062"/>
      <c r="H28" s="45"/>
      <c r="I28" s="1062"/>
    </row>
    <row r="29" spans="1:9" s="121" customFormat="1" ht="25" customHeight="1">
      <c r="A29" s="56">
        <v>23010108</v>
      </c>
      <c r="B29" s="911"/>
      <c r="C29" s="911"/>
      <c r="D29" s="911"/>
      <c r="E29" s="80" t="s">
        <v>473</v>
      </c>
      <c r="F29" s="45"/>
      <c r="G29" s="1062"/>
      <c r="H29" s="45"/>
      <c r="I29" s="1062"/>
    </row>
    <row r="30" spans="1:9" s="121" customFormat="1" ht="24" customHeight="1">
      <c r="A30" s="56">
        <v>23010109</v>
      </c>
      <c r="B30" s="911"/>
      <c r="C30" s="911"/>
      <c r="D30" s="911"/>
      <c r="E30" s="80" t="s">
        <v>474</v>
      </c>
      <c r="F30" s="18"/>
      <c r="G30" s="1062"/>
      <c r="H30" s="18"/>
      <c r="I30" s="1062"/>
    </row>
    <row r="31" spans="1:9" s="121" customFormat="1" ht="37.5" customHeight="1">
      <c r="A31" s="56">
        <v>23010112</v>
      </c>
      <c r="B31" s="17" t="s">
        <v>648</v>
      </c>
      <c r="C31" s="911"/>
      <c r="D31" s="911">
        <v>31911700</v>
      </c>
      <c r="E31" s="80" t="s">
        <v>475</v>
      </c>
      <c r="F31" s="45"/>
      <c r="G31" s="18">
        <v>20541266</v>
      </c>
      <c r="H31" s="45"/>
      <c r="I31" s="18">
        <v>50000000</v>
      </c>
    </row>
    <row r="32" spans="1:9" s="121" customFormat="1" ht="25" customHeight="1">
      <c r="A32" s="56">
        <v>23010113</v>
      </c>
      <c r="B32" s="17" t="s">
        <v>648</v>
      </c>
      <c r="C32" s="911"/>
      <c r="D32" s="911">
        <v>31911700</v>
      </c>
      <c r="E32" s="80" t="s">
        <v>476</v>
      </c>
      <c r="F32" s="45"/>
      <c r="G32" s="18">
        <v>1500000</v>
      </c>
      <c r="H32" s="45"/>
      <c r="I32" s="18">
        <v>2000000</v>
      </c>
    </row>
    <row r="33" spans="1:9" s="121" customFormat="1" ht="25.5" customHeight="1">
      <c r="A33" s="56">
        <v>23010114</v>
      </c>
      <c r="B33" s="17" t="s">
        <v>648</v>
      </c>
      <c r="C33" s="911"/>
      <c r="D33" s="911">
        <v>31911700</v>
      </c>
      <c r="E33" s="80" t="s">
        <v>477</v>
      </c>
      <c r="F33" s="45"/>
      <c r="G33" s="18">
        <v>250000</v>
      </c>
      <c r="H33" s="45"/>
      <c r="I33" s="18">
        <v>1000000</v>
      </c>
    </row>
    <row r="34" spans="1:9" s="121" customFormat="1" ht="39.75" customHeight="1">
      <c r="A34" s="56">
        <v>23010115</v>
      </c>
      <c r="B34" s="17" t="s">
        <v>648</v>
      </c>
      <c r="C34" s="911"/>
      <c r="D34" s="911">
        <v>31911700</v>
      </c>
      <c r="E34" s="80" t="s">
        <v>478</v>
      </c>
      <c r="F34" s="45"/>
      <c r="G34" s="18">
        <v>550000</v>
      </c>
      <c r="H34" s="45"/>
      <c r="I34" s="18"/>
    </row>
    <row r="35" spans="1:9" s="121" customFormat="1" ht="23.25" customHeight="1">
      <c r="A35" s="56">
        <v>23010116</v>
      </c>
      <c r="B35" s="911"/>
      <c r="C35" s="911"/>
      <c r="D35" s="911"/>
      <c r="E35" s="80" t="s">
        <v>479</v>
      </c>
      <c r="F35" s="45"/>
      <c r="G35" s="18"/>
      <c r="H35" s="45"/>
      <c r="I35" s="18"/>
    </row>
    <row r="36" spans="1:9" s="121" customFormat="1" ht="22.5" customHeight="1">
      <c r="A36" s="56">
        <v>23010117</v>
      </c>
      <c r="B36" s="911"/>
      <c r="C36" s="911"/>
      <c r="D36" s="911"/>
      <c r="E36" s="80" t="s">
        <v>480</v>
      </c>
      <c r="F36" s="45"/>
      <c r="G36" s="18"/>
      <c r="H36" s="45"/>
      <c r="I36" s="18"/>
    </row>
    <row r="37" spans="1:9" s="121" customFormat="1" ht="49" customHeight="1">
      <c r="A37" s="56">
        <v>23010118</v>
      </c>
      <c r="B37" s="17" t="s">
        <v>648</v>
      </c>
      <c r="C37" s="911"/>
      <c r="D37" s="911">
        <v>31911700</v>
      </c>
      <c r="E37" s="80" t="s">
        <v>1650</v>
      </c>
      <c r="F37" s="45"/>
      <c r="G37" s="18">
        <v>332262</v>
      </c>
      <c r="H37" s="45"/>
      <c r="I37" s="18">
        <v>332262</v>
      </c>
    </row>
    <row r="38" spans="1:9" s="121" customFormat="1" ht="42.5" customHeight="1">
      <c r="A38" s="56">
        <v>23010119</v>
      </c>
      <c r="B38" s="17"/>
      <c r="C38" s="17"/>
      <c r="D38" s="17"/>
      <c r="E38" s="80" t="s">
        <v>1651</v>
      </c>
      <c r="F38" s="972"/>
      <c r="G38" s="122">
        <v>15000000</v>
      </c>
      <c r="H38" s="972"/>
      <c r="I38" s="122">
        <v>15000000</v>
      </c>
    </row>
    <row r="39" spans="1:9" s="121" customFormat="1" ht="37.5" customHeight="1">
      <c r="A39" s="56">
        <v>23010120</v>
      </c>
      <c r="B39" s="17"/>
      <c r="C39" s="116"/>
      <c r="D39" s="17"/>
      <c r="E39" s="80" t="s">
        <v>481</v>
      </c>
      <c r="F39" s="972"/>
      <c r="G39" s="18"/>
      <c r="H39" s="972"/>
      <c r="I39" s="18"/>
    </row>
    <row r="40" spans="1:9" s="121" customFormat="1" ht="42.5" customHeight="1">
      <c r="A40" s="56">
        <v>23010121</v>
      </c>
      <c r="B40" s="17"/>
      <c r="C40" s="116"/>
      <c r="D40" s="17"/>
      <c r="E40" s="80" t="s">
        <v>1652</v>
      </c>
      <c r="F40" s="972"/>
      <c r="G40" s="18">
        <v>3000000</v>
      </c>
      <c r="H40" s="972"/>
      <c r="I40" s="18">
        <v>80000000</v>
      </c>
    </row>
    <row r="41" spans="1:9" s="121" customFormat="1" ht="75.75" customHeight="1">
      <c r="A41" s="56" t="s">
        <v>720</v>
      </c>
      <c r="B41" s="17"/>
      <c r="C41" s="116"/>
      <c r="D41" s="17" t="s">
        <v>1628</v>
      </c>
      <c r="E41" s="80" t="s">
        <v>1627</v>
      </c>
      <c r="F41" s="972"/>
      <c r="G41" s="18"/>
      <c r="H41" s="972"/>
      <c r="I41" s="18">
        <v>100000000</v>
      </c>
    </row>
    <row r="42" spans="1:9" s="121" customFormat="1" ht="41.25" customHeight="1">
      <c r="A42" s="1083"/>
      <c r="B42" s="17"/>
      <c r="C42" s="911"/>
      <c r="D42" s="911">
        <v>31911704</v>
      </c>
      <c r="E42" s="80" t="s">
        <v>1629</v>
      </c>
      <c r="F42" s="972"/>
      <c r="G42" s="18">
        <v>300000000</v>
      </c>
      <c r="H42" s="972"/>
      <c r="I42" s="18">
        <v>300000000</v>
      </c>
    </row>
    <row r="43" spans="1:9" s="121" customFormat="1" ht="60" customHeight="1">
      <c r="A43" s="17">
        <v>23010123</v>
      </c>
      <c r="B43" s="17" t="s">
        <v>648</v>
      </c>
      <c r="C43" s="911"/>
      <c r="D43" s="911">
        <v>31911700</v>
      </c>
      <c r="E43" s="80" t="s">
        <v>927</v>
      </c>
      <c r="F43" s="972"/>
      <c r="G43" s="18">
        <v>2000000</v>
      </c>
      <c r="H43" s="972"/>
      <c r="I43" s="18">
        <v>5000000</v>
      </c>
    </row>
    <row r="44" spans="1:9" s="121" customFormat="1" ht="41.25" customHeight="1">
      <c r="A44" s="17">
        <v>23010124</v>
      </c>
      <c r="B44" s="17" t="s">
        <v>648</v>
      </c>
      <c r="C44" s="911"/>
      <c r="D44" s="911">
        <v>31911700</v>
      </c>
      <c r="E44" s="80" t="s">
        <v>482</v>
      </c>
      <c r="F44" s="972"/>
      <c r="G44" s="18">
        <v>28581789</v>
      </c>
      <c r="H44" s="975"/>
      <c r="I44" s="18">
        <v>30000000</v>
      </c>
    </row>
    <row r="45" spans="1:9" s="121" customFormat="1" ht="40.5" customHeight="1">
      <c r="A45" s="17">
        <v>23010125</v>
      </c>
      <c r="B45" s="17"/>
      <c r="C45" s="1084"/>
      <c r="D45" s="17"/>
      <c r="E45" s="80" t="s">
        <v>483</v>
      </c>
      <c r="F45" s="45"/>
      <c r="G45" s="18"/>
      <c r="H45" s="45"/>
      <c r="I45" s="18"/>
    </row>
    <row r="46" spans="1:9" s="121" customFormat="1" ht="39" customHeight="1">
      <c r="A46" s="962">
        <v>23010126</v>
      </c>
      <c r="B46" s="17" t="s">
        <v>648</v>
      </c>
      <c r="C46" s="911"/>
      <c r="D46" s="911">
        <v>31911700</v>
      </c>
      <c r="E46" s="117" t="s">
        <v>757</v>
      </c>
      <c r="F46" s="976"/>
      <c r="G46" s="18">
        <v>5000000</v>
      </c>
      <c r="H46" s="976"/>
      <c r="I46" s="18"/>
    </row>
    <row r="47" spans="1:9" s="121" customFormat="1" ht="42" customHeight="1">
      <c r="A47" s="962">
        <v>23010127</v>
      </c>
      <c r="B47" s="17" t="s">
        <v>648</v>
      </c>
      <c r="C47" s="911"/>
      <c r="D47" s="911">
        <v>31911700</v>
      </c>
      <c r="E47" s="80" t="s">
        <v>1630</v>
      </c>
      <c r="F47" s="45"/>
      <c r="G47" s="18">
        <v>20000000</v>
      </c>
      <c r="H47" s="18">
        <v>115000000</v>
      </c>
      <c r="I47" s="358">
        <v>150000000</v>
      </c>
    </row>
    <row r="48" spans="1:9" s="121" customFormat="1" ht="42" customHeight="1">
      <c r="A48" s="962">
        <v>23010127</v>
      </c>
      <c r="B48" s="17" t="s">
        <v>648</v>
      </c>
      <c r="C48" s="911"/>
      <c r="D48" s="911">
        <v>31911700</v>
      </c>
      <c r="E48" s="80" t="s">
        <v>1631</v>
      </c>
      <c r="F48" s="45"/>
      <c r="G48" s="18"/>
      <c r="H48" s="45"/>
      <c r="I48" s="358">
        <v>60000000</v>
      </c>
    </row>
    <row r="49" spans="1:9" s="121" customFormat="1" ht="42" customHeight="1">
      <c r="A49" s="962"/>
      <c r="B49" s="17"/>
      <c r="C49" s="911"/>
      <c r="D49" s="911">
        <v>31911700</v>
      </c>
      <c r="E49" s="80" t="s">
        <v>1632</v>
      </c>
      <c r="F49" s="45"/>
      <c r="G49" s="18"/>
      <c r="H49" s="45"/>
      <c r="I49" s="18">
        <v>200000000</v>
      </c>
    </row>
    <row r="50" spans="1:9" s="121" customFormat="1" ht="26.25" customHeight="1">
      <c r="A50" s="962">
        <v>23010128</v>
      </c>
      <c r="B50" s="1062"/>
      <c r="C50" s="1084"/>
      <c r="D50" s="911">
        <v>31911700</v>
      </c>
      <c r="E50" s="117" t="s">
        <v>758</v>
      </c>
      <c r="F50" s="972"/>
      <c r="G50" s="18">
        <v>10000000</v>
      </c>
      <c r="H50" s="972"/>
      <c r="I50" s="18">
        <v>10000000</v>
      </c>
    </row>
    <row r="51" spans="1:9" s="121" customFormat="1" ht="27.75" customHeight="1">
      <c r="A51" s="962">
        <v>23010129</v>
      </c>
      <c r="B51" s="1062"/>
      <c r="C51" s="1084"/>
      <c r="D51" s="911">
        <v>31911700</v>
      </c>
      <c r="E51" s="117" t="s">
        <v>759</v>
      </c>
      <c r="F51" s="972"/>
      <c r="G51" s="18"/>
      <c r="H51" s="972"/>
      <c r="I51" s="18"/>
    </row>
    <row r="52" spans="1:9" s="121" customFormat="1" ht="17.5">
      <c r="A52" s="962">
        <v>23010130</v>
      </c>
      <c r="B52" s="1062"/>
      <c r="C52" s="1084"/>
      <c r="D52" s="911">
        <v>31911700</v>
      </c>
      <c r="E52" s="117" t="s">
        <v>760</v>
      </c>
      <c r="F52" s="972"/>
      <c r="G52" s="18">
        <v>5000000</v>
      </c>
      <c r="H52" s="972"/>
      <c r="I52" s="18">
        <v>5000000</v>
      </c>
    </row>
    <row r="53" spans="1:9" s="121" customFormat="1" ht="25" customHeight="1">
      <c r="A53" s="962">
        <v>23010132</v>
      </c>
      <c r="B53" s="17" t="s">
        <v>648</v>
      </c>
      <c r="C53" s="911"/>
      <c r="D53" s="911">
        <v>31911700</v>
      </c>
      <c r="E53" s="80" t="s">
        <v>843</v>
      </c>
      <c r="F53" s="972"/>
      <c r="G53" s="18">
        <v>1000000</v>
      </c>
      <c r="H53" s="972"/>
      <c r="I53" s="18">
        <v>1000000</v>
      </c>
    </row>
    <row r="54" spans="1:9" s="299" customFormat="1" ht="25" customHeight="1">
      <c r="A54" s="962">
        <v>23010133</v>
      </c>
      <c r="B54" s="1062"/>
      <c r="C54" s="1084"/>
      <c r="D54" s="17"/>
      <c r="E54" s="1085" t="s">
        <v>844</v>
      </c>
      <c r="F54" s="979"/>
      <c r="G54" s="1062"/>
      <c r="H54" s="979"/>
      <c r="I54" s="1062"/>
    </row>
    <row r="55" spans="1:9" s="299" customFormat="1" ht="25" customHeight="1" thickBot="1">
      <c r="A55" s="962">
        <v>23010138</v>
      </c>
      <c r="B55" s="17" t="s">
        <v>648</v>
      </c>
      <c r="C55" s="911"/>
      <c r="D55" s="911">
        <v>31911700</v>
      </c>
      <c r="E55" s="64" t="s">
        <v>845</v>
      </c>
      <c r="F55" s="979"/>
      <c r="G55" s="1064"/>
      <c r="H55" s="979"/>
      <c r="I55" s="1064"/>
    </row>
    <row r="56" spans="1:9" s="121" customFormat="1" ht="18" thickBot="1">
      <c r="A56" s="980"/>
      <c r="B56" s="981"/>
      <c r="C56" s="981"/>
      <c r="D56" s="982"/>
      <c r="E56" s="66" t="s">
        <v>487</v>
      </c>
      <c r="F56" s="983">
        <f>SUM(F21:F55)</f>
        <v>22000000</v>
      </c>
      <c r="G56" s="983">
        <f>SUM(G21:G55)</f>
        <v>836717689</v>
      </c>
      <c r="H56" s="983">
        <f>SUM(H21:H55)</f>
        <v>203765000</v>
      </c>
      <c r="I56" s="983">
        <f>SUM(I21:I55)</f>
        <v>1552332262</v>
      </c>
    </row>
    <row r="57" spans="1:9" s="121" customFormat="1" ht="25" customHeight="1">
      <c r="A57" s="51" t="s">
        <v>721</v>
      </c>
      <c r="B57" s="52"/>
      <c r="C57" s="52"/>
      <c r="D57" s="984"/>
      <c r="E57" s="58" t="s">
        <v>265</v>
      </c>
      <c r="F57" s="985"/>
      <c r="G57" s="986"/>
      <c r="H57" s="985"/>
      <c r="I57" s="986"/>
    </row>
    <row r="58" spans="1:9" s="121" customFormat="1" ht="42.75" customHeight="1">
      <c r="A58" s="56" t="s">
        <v>722</v>
      </c>
      <c r="B58" s="17"/>
      <c r="C58" s="17"/>
      <c r="D58" s="55"/>
      <c r="E58" s="59" t="s">
        <v>266</v>
      </c>
      <c r="F58" s="81"/>
      <c r="G58" s="987"/>
      <c r="H58" s="81"/>
      <c r="I58" s="987"/>
    </row>
    <row r="59" spans="1:9" s="121" customFormat="1" ht="22" customHeight="1">
      <c r="A59" s="970" t="s">
        <v>723</v>
      </c>
      <c r="B59" s="165" t="s">
        <v>648</v>
      </c>
      <c r="C59" s="82"/>
      <c r="D59" s="4">
        <v>31911703</v>
      </c>
      <c r="E59" s="971" t="s">
        <v>1633</v>
      </c>
      <c r="F59" s="972"/>
      <c r="G59" s="796">
        <v>50000000</v>
      </c>
      <c r="H59" s="972"/>
      <c r="I59" s="796">
        <v>5000000</v>
      </c>
    </row>
    <row r="60" spans="1:9" s="121" customFormat="1" ht="22" customHeight="1">
      <c r="A60" s="970"/>
      <c r="B60" s="165" t="s">
        <v>648</v>
      </c>
      <c r="C60" s="82"/>
      <c r="D60" s="4">
        <v>31911703</v>
      </c>
      <c r="E60" s="1060" t="s">
        <v>1674</v>
      </c>
      <c r="F60" s="972"/>
      <c r="G60" s="796"/>
      <c r="H60" s="972"/>
      <c r="I60" s="904">
        <v>15000000</v>
      </c>
    </row>
    <row r="61" spans="1:9" s="121" customFormat="1" ht="39" customHeight="1">
      <c r="A61" s="974" t="s">
        <v>723</v>
      </c>
      <c r="B61" s="165" t="s">
        <v>648</v>
      </c>
      <c r="C61" s="978"/>
      <c r="D61" s="988">
        <v>31911700</v>
      </c>
      <c r="E61" s="104" t="s">
        <v>1634</v>
      </c>
      <c r="F61" s="122"/>
      <c r="G61" s="796">
        <v>50000000</v>
      </c>
      <c r="H61" s="122"/>
      <c r="I61" s="796">
        <v>150000000</v>
      </c>
    </row>
    <row r="62" spans="1:9" s="121" customFormat="1" ht="22" customHeight="1">
      <c r="A62" s="974" t="s">
        <v>723</v>
      </c>
      <c r="B62" s="165" t="s">
        <v>648</v>
      </c>
      <c r="C62" s="978"/>
      <c r="D62" s="4">
        <v>31911704</v>
      </c>
      <c r="E62" s="989" t="s">
        <v>846</v>
      </c>
      <c r="F62" s="972"/>
      <c r="G62" s="868">
        <v>8000000</v>
      </c>
      <c r="H62" s="972"/>
      <c r="I62" s="868">
        <v>50000000</v>
      </c>
    </row>
    <row r="63" spans="1:9" s="121" customFormat="1" ht="42.75" customHeight="1">
      <c r="A63" s="974" t="s">
        <v>723</v>
      </c>
      <c r="B63" s="165" t="s">
        <v>648</v>
      </c>
      <c r="C63" s="978"/>
      <c r="D63" s="4">
        <v>31911708</v>
      </c>
      <c r="E63" s="1013" t="s">
        <v>847</v>
      </c>
      <c r="F63" s="972"/>
      <c r="G63" s="868">
        <v>12100000</v>
      </c>
      <c r="H63" s="972"/>
      <c r="I63" s="868">
        <v>50000000</v>
      </c>
    </row>
    <row r="64" spans="1:9" s="121" customFormat="1" ht="58.5" customHeight="1">
      <c r="A64" s="1490" t="s">
        <v>723</v>
      </c>
      <c r="B64" s="1491" t="s">
        <v>648</v>
      </c>
      <c r="C64" s="1492"/>
      <c r="D64" s="1493">
        <v>31911700</v>
      </c>
      <c r="E64" s="1497" t="s">
        <v>848</v>
      </c>
      <c r="F64" s="1495"/>
      <c r="G64" s="1498">
        <v>6500000</v>
      </c>
      <c r="H64" s="1495">
        <v>2600000</v>
      </c>
      <c r="I64" s="1498">
        <v>6500000</v>
      </c>
    </row>
    <row r="65" spans="1:9" s="121" customFormat="1" ht="93.5" customHeight="1">
      <c r="A65" s="974" t="s">
        <v>723</v>
      </c>
      <c r="B65" s="165" t="s">
        <v>648</v>
      </c>
      <c r="C65" s="978"/>
      <c r="D65" s="4">
        <v>31911705</v>
      </c>
      <c r="E65" s="1579" t="s">
        <v>1660</v>
      </c>
      <c r="F65" s="972"/>
      <c r="G65" s="868">
        <v>4000000</v>
      </c>
      <c r="H65" s="972"/>
      <c r="I65" s="868">
        <v>8000000</v>
      </c>
    </row>
    <row r="66" spans="1:9" s="121" customFormat="1" ht="36.75" customHeight="1">
      <c r="A66" s="974">
        <v>23020102</v>
      </c>
      <c r="B66" s="165"/>
      <c r="C66" s="978"/>
      <c r="D66" s="4"/>
      <c r="E66" s="1580" t="s">
        <v>724</v>
      </c>
      <c r="F66" s="972"/>
      <c r="G66" s="965"/>
      <c r="H66" s="972"/>
      <c r="I66" s="965"/>
    </row>
    <row r="67" spans="1:9" s="299" customFormat="1" ht="52" customHeight="1">
      <c r="A67" s="974">
        <v>23020102</v>
      </c>
      <c r="B67" s="165" t="s">
        <v>648</v>
      </c>
      <c r="C67" s="978"/>
      <c r="D67" s="4" t="s">
        <v>1635</v>
      </c>
      <c r="E67" s="991" t="s">
        <v>1665</v>
      </c>
      <c r="F67" s="972"/>
      <c r="G67" s="868">
        <v>25000000</v>
      </c>
      <c r="H67" s="972"/>
      <c r="I67" s="868">
        <v>50000000</v>
      </c>
    </row>
    <row r="68" spans="1:9" s="299" customFormat="1" ht="22" customHeight="1">
      <c r="A68" s="974">
        <v>23020102</v>
      </c>
      <c r="B68" s="165" t="s">
        <v>648</v>
      </c>
      <c r="C68" s="978"/>
      <c r="D68" s="4">
        <v>31911702</v>
      </c>
      <c r="E68" s="991"/>
      <c r="F68" s="972"/>
      <c r="G68" s="868">
        <v>100000000</v>
      </c>
      <c r="H68" s="972"/>
      <c r="I68" s="868">
        <v>200000000</v>
      </c>
    </row>
    <row r="69" spans="1:9" s="299" customFormat="1" ht="22" customHeight="1">
      <c r="A69" s="974">
        <v>23020102</v>
      </c>
      <c r="B69" s="165" t="s">
        <v>648</v>
      </c>
      <c r="C69" s="978"/>
      <c r="D69" s="4">
        <v>31911702</v>
      </c>
      <c r="E69" s="991" t="s">
        <v>849</v>
      </c>
      <c r="F69" s="972"/>
      <c r="G69" s="965">
        <v>50000000</v>
      </c>
      <c r="H69" s="972"/>
      <c r="I69" s="965">
        <v>50000000</v>
      </c>
    </row>
    <row r="70" spans="1:9" s="299" customFormat="1" ht="22" customHeight="1">
      <c r="A70" s="974">
        <v>23020103</v>
      </c>
      <c r="B70" s="165"/>
      <c r="C70" s="978"/>
      <c r="D70" s="4"/>
      <c r="E70" s="104" t="s">
        <v>1647</v>
      </c>
      <c r="F70" s="972"/>
      <c r="G70" s="992"/>
      <c r="H70" s="972"/>
    </row>
    <row r="71" spans="1:9" s="299" customFormat="1" ht="69.5" customHeight="1">
      <c r="A71" s="974">
        <v>23020103</v>
      </c>
      <c r="B71" s="165" t="s">
        <v>648</v>
      </c>
      <c r="C71" s="978"/>
      <c r="D71" s="4">
        <v>31911703</v>
      </c>
      <c r="E71" s="989" t="s">
        <v>1668</v>
      </c>
      <c r="F71" s="972"/>
      <c r="G71" s="992"/>
      <c r="H71" s="972"/>
      <c r="I71" s="796">
        <v>60000000</v>
      </c>
    </row>
    <row r="72" spans="1:9" s="121" customFormat="1" ht="52.5">
      <c r="A72" s="974">
        <v>23020103</v>
      </c>
      <c r="B72" s="165" t="s">
        <v>648</v>
      </c>
      <c r="C72" s="978"/>
      <c r="D72" s="4">
        <v>31911707</v>
      </c>
      <c r="E72" s="967" t="s">
        <v>1664</v>
      </c>
      <c r="F72" s="972"/>
      <c r="G72" s="868" t="s">
        <v>887</v>
      </c>
      <c r="H72" s="972">
        <v>114000000</v>
      </c>
      <c r="I72" s="868" t="s">
        <v>1646</v>
      </c>
    </row>
    <row r="73" spans="1:9" s="121" customFormat="1" ht="35">
      <c r="A73" s="974">
        <v>23020103</v>
      </c>
      <c r="B73" s="165" t="s">
        <v>648</v>
      </c>
      <c r="C73" s="978"/>
      <c r="D73" s="4">
        <v>31911710</v>
      </c>
      <c r="E73" s="967" t="s">
        <v>1636</v>
      </c>
      <c r="F73" s="972"/>
      <c r="G73" s="868">
        <v>17265610</v>
      </c>
      <c r="H73" s="972"/>
      <c r="I73" s="868">
        <v>17513151</v>
      </c>
    </row>
    <row r="74" spans="1:9" s="299" customFormat="1" ht="22" customHeight="1">
      <c r="A74" s="974"/>
      <c r="B74" s="165" t="s">
        <v>648</v>
      </c>
      <c r="C74" s="978"/>
      <c r="D74" s="4" t="s">
        <v>850</v>
      </c>
      <c r="E74" s="993" t="s">
        <v>851</v>
      </c>
      <c r="F74" s="994"/>
      <c r="G74" s="995">
        <v>25367091</v>
      </c>
      <c r="H74" s="994"/>
      <c r="I74" s="995">
        <v>15000000</v>
      </c>
    </row>
    <row r="75" spans="1:9" s="299" customFormat="1" ht="44.25" customHeight="1">
      <c r="A75" s="974">
        <v>23020103</v>
      </c>
      <c r="B75" s="165"/>
      <c r="C75" s="978"/>
      <c r="D75" s="4"/>
      <c r="E75" s="993" t="s">
        <v>1637</v>
      </c>
      <c r="F75" s="994"/>
      <c r="G75" s="995"/>
      <c r="H75" s="994"/>
      <c r="I75" s="995">
        <v>10000000</v>
      </c>
    </row>
    <row r="76" spans="1:9" s="121" customFormat="1" ht="42" customHeight="1">
      <c r="A76" s="1490">
        <v>23020104</v>
      </c>
      <c r="B76" s="1491"/>
      <c r="C76" s="1492"/>
      <c r="D76" s="1493"/>
      <c r="E76" s="1506" t="s">
        <v>1622</v>
      </c>
      <c r="F76" s="1495"/>
      <c r="G76" s="1496"/>
      <c r="H76" s="1495"/>
      <c r="I76" s="1496">
        <v>5000000</v>
      </c>
    </row>
    <row r="77" spans="1:9" s="121" customFormat="1" ht="45.75" customHeight="1">
      <c r="A77" s="974">
        <v>23020104</v>
      </c>
      <c r="B77" s="165" t="s">
        <v>648</v>
      </c>
      <c r="C77" s="978"/>
      <c r="D77" s="4">
        <v>31911708</v>
      </c>
      <c r="E77" s="996" t="s">
        <v>1638</v>
      </c>
      <c r="F77" s="972"/>
      <c r="G77" s="997">
        <v>14500000</v>
      </c>
      <c r="H77" s="972"/>
      <c r="I77" s="997">
        <v>14500000</v>
      </c>
    </row>
    <row r="78" spans="1:9" s="121" customFormat="1" ht="51" customHeight="1">
      <c r="A78" s="974">
        <v>23020105</v>
      </c>
      <c r="B78" s="165"/>
      <c r="C78" s="978"/>
      <c r="D78" s="4"/>
      <c r="E78" s="967" t="s">
        <v>852</v>
      </c>
      <c r="F78" s="972"/>
      <c r="G78" s="997"/>
      <c r="H78" s="972"/>
      <c r="I78" s="997">
        <v>10000000</v>
      </c>
    </row>
    <row r="79" spans="1:9" s="121" customFormat="1" ht="78" customHeight="1">
      <c r="A79" s="1490">
        <v>23020105</v>
      </c>
      <c r="B79" s="1491"/>
      <c r="C79" s="1492"/>
      <c r="D79" s="1493"/>
      <c r="E79" s="1494" t="s">
        <v>1621</v>
      </c>
      <c r="F79" s="1495"/>
      <c r="G79" s="1496"/>
      <c r="H79" s="1495"/>
      <c r="I79" s="1496">
        <v>65000000</v>
      </c>
    </row>
    <row r="80" spans="1:9" s="299" customFormat="1" ht="31.5" customHeight="1">
      <c r="A80" s="974">
        <v>23020105</v>
      </c>
      <c r="B80" s="165" t="s">
        <v>648</v>
      </c>
      <c r="C80" s="978"/>
      <c r="D80" s="4">
        <v>31911700</v>
      </c>
      <c r="E80" s="996" t="s">
        <v>853</v>
      </c>
      <c r="F80" s="975"/>
      <c r="G80" s="694">
        <v>35000000</v>
      </c>
      <c r="H80" s="972"/>
      <c r="I80" s="694">
        <v>30000000</v>
      </c>
    </row>
    <row r="81" spans="1:9" s="121" customFormat="1" ht="37.5" customHeight="1">
      <c r="A81" s="1490">
        <v>23020105</v>
      </c>
      <c r="B81" s="1491" t="s">
        <v>648</v>
      </c>
      <c r="C81" s="1492"/>
      <c r="D81" s="1493">
        <v>31911700</v>
      </c>
      <c r="E81" s="1507" t="s">
        <v>854</v>
      </c>
      <c r="F81" s="1495"/>
      <c r="G81" s="1508">
        <v>5000000</v>
      </c>
      <c r="H81" s="1495"/>
      <c r="I81" s="1508">
        <v>5000000</v>
      </c>
    </row>
    <row r="82" spans="1:9" s="121" customFormat="1" ht="54" customHeight="1">
      <c r="A82" s="974">
        <v>23020105</v>
      </c>
      <c r="B82" s="165" t="s">
        <v>648</v>
      </c>
      <c r="C82" s="978"/>
      <c r="D82" s="4">
        <v>31911702</v>
      </c>
      <c r="E82" s="967" t="s">
        <v>1670</v>
      </c>
      <c r="F82" s="972"/>
      <c r="G82" s="694">
        <v>3150000</v>
      </c>
      <c r="H82" s="972"/>
      <c r="I82" s="694">
        <v>3150000</v>
      </c>
    </row>
    <row r="83" spans="1:9" s="299" customFormat="1" ht="53.5" customHeight="1">
      <c r="A83" s="974">
        <v>23020105</v>
      </c>
      <c r="B83" s="165" t="s">
        <v>648</v>
      </c>
      <c r="C83" s="978"/>
      <c r="D83" s="4">
        <v>31911704</v>
      </c>
      <c r="E83" s="967" t="s">
        <v>1669</v>
      </c>
      <c r="F83" s="972"/>
      <c r="G83" s="694">
        <v>3500000</v>
      </c>
      <c r="H83" s="972"/>
      <c r="I83" s="694">
        <v>3500000</v>
      </c>
    </row>
    <row r="84" spans="1:9" s="121" customFormat="1" ht="25.5" customHeight="1">
      <c r="A84" s="974">
        <v>23020105</v>
      </c>
      <c r="B84" s="165" t="s">
        <v>648</v>
      </c>
      <c r="C84" s="978"/>
      <c r="D84" s="4">
        <v>31911704</v>
      </c>
      <c r="E84" s="967" t="s">
        <v>855</v>
      </c>
      <c r="F84" s="972"/>
      <c r="G84" s="694">
        <v>80395560</v>
      </c>
      <c r="H84" s="972"/>
      <c r="I84" s="694">
        <v>80395560</v>
      </c>
    </row>
    <row r="85" spans="1:9" s="299" customFormat="1" ht="35">
      <c r="A85" s="974">
        <v>23020105</v>
      </c>
      <c r="B85" s="165" t="s">
        <v>648</v>
      </c>
      <c r="C85" s="978"/>
      <c r="D85" s="978">
        <v>31911704</v>
      </c>
      <c r="E85" s="104" t="s">
        <v>1639</v>
      </c>
      <c r="F85" s="972"/>
      <c r="G85" s="694">
        <v>5501600</v>
      </c>
      <c r="H85" s="972"/>
      <c r="I85" s="694">
        <v>5501600</v>
      </c>
    </row>
    <row r="86" spans="1:9" s="121" customFormat="1" ht="35.25" customHeight="1">
      <c r="A86" s="998">
        <v>23020106</v>
      </c>
      <c r="B86" s="165"/>
      <c r="C86" s="999"/>
      <c r="D86" s="4"/>
      <c r="E86" s="1576" t="s">
        <v>833</v>
      </c>
      <c r="F86" s="994"/>
      <c r="G86" s="1000"/>
      <c r="H86" s="994"/>
      <c r="I86" s="1000">
        <v>100000000</v>
      </c>
    </row>
    <row r="87" spans="1:9" s="121" customFormat="1" ht="54.75" customHeight="1">
      <c r="A87" s="962">
        <v>23020106</v>
      </c>
      <c r="B87" s="963" t="s">
        <v>648</v>
      </c>
      <c r="C87" s="963"/>
      <c r="D87" s="43">
        <v>31911704</v>
      </c>
      <c r="E87" s="964" t="s">
        <v>1653</v>
      </c>
      <c r="F87" s="295"/>
      <c r="G87" s="1001">
        <v>64604200</v>
      </c>
      <c r="H87" s="1002"/>
      <c r="I87" s="1001">
        <v>175000000</v>
      </c>
    </row>
    <row r="88" spans="1:9" s="121" customFormat="1" ht="25" customHeight="1">
      <c r="A88" s="962">
        <v>23020106</v>
      </c>
      <c r="B88" s="963" t="s">
        <v>648</v>
      </c>
      <c r="C88" s="963"/>
      <c r="D88" s="43">
        <v>31911706</v>
      </c>
      <c r="E88" s="964" t="s">
        <v>856</v>
      </c>
      <c r="F88" s="295"/>
      <c r="G88" s="1001">
        <v>52302100</v>
      </c>
      <c r="H88" s="1002"/>
      <c r="I88" s="1001">
        <v>52302100</v>
      </c>
    </row>
    <row r="89" spans="1:9" s="121" customFormat="1" ht="17.5">
      <c r="A89" s="962">
        <v>23020106</v>
      </c>
      <c r="B89" s="963" t="s">
        <v>648</v>
      </c>
      <c r="C89" s="963"/>
      <c r="D89" s="43">
        <v>31911707</v>
      </c>
      <c r="E89" s="964" t="s">
        <v>1654</v>
      </c>
      <c r="F89" s="295"/>
      <c r="G89" s="1001">
        <v>52302100</v>
      </c>
      <c r="H89" s="1002"/>
      <c r="I89" s="1001">
        <v>52302100</v>
      </c>
    </row>
    <row r="90" spans="1:9" s="121" customFormat="1" ht="213.5" customHeight="1">
      <c r="A90" s="962">
        <v>23020107</v>
      </c>
      <c r="B90" s="963"/>
      <c r="C90" s="963"/>
      <c r="D90" s="43"/>
      <c r="E90" s="117" t="s">
        <v>1662</v>
      </c>
      <c r="F90" s="295"/>
      <c r="G90" s="19">
        <v>432063320</v>
      </c>
      <c r="H90" s="966"/>
      <c r="I90" s="19">
        <v>400000000</v>
      </c>
    </row>
    <row r="91" spans="1:9" s="121" customFormat="1" ht="74.5" customHeight="1">
      <c r="A91" s="962">
        <v>23020107</v>
      </c>
      <c r="B91" s="963" t="s">
        <v>648</v>
      </c>
      <c r="C91" s="963"/>
      <c r="D91" s="43">
        <v>31911701</v>
      </c>
      <c r="E91" s="1013" t="s">
        <v>1658</v>
      </c>
      <c r="F91" s="295"/>
      <c r="G91" s="1001">
        <v>40000000</v>
      </c>
      <c r="H91" s="972"/>
      <c r="I91" s="1001">
        <v>40000000</v>
      </c>
    </row>
    <row r="92" spans="1:9" s="121" customFormat="1" ht="70">
      <c r="A92" s="962">
        <v>23020107</v>
      </c>
      <c r="B92" s="963" t="s">
        <v>648</v>
      </c>
      <c r="C92" s="963"/>
      <c r="D92" s="43">
        <v>31911711</v>
      </c>
      <c r="E92" s="964" t="s">
        <v>1671</v>
      </c>
      <c r="F92" s="295"/>
      <c r="G92" s="1001">
        <v>36500000</v>
      </c>
      <c r="H92" s="994"/>
      <c r="I92" s="1001">
        <v>36500000</v>
      </c>
    </row>
    <row r="93" spans="1:9" s="121" customFormat="1" ht="40.5" customHeight="1">
      <c r="A93" s="962">
        <v>23020107</v>
      </c>
      <c r="B93" s="963" t="s">
        <v>648</v>
      </c>
      <c r="C93" s="963"/>
      <c r="D93" s="43">
        <v>31911700</v>
      </c>
      <c r="E93" s="964" t="s">
        <v>857</v>
      </c>
      <c r="F93" s="295"/>
      <c r="G93" s="1001">
        <v>34708512</v>
      </c>
      <c r="H93" s="994"/>
      <c r="I93" s="1001">
        <v>34708512</v>
      </c>
    </row>
    <row r="94" spans="1:9" s="121" customFormat="1" ht="41.25" customHeight="1">
      <c r="A94" s="962">
        <v>23020107</v>
      </c>
      <c r="B94" s="963" t="s">
        <v>648</v>
      </c>
      <c r="C94" s="963"/>
      <c r="D94" s="43">
        <v>31911710</v>
      </c>
      <c r="E94" s="964" t="s">
        <v>1640</v>
      </c>
      <c r="F94" s="295"/>
      <c r="G94" s="1001">
        <v>29708512</v>
      </c>
      <c r="H94" s="994"/>
      <c r="I94" s="1001">
        <v>40000000</v>
      </c>
    </row>
    <row r="95" spans="1:9" s="121" customFormat="1" ht="35">
      <c r="A95" s="962">
        <v>23020107</v>
      </c>
      <c r="B95" s="963" t="s">
        <v>648</v>
      </c>
      <c r="C95" s="963"/>
      <c r="D95" s="43">
        <v>31911707</v>
      </c>
      <c r="E95" s="964" t="s">
        <v>858</v>
      </c>
      <c r="F95" s="295"/>
      <c r="G95" s="1553">
        <v>385700</v>
      </c>
      <c r="H95" s="994"/>
      <c r="I95" s="1553">
        <v>3857000</v>
      </c>
    </row>
    <row r="96" spans="1:9" s="121" customFormat="1" ht="40.5" customHeight="1">
      <c r="A96" s="962">
        <v>23020110</v>
      </c>
      <c r="B96" s="963" t="s">
        <v>648</v>
      </c>
      <c r="C96" s="963"/>
      <c r="D96" s="43">
        <v>31911703</v>
      </c>
      <c r="E96" s="964" t="s">
        <v>859</v>
      </c>
      <c r="F96" s="295"/>
      <c r="G96" s="1001">
        <v>32078953</v>
      </c>
      <c r="H96" s="994"/>
      <c r="I96" s="1001">
        <v>32078953</v>
      </c>
    </row>
    <row r="97" spans="1:9" s="121" customFormat="1" ht="25" customHeight="1">
      <c r="A97" s="962">
        <v>23020111</v>
      </c>
      <c r="B97" s="963"/>
      <c r="C97" s="963"/>
      <c r="D97" s="43"/>
      <c r="E97" s="964" t="s">
        <v>860</v>
      </c>
      <c r="F97" s="295"/>
      <c r="G97" s="1001"/>
      <c r="H97" s="994"/>
      <c r="I97" s="1001"/>
    </row>
    <row r="98" spans="1:9" s="121" customFormat="1" ht="25" customHeight="1">
      <c r="A98" s="962">
        <v>23020107</v>
      </c>
      <c r="B98" s="963" t="s">
        <v>648</v>
      </c>
      <c r="C98" s="963"/>
      <c r="D98" s="43">
        <v>31911700</v>
      </c>
      <c r="E98" s="964" t="s">
        <v>861</v>
      </c>
      <c r="F98" s="295"/>
      <c r="G98" s="1001">
        <v>1000000</v>
      </c>
      <c r="H98" s="994"/>
      <c r="I98" s="1001">
        <v>1000000</v>
      </c>
    </row>
    <row r="99" spans="1:9" s="121" customFormat="1" ht="39" customHeight="1">
      <c r="A99" s="962">
        <v>23020112</v>
      </c>
      <c r="B99" s="963"/>
      <c r="C99" s="963"/>
      <c r="D99" s="43"/>
      <c r="E99" s="964" t="s">
        <v>725</v>
      </c>
      <c r="F99" s="295"/>
      <c r="G99" s="1001"/>
      <c r="H99" s="994"/>
      <c r="I99" s="1001"/>
    </row>
    <row r="100" spans="1:9" s="121" customFormat="1" ht="36.75" customHeight="1">
      <c r="A100" s="962">
        <v>23020113</v>
      </c>
      <c r="B100" s="963"/>
      <c r="C100" s="963"/>
      <c r="D100" s="43"/>
      <c r="E100" s="964" t="s">
        <v>726</v>
      </c>
      <c r="F100" s="295"/>
      <c r="G100" s="1001"/>
      <c r="H100" s="994"/>
      <c r="I100" s="1001">
        <v>50000000</v>
      </c>
    </row>
    <row r="101" spans="1:9" s="121" customFormat="1" ht="40.5" customHeight="1">
      <c r="A101" s="962">
        <v>23020113</v>
      </c>
      <c r="B101" s="963" t="s">
        <v>839</v>
      </c>
      <c r="C101" s="963"/>
      <c r="D101" s="43">
        <v>31911704</v>
      </c>
      <c r="E101" s="964" t="s">
        <v>862</v>
      </c>
      <c r="F101" s="295"/>
      <c r="G101" s="1001">
        <v>20000000</v>
      </c>
      <c r="H101" s="994"/>
      <c r="I101" s="1001">
        <v>10000000</v>
      </c>
    </row>
    <row r="102" spans="1:9" s="121" customFormat="1" ht="42" customHeight="1">
      <c r="A102" s="962">
        <v>23020113</v>
      </c>
      <c r="B102" s="963" t="s">
        <v>839</v>
      </c>
      <c r="C102" s="963"/>
      <c r="D102" s="43">
        <v>31911708</v>
      </c>
      <c r="E102" s="964" t="s">
        <v>886</v>
      </c>
      <c r="F102" s="295"/>
      <c r="G102" s="1001">
        <v>20000000</v>
      </c>
      <c r="H102" s="994"/>
      <c r="I102" s="1001">
        <v>10000000</v>
      </c>
    </row>
    <row r="103" spans="1:9" s="121" customFormat="1" ht="25" customHeight="1">
      <c r="A103" s="962">
        <v>23020113</v>
      </c>
      <c r="B103" s="963" t="s">
        <v>839</v>
      </c>
      <c r="C103" s="963"/>
      <c r="D103" s="43">
        <v>31911701</v>
      </c>
      <c r="E103" s="964" t="s">
        <v>863</v>
      </c>
      <c r="F103" s="295"/>
      <c r="G103" s="1001">
        <v>12000000</v>
      </c>
      <c r="H103" s="994"/>
      <c r="I103" s="1001">
        <v>2000000</v>
      </c>
    </row>
    <row r="104" spans="1:9" s="121" customFormat="1" ht="25" customHeight="1">
      <c r="A104" s="962">
        <v>23020113</v>
      </c>
      <c r="B104" s="963" t="s">
        <v>839</v>
      </c>
      <c r="C104" s="963"/>
      <c r="D104" s="43">
        <v>31911710</v>
      </c>
      <c r="E104" s="964" t="s">
        <v>864</v>
      </c>
      <c r="F104" s="295"/>
      <c r="G104" s="1001">
        <v>12000000</v>
      </c>
      <c r="H104" s="994"/>
      <c r="I104" s="1001">
        <v>2000000</v>
      </c>
    </row>
    <row r="105" spans="1:9" s="121" customFormat="1" ht="27.75" customHeight="1">
      <c r="A105" s="962">
        <v>23020114</v>
      </c>
      <c r="B105" s="963"/>
      <c r="C105" s="963"/>
      <c r="D105" s="43"/>
      <c r="E105" s="1577" t="s">
        <v>1641</v>
      </c>
      <c r="F105" s="295"/>
      <c r="G105" s="1001"/>
      <c r="H105" s="994"/>
      <c r="I105" s="1001"/>
    </row>
    <row r="106" spans="1:9" s="121" customFormat="1" ht="39" customHeight="1">
      <c r="A106" s="962">
        <v>23020114</v>
      </c>
      <c r="B106" s="963" t="s">
        <v>648</v>
      </c>
      <c r="C106" s="963"/>
      <c r="D106" s="43">
        <v>31911703</v>
      </c>
      <c r="E106" s="964" t="s">
        <v>865</v>
      </c>
      <c r="F106" s="295"/>
      <c r="G106" s="1001">
        <v>30000000</v>
      </c>
      <c r="H106" s="994"/>
      <c r="I106" s="1001"/>
    </row>
    <row r="107" spans="1:9" s="121" customFormat="1" ht="25" customHeight="1">
      <c r="A107" s="962">
        <v>23020114</v>
      </c>
      <c r="B107" s="963" t="s">
        <v>647</v>
      </c>
      <c r="C107" s="963"/>
      <c r="D107" s="43">
        <v>31911700</v>
      </c>
      <c r="E107" s="964" t="s">
        <v>866</v>
      </c>
      <c r="F107" s="295"/>
      <c r="G107" s="1001">
        <v>50000000</v>
      </c>
      <c r="H107" s="994"/>
      <c r="I107" s="1001"/>
    </row>
    <row r="108" spans="1:9" s="121" customFormat="1" ht="47" customHeight="1">
      <c r="A108" s="962"/>
      <c r="B108" s="963"/>
      <c r="C108" s="963"/>
      <c r="D108" s="43">
        <v>31911705</v>
      </c>
      <c r="E108" s="964" t="s">
        <v>1655</v>
      </c>
      <c r="F108" s="295"/>
      <c r="G108" s="1001"/>
      <c r="H108" s="994"/>
      <c r="I108" s="1001">
        <v>350000000</v>
      </c>
    </row>
    <row r="109" spans="1:9" s="121" customFormat="1" ht="39.75" customHeight="1">
      <c r="A109" s="962">
        <v>23020114</v>
      </c>
      <c r="B109" s="963" t="s">
        <v>648</v>
      </c>
      <c r="C109" s="963"/>
      <c r="D109" s="43">
        <v>31911705</v>
      </c>
      <c r="E109" s="964" t="s">
        <v>867</v>
      </c>
      <c r="F109" s="295"/>
      <c r="G109" s="1001"/>
      <c r="H109" s="994"/>
      <c r="I109" s="1001">
        <v>17000000</v>
      </c>
    </row>
    <row r="110" spans="1:9" s="121" customFormat="1" ht="40.5" customHeight="1">
      <c r="A110" s="962">
        <v>23020114</v>
      </c>
      <c r="B110" s="963" t="s">
        <v>647</v>
      </c>
      <c r="C110" s="963"/>
      <c r="D110" s="43">
        <v>31911703</v>
      </c>
      <c r="E110" s="964" t="s">
        <v>868</v>
      </c>
      <c r="F110" s="295"/>
      <c r="G110" s="1001"/>
      <c r="H110" s="994"/>
      <c r="I110" s="1001"/>
    </row>
    <row r="111" spans="1:9" s="121" customFormat="1" ht="35.15" customHeight="1">
      <c r="A111" s="962">
        <v>23020114</v>
      </c>
      <c r="B111" s="963" t="s">
        <v>647</v>
      </c>
      <c r="C111" s="963"/>
      <c r="D111" s="43">
        <v>31911703</v>
      </c>
      <c r="E111" s="964" t="s">
        <v>869</v>
      </c>
      <c r="F111" s="295"/>
      <c r="G111" s="1001"/>
      <c r="H111" s="994"/>
      <c r="I111" s="1001">
        <v>70000000</v>
      </c>
    </row>
    <row r="112" spans="1:9" s="121" customFormat="1" ht="35.15" customHeight="1">
      <c r="A112" s="962">
        <v>23020114</v>
      </c>
      <c r="B112" s="963" t="s">
        <v>647</v>
      </c>
      <c r="C112" s="963"/>
      <c r="D112" s="43">
        <v>31911708</v>
      </c>
      <c r="E112" s="964" t="s">
        <v>870</v>
      </c>
      <c r="F112" s="295"/>
      <c r="G112" s="1001"/>
      <c r="H112" s="994"/>
      <c r="I112" s="1001"/>
    </row>
    <row r="113" spans="1:9" s="121" customFormat="1" ht="35.15" customHeight="1">
      <c r="A113" s="962">
        <v>23020114</v>
      </c>
      <c r="B113" s="963" t="s">
        <v>647</v>
      </c>
      <c r="C113" s="963"/>
      <c r="D113" s="43">
        <v>31911706</v>
      </c>
      <c r="E113" s="964" t="s">
        <v>871</v>
      </c>
      <c r="F113" s="295"/>
      <c r="G113" s="1001">
        <v>177610704</v>
      </c>
      <c r="H113" s="994"/>
      <c r="I113" s="1001">
        <v>100000000</v>
      </c>
    </row>
    <row r="114" spans="1:9" s="121" customFormat="1" ht="35.15" customHeight="1">
      <c r="A114" s="962">
        <v>23020114</v>
      </c>
      <c r="B114" s="963" t="s">
        <v>647</v>
      </c>
      <c r="C114" s="963"/>
      <c r="D114" s="43" t="s">
        <v>872</v>
      </c>
      <c r="E114" s="964" t="s">
        <v>873</v>
      </c>
      <c r="F114" s="295"/>
      <c r="G114" s="1001"/>
      <c r="H114" s="994"/>
      <c r="I114" s="1001"/>
    </row>
    <row r="115" spans="1:9" s="121" customFormat="1" ht="35.15" customHeight="1">
      <c r="A115" s="962"/>
      <c r="B115" s="963" t="s">
        <v>647</v>
      </c>
      <c r="C115" s="963"/>
      <c r="D115" s="43">
        <v>31911707</v>
      </c>
      <c r="E115" s="964" t="s">
        <v>1661</v>
      </c>
      <c r="F115" s="295"/>
      <c r="G115" s="1001"/>
      <c r="H115" s="994"/>
      <c r="I115" s="1001">
        <v>45000000</v>
      </c>
    </row>
    <row r="116" spans="1:9" s="121" customFormat="1" ht="35.15" customHeight="1">
      <c r="A116" s="962">
        <v>23020114</v>
      </c>
      <c r="B116" s="963" t="s">
        <v>647</v>
      </c>
      <c r="C116" s="963"/>
      <c r="D116" s="43">
        <v>31911707</v>
      </c>
      <c r="E116" s="964" t="s">
        <v>874</v>
      </c>
      <c r="F116" s="295">
        <v>45689707</v>
      </c>
      <c r="G116" s="1001">
        <v>145610704</v>
      </c>
      <c r="H116" s="994">
        <v>66545000</v>
      </c>
      <c r="I116" s="1001">
        <v>70610704</v>
      </c>
    </row>
    <row r="117" spans="1:9" s="121" customFormat="1" ht="42" customHeight="1">
      <c r="A117" s="962">
        <v>23020118</v>
      </c>
      <c r="B117" s="963"/>
      <c r="C117" s="963"/>
      <c r="D117" s="43"/>
      <c r="E117" s="964" t="s">
        <v>875</v>
      </c>
      <c r="F117" s="295"/>
      <c r="G117" s="1001"/>
      <c r="H117" s="994"/>
      <c r="I117" s="1001"/>
    </row>
    <row r="118" spans="1:9" s="121" customFormat="1" ht="26.25" customHeight="1">
      <c r="A118" s="1499">
        <v>23020118</v>
      </c>
      <c r="B118" s="1500" t="s">
        <v>648</v>
      </c>
      <c r="C118" s="1500"/>
      <c r="D118" s="1501">
        <v>31911700</v>
      </c>
      <c r="E118" s="1502" t="s">
        <v>876</v>
      </c>
      <c r="F118" s="1503"/>
      <c r="G118" s="1504">
        <v>30000000</v>
      </c>
      <c r="H118" s="1505"/>
      <c r="I118" s="1504">
        <v>30000000</v>
      </c>
    </row>
    <row r="119" spans="1:9" s="121" customFormat="1" ht="42.75" customHeight="1">
      <c r="A119" s="962"/>
      <c r="B119" s="963"/>
      <c r="C119" s="963"/>
      <c r="D119" s="43"/>
      <c r="E119" s="964" t="s">
        <v>877</v>
      </c>
      <c r="F119" s="295"/>
      <c r="G119" s="1001">
        <v>137984388</v>
      </c>
      <c r="H119" s="994">
        <v>75667543</v>
      </c>
      <c r="I119" s="1560">
        <v>137984388</v>
      </c>
    </row>
    <row r="120" spans="1:9" s="121" customFormat="1" ht="41.25" customHeight="1">
      <c r="A120" s="962"/>
      <c r="B120" s="963"/>
      <c r="C120" s="963"/>
      <c r="D120" s="43"/>
      <c r="E120" s="964" t="s">
        <v>878</v>
      </c>
      <c r="F120" s="295"/>
      <c r="G120" s="1001">
        <v>152483700</v>
      </c>
      <c r="H120" s="994">
        <v>80000000</v>
      </c>
      <c r="I120" s="1560">
        <v>152483700</v>
      </c>
    </row>
    <row r="121" spans="1:9" s="121" customFormat="1" ht="25" customHeight="1">
      <c r="A121" s="962">
        <v>23020118</v>
      </c>
      <c r="B121" s="963" t="s">
        <v>648</v>
      </c>
      <c r="C121" s="963"/>
      <c r="D121" s="43">
        <v>31911700</v>
      </c>
      <c r="E121" s="964" t="s">
        <v>879</v>
      </c>
      <c r="F121" s="295"/>
      <c r="G121" s="1001">
        <v>5000000</v>
      </c>
      <c r="H121" s="994"/>
      <c r="I121" s="1560">
        <v>5000000</v>
      </c>
    </row>
    <row r="122" spans="1:9" s="121" customFormat="1" ht="35.15" customHeight="1">
      <c r="A122" s="962">
        <v>23020119</v>
      </c>
      <c r="B122" s="963"/>
      <c r="C122" s="963"/>
      <c r="D122" s="43"/>
      <c r="E122" s="964" t="s">
        <v>880</v>
      </c>
      <c r="F122" s="295"/>
      <c r="G122" s="1001"/>
      <c r="H122" s="994"/>
      <c r="I122" s="1001"/>
    </row>
    <row r="123" spans="1:9" s="121" customFormat="1" ht="35.15" customHeight="1">
      <c r="A123" s="962">
        <v>23020122</v>
      </c>
      <c r="B123" s="963"/>
      <c r="C123" s="963"/>
      <c r="D123" s="43"/>
      <c r="E123" s="964" t="s">
        <v>727</v>
      </c>
      <c r="F123" s="295"/>
      <c r="G123" s="1001"/>
      <c r="H123" s="994"/>
      <c r="I123" s="1001"/>
    </row>
    <row r="124" spans="1:9" s="121" customFormat="1" ht="22.5" customHeight="1">
      <c r="A124" s="962">
        <v>23020123</v>
      </c>
      <c r="B124" s="963"/>
      <c r="C124" s="963"/>
      <c r="D124" s="43"/>
      <c r="E124" s="964" t="s">
        <v>881</v>
      </c>
      <c r="F124" s="295"/>
      <c r="G124" s="1001"/>
      <c r="H124" s="994"/>
      <c r="I124" s="1001"/>
    </row>
    <row r="125" spans="1:9" s="121" customFormat="1" ht="25" customHeight="1">
      <c r="A125" s="962">
        <v>23020124</v>
      </c>
      <c r="B125" s="963"/>
      <c r="C125" s="963"/>
      <c r="D125" s="43"/>
      <c r="E125" s="964" t="s">
        <v>882</v>
      </c>
      <c r="F125" s="295"/>
      <c r="G125" s="1001"/>
      <c r="H125" s="994"/>
      <c r="I125" s="1001"/>
    </row>
    <row r="126" spans="1:9" s="121" customFormat="1" ht="37" customHeight="1">
      <c r="A126" s="962">
        <v>23020125</v>
      </c>
      <c r="B126" s="963"/>
      <c r="C126" s="963"/>
      <c r="D126" s="43"/>
      <c r="E126" s="964" t="s">
        <v>728</v>
      </c>
      <c r="F126" s="295"/>
      <c r="G126" s="1001"/>
      <c r="H126" s="994"/>
      <c r="I126" s="1001"/>
    </row>
    <row r="127" spans="1:9" s="121" customFormat="1" ht="25" customHeight="1">
      <c r="A127" s="962">
        <v>23020125</v>
      </c>
      <c r="B127" s="963" t="s">
        <v>662</v>
      </c>
      <c r="C127" s="963"/>
      <c r="D127" s="43">
        <v>31911700</v>
      </c>
      <c r="E127" s="964" t="s">
        <v>883</v>
      </c>
      <c r="F127" s="295"/>
      <c r="G127" s="1001">
        <v>5000000</v>
      </c>
      <c r="H127" s="994"/>
      <c r="I127" s="1560">
        <v>5000000</v>
      </c>
    </row>
    <row r="128" spans="1:9" s="121" customFormat="1" ht="35.5" customHeight="1">
      <c r="A128" s="962">
        <v>23020126</v>
      </c>
      <c r="B128" s="963"/>
      <c r="C128" s="963"/>
      <c r="D128" s="43"/>
      <c r="E128" s="964" t="s">
        <v>1659</v>
      </c>
      <c r="F128" s="295"/>
      <c r="G128" s="1001"/>
      <c r="H128" s="994"/>
      <c r="I128" s="1001">
        <v>25000000</v>
      </c>
    </row>
    <row r="129" spans="1:9" s="121" customFormat="1" ht="25" customHeight="1">
      <c r="A129" s="962">
        <v>23020127</v>
      </c>
      <c r="B129" s="963"/>
      <c r="C129" s="963"/>
      <c r="D129" s="43"/>
      <c r="E129" s="964" t="s">
        <v>884</v>
      </c>
      <c r="F129" s="295"/>
      <c r="G129" s="1001">
        <v>50000000</v>
      </c>
      <c r="H129" s="994"/>
      <c r="I129" s="1560">
        <v>50000000</v>
      </c>
    </row>
    <row r="130" spans="1:9" s="121" customFormat="1" ht="25" customHeight="1">
      <c r="A130" s="962">
        <v>23020128</v>
      </c>
      <c r="B130" s="963"/>
      <c r="C130" s="963"/>
      <c r="D130" s="43"/>
      <c r="E130" s="964" t="s">
        <v>885</v>
      </c>
      <c r="F130" s="295"/>
      <c r="G130" s="1001"/>
      <c r="H130" s="994"/>
      <c r="I130" s="1001"/>
    </row>
    <row r="131" spans="1:9" s="121" customFormat="1" ht="25" customHeight="1" thickBot="1">
      <c r="A131" s="962">
        <v>23020129</v>
      </c>
      <c r="B131" s="963"/>
      <c r="C131" s="963"/>
      <c r="D131" s="43"/>
      <c r="E131" s="964" t="s">
        <v>729</v>
      </c>
      <c r="F131" s="295"/>
      <c r="G131" s="1001"/>
      <c r="H131" s="994"/>
      <c r="I131" s="1001"/>
    </row>
    <row r="132" spans="1:9" s="299" customFormat="1" ht="18" thickBot="1">
      <c r="A132" s="1528"/>
      <c r="B132" s="1529"/>
      <c r="C132" s="1529"/>
      <c r="D132" s="1529"/>
      <c r="E132" s="1530" t="s">
        <v>487</v>
      </c>
      <c r="F132" s="1531">
        <f>SUM(F59:F131)</f>
        <v>45689707</v>
      </c>
      <c r="G132" s="1531">
        <f>SUM(G59:G131)</f>
        <v>2118622754</v>
      </c>
      <c r="H132" s="1532">
        <f>SUM(H59:H131)</f>
        <v>338812543</v>
      </c>
      <c r="I132" s="1531">
        <f>SUM(I59:I131)</f>
        <v>3008887768</v>
      </c>
    </row>
    <row r="133" spans="1:9" s="121" customFormat="1" ht="17.5">
      <c r="A133" s="1539">
        <v>2303</v>
      </c>
      <c r="B133" s="1540"/>
      <c r="C133" s="1540"/>
      <c r="D133" s="1540"/>
      <c r="E133" s="1541" t="s">
        <v>267</v>
      </c>
      <c r="F133" s="1542"/>
      <c r="G133" s="1543"/>
      <c r="H133" s="1542"/>
      <c r="I133" s="1544"/>
    </row>
    <row r="134" spans="1:9" s="299" customFormat="1" ht="35">
      <c r="A134" s="1009">
        <v>23030100</v>
      </c>
      <c r="B134" s="1010"/>
      <c r="C134" s="1010"/>
      <c r="D134" s="1010"/>
      <c r="E134" s="1011" t="s">
        <v>730</v>
      </c>
      <c r="F134" s="975"/>
      <c r="G134" s="1014"/>
      <c r="H134" s="975"/>
      <c r="I134" s="965"/>
    </row>
    <row r="135" spans="1:9" s="299" customFormat="1" ht="39" customHeight="1">
      <c r="A135" s="974">
        <v>23030101</v>
      </c>
      <c r="B135" s="165"/>
      <c r="C135" s="978"/>
      <c r="D135" s="4"/>
      <c r="E135" s="964" t="s">
        <v>268</v>
      </c>
      <c r="F135" s="972"/>
      <c r="G135" s="45"/>
      <c r="H135" s="972"/>
      <c r="I135" s="868"/>
    </row>
    <row r="136" spans="1:9" s="299" customFormat="1" ht="25" customHeight="1">
      <c r="A136" s="974">
        <v>23030102</v>
      </c>
      <c r="B136" s="165" t="s">
        <v>662</v>
      </c>
      <c r="C136" s="978"/>
      <c r="D136" s="4">
        <v>31911700</v>
      </c>
      <c r="E136" s="104" t="s">
        <v>888</v>
      </c>
      <c r="F136" s="972">
        <v>24000000</v>
      </c>
      <c r="G136" s="45">
        <v>30000000</v>
      </c>
      <c r="H136" s="972"/>
      <c r="I136" s="868">
        <v>30000000</v>
      </c>
    </row>
    <row r="137" spans="1:9" s="299" customFormat="1" ht="61.5" customHeight="1">
      <c r="A137" s="974">
        <v>23030103</v>
      </c>
      <c r="B137" s="165"/>
      <c r="C137" s="978"/>
      <c r="D137" s="4"/>
      <c r="E137" s="964" t="s">
        <v>1663</v>
      </c>
      <c r="F137" s="972">
        <v>5000000</v>
      </c>
      <c r="G137" s="45">
        <v>10500000</v>
      </c>
      <c r="H137" s="972"/>
      <c r="I137" s="868">
        <v>10500000</v>
      </c>
    </row>
    <row r="138" spans="1:9" s="299" customFormat="1" ht="35">
      <c r="A138" s="974">
        <v>23030104</v>
      </c>
      <c r="B138" s="165"/>
      <c r="C138" s="978"/>
      <c r="D138" s="4"/>
      <c r="E138" s="104" t="s">
        <v>731</v>
      </c>
      <c r="F138" s="972"/>
      <c r="G138" s="45"/>
      <c r="H138" s="972"/>
      <c r="I138" s="868"/>
    </row>
    <row r="139" spans="1:9" s="299" customFormat="1" ht="35">
      <c r="A139" s="974">
        <v>23030104</v>
      </c>
      <c r="B139" s="165" t="s">
        <v>662</v>
      </c>
      <c r="C139" s="978"/>
      <c r="D139" s="4">
        <v>31911700</v>
      </c>
      <c r="E139" s="104" t="s">
        <v>1648</v>
      </c>
      <c r="F139" s="972"/>
      <c r="G139" s="45">
        <v>65000000</v>
      </c>
      <c r="H139" s="972"/>
      <c r="I139" s="965">
        <v>65000000</v>
      </c>
    </row>
    <row r="140" spans="1:9" s="299" customFormat="1" ht="52.5">
      <c r="A140" s="974">
        <v>23030105</v>
      </c>
      <c r="B140" s="165"/>
      <c r="C140" s="978"/>
      <c r="D140" s="4"/>
      <c r="E140" s="1012" t="s">
        <v>889</v>
      </c>
      <c r="F140" s="972">
        <v>39425448.859999999</v>
      </c>
      <c r="G140" s="45">
        <v>323324720</v>
      </c>
      <c r="H140" s="972"/>
      <c r="I140" s="868">
        <v>323324720</v>
      </c>
    </row>
    <row r="141" spans="1:9" s="299" customFormat="1" ht="37" customHeight="1">
      <c r="A141" s="974">
        <v>23030106</v>
      </c>
      <c r="B141" s="165"/>
      <c r="C141" s="978"/>
      <c r="D141" s="4"/>
      <c r="E141" s="1578" t="s">
        <v>890</v>
      </c>
      <c r="F141" s="972"/>
      <c r="G141" s="45"/>
      <c r="H141" s="972"/>
      <c r="I141" s="868"/>
    </row>
    <row r="142" spans="1:9" s="121" customFormat="1" ht="52.5" customHeight="1">
      <c r="A142" s="974">
        <v>23030106</v>
      </c>
      <c r="B142" s="165" t="s">
        <v>662</v>
      </c>
      <c r="C142" s="978"/>
      <c r="D142" s="4">
        <v>31911705</v>
      </c>
      <c r="E142" s="1013" t="s">
        <v>1657</v>
      </c>
      <c r="F142" s="972">
        <v>5000000</v>
      </c>
      <c r="G142" s="45">
        <v>25500000</v>
      </c>
      <c r="H142" s="972"/>
      <c r="I142" s="868">
        <v>25500000</v>
      </c>
    </row>
    <row r="143" spans="1:9" s="121" customFormat="1" ht="43.5" customHeight="1">
      <c r="A143" s="974">
        <v>23030106</v>
      </c>
      <c r="B143" s="165" t="s">
        <v>662</v>
      </c>
      <c r="C143" s="978"/>
      <c r="D143" s="4">
        <v>31911703</v>
      </c>
      <c r="E143" s="990" t="s">
        <v>891</v>
      </c>
      <c r="F143" s="972"/>
      <c r="G143" s="45">
        <v>1000000</v>
      </c>
      <c r="H143" s="972"/>
      <c r="I143" s="868"/>
    </row>
    <row r="144" spans="1:9" s="121" customFormat="1" ht="45" customHeight="1">
      <c r="A144" s="974">
        <v>23030106</v>
      </c>
      <c r="B144" s="165" t="s">
        <v>662</v>
      </c>
      <c r="C144" s="978"/>
      <c r="D144" s="4">
        <v>31911704</v>
      </c>
      <c r="E144" s="990" t="s">
        <v>892</v>
      </c>
      <c r="F144" s="972"/>
      <c r="G144" s="45">
        <v>10000000</v>
      </c>
      <c r="H144" s="972"/>
      <c r="I144" s="868"/>
    </row>
    <row r="145" spans="1:9" s="121" customFormat="1" ht="36.75" customHeight="1">
      <c r="A145" s="1490">
        <v>23030106</v>
      </c>
      <c r="B145" s="1491" t="s">
        <v>662</v>
      </c>
      <c r="C145" s="1492"/>
      <c r="D145" s="1493">
        <v>31911700</v>
      </c>
      <c r="E145" s="1497" t="s">
        <v>1623</v>
      </c>
      <c r="F145" s="1495"/>
      <c r="G145" s="1518">
        <v>10000000</v>
      </c>
      <c r="H145" s="1495">
        <v>33000000</v>
      </c>
      <c r="I145" s="1498">
        <v>10000000</v>
      </c>
    </row>
    <row r="146" spans="1:9" s="121" customFormat="1" ht="35">
      <c r="A146" s="974">
        <v>23030109</v>
      </c>
      <c r="B146" s="165"/>
      <c r="C146" s="978"/>
      <c r="D146" s="4"/>
      <c r="E146" s="989" t="s">
        <v>732</v>
      </c>
      <c r="F146" s="972"/>
      <c r="G146" s="45">
        <v>2000000</v>
      </c>
      <c r="H146" s="972"/>
      <c r="I146" s="868">
        <v>2000000</v>
      </c>
    </row>
    <row r="147" spans="1:9" s="121" customFormat="1" ht="27" customHeight="1">
      <c r="A147" s="974">
        <v>23030110</v>
      </c>
      <c r="B147" s="165"/>
      <c r="C147" s="978"/>
      <c r="D147" s="4"/>
      <c r="E147" s="967" t="s">
        <v>733</v>
      </c>
      <c r="F147" s="45"/>
      <c r="G147" s="45"/>
      <c r="H147" s="45"/>
      <c r="I147" s="868"/>
    </row>
    <row r="148" spans="1:9" s="121" customFormat="1" ht="36.75" customHeight="1">
      <c r="A148" s="974">
        <v>23030111</v>
      </c>
      <c r="B148" s="165"/>
      <c r="C148" s="978"/>
      <c r="D148" s="4"/>
      <c r="E148" s="967" t="s">
        <v>734</v>
      </c>
      <c r="F148" s="45"/>
      <c r="G148" s="45"/>
      <c r="H148" s="45"/>
      <c r="I148" s="868">
        <v>640000</v>
      </c>
    </row>
    <row r="149" spans="1:9" s="121" customFormat="1" ht="35">
      <c r="A149" s="974">
        <v>23030112</v>
      </c>
      <c r="B149" s="165"/>
      <c r="C149" s="978"/>
      <c r="D149" s="4"/>
      <c r="E149" s="989" t="s">
        <v>735</v>
      </c>
      <c r="F149" s="972"/>
      <c r="G149" s="45"/>
      <c r="H149" s="972"/>
      <c r="I149" s="868"/>
    </row>
    <row r="150" spans="1:9" s="299" customFormat="1" ht="44.25" customHeight="1">
      <c r="A150" s="1490">
        <v>23030113</v>
      </c>
      <c r="B150" s="1491"/>
      <c r="C150" s="1492"/>
      <c r="D150" s="1493">
        <v>31911700</v>
      </c>
      <c r="E150" s="1494" t="s">
        <v>893</v>
      </c>
      <c r="F150" s="1495"/>
      <c r="G150" s="1518">
        <v>20000000</v>
      </c>
      <c r="H150" s="1495"/>
      <c r="I150" s="1498">
        <v>20000000</v>
      </c>
    </row>
    <row r="151" spans="1:9" s="121" customFormat="1" ht="41.25" customHeight="1">
      <c r="A151" s="974">
        <v>23030118</v>
      </c>
      <c r="B151" s="165"/>
      <c r="C151" s="978"/>
      <c r="D151" s="4"/>
      <c r="E151" s="977" t="s">
        <v>736</v>
      </c>
      <c r="F151" s="972"/>
      <c r="G151" s="45"/>
      <c r="H151" s="972"/>
      <c r="I151" s="868"/>
    </row>
    <row r="152" spans="1:9" s="121" customFormat="1" ht="33.75" customHeight="1">
      <c r="A152" s="974">
        <v>23030121</v>
      </c>
      <c r="B152" s="165" t="s">
        <v>662</v>
      </c>
      <c r="C152" s="978"/>
      <c r="D152" s="4">
        <v>31911700</v>
      </c>
      <c r="E152" s="967" t="s">
        <v>737</v>
      </c>
      <c r="F152" s="972">
        <v>2000000</v>
      </c>
      <c r="G152" s="45">
        <v>120000000</v>
      </c>
      <c r="H152" s="972"/>
      <c r="I152" s="868">
        <v>120000000</v>
      </c>
    </row>
    <row r="153" spans="1:9" s="299" customFormat="1" ht="24.75" customHeight="1">
      <c r="A153" s="974">
        <v>23030122</v>
      </c>
      <c r="B153" s="165"/>
      <c r="C153" s="978"/>
      <c r="D153" s="4"/>
      <c r="E153" s="967" t="s">
        <v>738</v>
      </c>
      <c r="F153" s="1014"/>
      <c r="G153" s="1014"/>
      <c r="H153" s="1014"/>
      <c r="I153" s="965"/>
    </row>
    <row r="154" spans="1:9" s="121" customFormat="1" ht="35">
      <c r="A154" s="974">
        <v>23030123</v>
      </c>
      <c r="B154" s="165"/>
      <c r="C154" s="978"/>
      <c r="D154" s="4"/>
      <c r="E154" s="967" t="s">
        <v>739</v>
      </c>
      <c r="F154" s="972"/>
      <c r="G154" s="45"/>
      <c r="H154" s="972"/>
      <c r="I154" s="868"/>
    </row>
    <row r="155" spans="1:9" s="121" customFormat="1" ht="41.5" customHeight="1">
      <c r="A155" s="974">
        <v>23030123</v>
      </c>
      <c r="B155" s="165" t="s">
        <v>662</v>
      </c>
      <c r="C155" s="978"/>
      <c r="D155" s="4">
        <v>31911700</v>
      </c>
      <c r="E155" s="117" t="s">
        <v>1643</v>
      </c>
      <c r="F155" s="972"/>
      <c r="G155" s="45">
        <v>20000000</v>
      </c>
      <c r="H155" s="972"/>
      <c r="I155" s="965">
        <v>20000000</v>
      </c>
    </row>
    <row r="156" spans="1:9" s="121" customFormat="1" ht="35">
      <c r="A156" s="974">
        <v>23030124</v>
      </c>
      <c r="B156" s="165" t="s">
        <v>662</v>
      </c>
      <c r="C156" s="978"/>
      <c r="D156" s="4">
        <v>31911700</v>
      </c>
      <c r="E156" s="967" t="s">
        <v>894</v>
      </c>
      <c r="F156" s="972">
        <v>6000000</v>
      </c>
      <c r="G156" s="18">
        <v>15000000</v>
      </c>
      <c r="H156" s="972"/>
      <c r="I156" s="19">
        <v>15000000</v>
      </c>
    </row>
    <row r="157" spans="1:9" s="121" customFormat="1" ht="35">
      <c r="A157" s="974">
        <v>23030125</v>
      </c>
      <c r="B157" s="165"/>
      <c r="C157" s="978"/>
      <c r="D157" s="4"/>
      <c r="E157" s="967" t="s">
        <v>740</v>
      </c>
      <c r="F157" s="972"/>
      <c r="G157" s="45"/>
      <c r="H157" s="972"/>
      <c r="I157" s="868"/>
    </row>
    <row r="158" spans="1:9" s="299" customFormat="1" ht="27" customHeight="1">
      <c r="A158" s="974">
        <v>23030126</v>
      </c>
      <c r="B158" s="165" t="s">
        <v>662</v>
      </c>
      <c r="C158" s="978"/>
      <c r="D158" s="4">
        <v>31911700</v>
      </c>
      <c r="E158" s="967" t="s">
        <v>741</v>
      </c>
      <c r="F158" s="975"/>
      <c r="G158" s="1014">
        <v>4200000</v>
      </c>
      <c r="H158" s="975"/>
      <c r="I158" s="965">
        <v>4200000</v>
      </c>
    </row>
    <row r="159" spans="1:9" s="299" customFormat="1" ht="35">
      <c r="A159" s="974">
        <v>23030127</v>
      </c>
      <c r="B159" s="165"/>
      <c r="C159" s="978"/>
      <c r="D159" s="4"/>
      <c r="E159" s="967" t="s">
        <v>742</v>
      </c>
      <c r="F159" s="972"/>
      <c r="G159" s="1538"/>
      <c r="H159" s="972"/>
      <c r="I159" s="1058"/>
    </row>
    <row r="160" spans="1:9" s="299" customFormat="1" ht="25" customHeight="1">
      <c r="A160" s="1490"/>
      <c r="B160" s="1491" t="s">
        <v>662</v>
      </c>
      <c r="C160" s="1492"/>
      <c r="D160" s="1493">
        <v>31911700</v>
      </c>
      <c r="E160" s="1494" t="s">
        <v>895</v>
      </c>
      <c r="F160" s="1495">
        <v>43560000</v>
      </c>
      <c r="G160" s="1518">
        <v>50000000</v>
      </c>
      <c r="H160" s="1495">
        <v>23000000</v>
      </c>
      <c r="I160" s="1498">
        <v>50000000</v>
      </c>
    </row>
    <row r="161" spans="1:9" s="299" customFormat="1" ht="25" customHeight="1">
      <c r="A161" s="974"/>
      <c r="B161" s="165"/>
      <c r="C161" s="978"/>
      <c r="D161" s="4"/>
      <c r="E161" s="967" t="s">
        <v>896</v>
      </c>
      <c r="F161" s="972"/>
      <c r="G161" s="45">
        <v>74932084</v>
      </c>
      <c r="H161" s="972"/>
      <c r="I161" s="868">
        <v>74932084</v>
      </c>
    </row>
    <row r="162" spans="1:9" s="299" customFormat="1" ht="25" customHeight="1">
      <c r="A162" s="974"/>
      <c r="B162" s="165" t="s">
        <v>662</v>
      </c>
      <c r="C162" s="978"/>
      <c r="D162" s="4">
        <v>31911700</v>
      </c>
      <c r="E162" s="967" t="s">
        <v>897</v>
      </c>
      <c r="F162" s="972"/>
      <c r="G162" s="45"/>
      <c r="H162" s="972"/>
      <c r="I162" s="868"/>
    </row>
    <row r="163" spans="1:9" s="299" customFormat="1" ht="25" customHeight="1">
      <c r="A163" s="974">
        <v>23030128</v>
      </c>
      <c r="B163" s="165"/>
      <c r="C163" s="978"/>
      <c r="D163" s="4"/>
      <c r="E163" s="967" t="s">
        <v>898</v>
      </c>
      <c r="F163" s="972"/>
      <c r="G163" s="45"/>
      <c r="H163" s="972"/>
      <c r="I163" s="868"/>
    </row>
    <row r="164" spans="1:9" s="299" customFormat="1" ht="25" customHeight="1">
      <c r="A164" s="974">
        <v>23030129</v>
      </c>
      <c r="B164" s="165"/>
      <c r="C164" s="978"/>
      <c r="D164" s="4"/>
      <c r="E164" s="967" t="s">
        <v>743</v>
      </c>
      <c r="F164" s="972"/>
      <c r="G164" s="45"/>
      <c r="H164" s="972"/>
      <c r="I164" s="868"/>
    </row>
    <row r="165" spans="1:9" s="299" customFormat="1" ht="25" customHeight="1" thickBot="1">
      <c r="A165" s="1545">
        <v>23020105</v>
      </c>
      <c r="B165" s="1546" t="s">
        <v>648</v>
      </c>
      <c r="C165" s="1547"/>
      <c r="D165" s="1548">
        <v>31912700</v>
      </c>
      <c r="E165" s="1549" t="s">
        <v>829</v>
      </c>
      <c r="F165" s="1550"/>
      <c r="G165" s="1551"/>
      <c r="H165" s="1550"/>
      <c r="I165" s="1552"/>
    </row>
    <row r="166" spans="1:9" s="299" customFormat="1" ht="25" customHeight="1" thickBot="1">
      <c r="A166" s="1533"/>
      <c r="B166" s="1534"/>
      <c r="C166" s="1534"/>
      <c r="D166" s="1534"/>
      <c r="E166" s="1535" t="s">
        <v>487</v>
      </c>
      <c r="F166" s="1536">
        <f>SUM(F135:F165)</f>
        <v>124985448.86</v>
      </c>
      <c r="G166" s="1537">
        <f>SUM(G135:G165)</f>
        <v>781456804</v>
      </c>
      <c r="H166" s="1537">
        <f>SUM(H135:H165)</f>
        <v>56000000</v>
      </c>
      <c r="I166" s="1537">
        <f>SUM(I135:I165)</f>
        <v>771096804</v>
      </c>
    </row>
    <row r="167" spans="1:9" s="121" customFormat="1" ht="39" customHeight="1">
      <c r="A167" s="1004">
        <v>2304</v>
      </c>
      <c r="B167" s="1005"/>
      <c r="C167" s="1005"/>
      <c r="D167" s="1005"/>
      <c r="E167" s="1015" t="s">
        <v>269</v>
      </c>
      <c r="F167" s="1007"/>
      <c r="G167" s="1008"/>
      <c r="H167" s="1007"/>
      <c r="I167" s="1008"/>
    </row>
    <row r="168" spans="1:9" s="121" customFormat="1" ht="35">
      <c r="A168" s="1009">
        <v>23040100</v>
      </c>
      <c r="B168" s="1010"/>
      <c r="C168" s="1010"/>
      <c r="D168" s="1010"/>
      <c r="E168" s="1011" t="s">
        <v>744</v>
      </c>
      <c r="F168" s="972"/>
      <c r="G168" s="796"/>
      <c r="H168" s="972"/>
      <c r="I168" s="796"/>
    </row>
    <row r="169" spans="1:9" s="121" customFormat="1" ht="25.5" customHeight="1">
      <c r="A169" s="974">
        <v>23040101</v>
      </c>
      <c r="B169" s="165"/>
      <c r="C169" s="978"/>
      <c r="D169" s="4"/>
      <c r="E169" s="104" t="s">
        <v>270</v>
      </c>
      <c r="F169" s="45"/>
      <c r="G169" s="796">
        <v>3500000</v>
      </c>
      <c r="H169" s="45"/>
      <c r="I169" s="796">
        <v>5000000</v>
      </c>
    </row>
    <row r="170" spans="1:9" s="121" customFormat="1" ht="52.5" customHeight="1">
      <c r="A170" s="974">
        <v>23040102</v>
      </c>
      <c r="B170" s="165"/>
      <c r="C170" s="978"/>
      <c r="D170" s="4"/>
      <c r="E170" s="1011" t="s">
        <v>899</v>
      </c>
      <c r="F170" s="45"/>
      <c r="G170" s="796"/>
      <c r="H170" s="45"/>
      <c r="I170" s="796"/>
    </row>
    <row r="171" spans="1:9" s="121" customFormat="1" ht="22" customHeight="1">
      <c r="A171" s="974"/>
      <c r="B171" s="165"/>
      <c r="C171" s="978"/>
      <c r="D171" s="4"/>
      <c r="E171" s="989" t="s">
        <v>900</v>
      </c>
      <c r="F171" s="45"/>
      <c r="G171" s="796"/>
      <c r="H171" s="45"/>
      <c r="I171" s="796"/>
    </row>
    <row r="172" spans="1:9" s="121" customFormat="1" ht="22" customHeight="1">
      <c r="A172" s="1490">
        <v>23040102</v>
      </c>
      <c r="B172" s="1491" t="s">
        <v>649</v>
      </c>
      <c r="C172" s="1492"/>
      <c r="D172" s="1493">
        <v>31911700</v>
      </c>
      <c r="E172" s="1517" t="s">
        <v>901</v>
      </c>
      <c r="F172" s="1518">
        <v>7654339</v>
      </c>
      <c r="G172" s="1512">
        <v>20000000</v>
      </c>
      <c r="H172" s="1518"/>
      <c r="I172" s="1512">
        <v>20000000</v>
      </c>
    </row>
    <row r="173" spans="1:9" s="121" customFormat="1" ht="54.5" customHeight="1">
      <c r="A173" s="974">
        <v>23040102</v>
      </c>
      <c r="B173" s="165" t="s">
        <v>649</v>
      </c>
      <c r="C173" s="978"/>
      <c r="D173" s="4">
        <v>31911705</v>
      </c>
      <c r="E173" s="989" t="s">
        <v>1656</v>
      </c>
      <c r="F173" s="45"/>
      <c r="G173" s="796">
        <v>15000000</v>
      </c>
      <c r="H173" s="45"/>
      <c r="I173" s="796">
        <v>110000000</v>
      </c>
    </row>
    <row r="174" spans="1:9" s="121" customFormat="1" ht="22" customHeight="1">
      <c r="A174" s="974">
        <v>23040102</v>
      </c>
      <c r="B174" s="165" t="s">
        <v>649</v>
      </c>
      <c r="C174" s="978"/>
      <c r="D174" s="4">
        <v>31911705</v>
      </c>
      <c r="E174" s="989" t="s">
        <v>902</v>
      </c>
      <c r="F174" s="45">
        <v>22307698.82</v>
      </c>
      <c r="G174" s="796">
        <v>249648186</v>
      </c>
      <c r="H174" s="45"/>
      <c r="I174" s="796"/>
    </row>
    <row r="175" spans="1:9" s="121" customFormat="1" ht="22" customHeight="1">
      <c r="A175" s="974">
        <v>23040102</v>
      </c>
      <c r="B175" s="165" t="s">
        <v>649</v>
      </c>
      <c r="C175" s="978"/>
      <c r="D175" s="4">
        <v>31911710</v>
      </c>
      <c r="E175" s="989" t="s">
        <v>903</v>
      </c>
      <c r="F175" s="45"/>
      <c r="G175" s="796">
        <v>5350000</v>
      </c>
      <c r="H175" s="45"/>
      <c r="I175" s="796">
        <v>5350000</v>
      </c>
    </row>
    <row r="176" spans="1:9" s="121" customFormat="1" ht="35">
      <c r="A176" s="974">
        <v>23040102</v>
      </c>
      <c r="B176" s="165" t="s">
        <v>649</v>
      </c>
      <c r="C176" s="978"/>
      <c r="D176" s="4">
        <v>31911703</v>
      </c>
      <c r="E176" s="989" t="s">
        <v>904</v>
      </c>
      <c r="F176" s="45"/>
      <c r="G176" s="796">
        <v>5350000</v>
      </c>
      <c r="H176" s="45"/>
      <c r="I176" s="796">
        <v>5350000</v>
      </c>
    </row>
    <row r="177" spans="1:9" s="121" customFormat="1" ht="65" customHeight="1">
      <c r="A177" s="974">
        <v>23040102</v>
      </c>
      <c r="B177" s="165" t="s">
        <v>649</v>
      </c>
      <c r="C177" s="978"/>
      <c r="D177" s="4">
        <v>31911702</v>
      </c>
      <c r="E177" s="104" t="s">
        <v>1666</v>
      </c>
      <c r="F177" s="1014"/>
      <c r="G177" s="868">
        <v>1050000</v>
      </c>
      <c r="H177" s="1014"/>
      <c r="I177" s="868">
        <v>1050000</v>
      </c>
    </row>
    <row r="178" spans="1:9" s="121" customFormat="1" ht="30.75" customHeight="1" thickBot="1">
      <c r="A178" s="974">
        <v>23040102</v>
      </c>
      <c r="B178" s="165" t="s">
        <v>649</v>
      </c>
      <c r="C178" s="978"/>
      <c r="D178" s="4">
        <v>31911706</v>
      </c>
      <c r="E178" s="104" t="s">
        <v>905</v>
      </c>
      <c r="F178" s="45"/>
      <c r="G178" s="868">
        <v>62931696</v>
      </c>
      <c r="H178" s="45"/>
      <c r="I178" s="868">
        <v>62931696</v>
      </c>
    </row>
    <row r="179" spans="1:9" s="121" customFormat="1" ht="25" customHeight="1" thickBot="1">
      <c r="A179" s="1016"/>
      <c r="B179" s="1017"/>
      <c r="C179" s="1017"/>
      <c r="D179" s="1018"/>
      <c r="E179" s="1019" t="s">
        <v>487</v>
      </c>
      <c r="F179" s="1003">
        <f>SUM(F169:F178)</f>
        <v>29962037.82</v>
      </c>
      <c r="G179" s="1020">
        <f>SUM(G169:G178)</f>
        <v>362829882</v>
      </c>
      <c r="H179" s="1003">
        <f>SUM(H169:H178)</f>
        <v>0</v>
      </c>
      <c r="I179" s="1020">
        <f>SUM(I169:I178)</f>
        <v>209681696</v>
      </c>
    </row>
    <row r="180" spans="1:9" customFormat="1">
      <c r="A180" s="1004">
        <v>2305</v>
      </c>
      <c r="B180" s="1005"/>
      <c r="C180" s="1005"/>
      <c r="D180" s="1005"/>
      <c r="E180" s="1006" t="s">
        <v>456</v>
      </c>
      <c r="F180" s="1021"/>
      <c r="G180" s="1022"/>
      <c r="H180" s="1021"/>
      <c r="I180" s="1022"/>
    </row>
    <row r="181" spans="1:9" customFormat="1" ht="35">
      <c r="A181" s="1009">
        <v>23050100</v>
      </c>
      <c r="B181" s="1010"/>
      <c r="C181" s="1010"/>
      <c r="D181" s="1010"/>
      <c r="E181" s="1023" t="s">
        <v>751</v>
      </c>
      <c r="F181" s="1024"/>
      <c r="G181" s="1025"/>
      <c r="H181" s="1024"/>
      <c r="I181" s="1025"/>
    </row>
    <row r="182" spans="1:9" customFormat="1" ht="25" customHeight="1">
      <c r="A182" s="974">
        <v>23050101</v>
      </c>
      <c r="B182" s="165" t="s">
        <v>649</v>
      </c>
      <c r="C182" s="978"/>
      <c r="D182" s="4"/>
      <c r="E182" s="104" t="s">
        <v>752</v>
      </c>
      <c r="F182" s="1024"/>
      <c r="G182" s="1026">
        <v>3000000</v>
      </c>
      <c r="H182" s="1024"/>
      <c r="I182" s="1026">
        <v>3000000</v>
      </c>
    </row>
    <row r="183" spans="1:9" customFormat="1" ht="25" customHeight="1">
      <c r="A183" s="974">
        <v>23050102</v>
      </c>
      <c r="B183" s="165" t="s">
        <v>649</v>
      </c>
      <c r="C183" s="978"/>
      <c r="D183" s="4"/>
      <c r="E183" s="104" t="s">
        <v>753</v>
      </c>
      <c r="F183" s="1024"/>
      <c r="G183" s="1025"/>
      <c r="H183" s="1024"/>
      <c r="I183" s="1025"/>
    </row>
    <row r="184" spans="1:9" customFormat="1" ht="25" customHeight="1">
      <c r="A184" s="974">
        <v>23050103</v>
      </c>
      <c r="B184" s="165" t="s">
        <v>649</v>
      </c>
      <c r="C184" s="978"/>
      <c r="D184" s="4"/>
      <c r="E184" s="104" t="s">
        <v>754</v>
      </c>
      <c r="F184" s="1024"/>
      <c r="G184" s="1025">
        <v>4158826</v>
      </c>
      <c r="H184" s="1024"/>
      <c r="I184" s="1575">
        <v>4158826</v>
      </c>
    </row>
    <row r="185" spans="1:9" customFormat="1" ht="25" customHeight="1">
      <c r="A185" s="974">
        <v>23050104</v>
      </c>
      <c r="B185" s="165" t="s">
        <v>649</v>
      </c>
      <c r="C185" s="978"/>
      <c r="D185" s="4"/>
      <c r="E185" s="104" t="s">
        <v>755</v>
      </c>
      <c r="F185" s="1024"/>
      <c r="G185" s="1025"/>
      <c r="H185" s="1024"/>
      <c r="I185" s="1025"/>
    </row>
    <row r="186" spans="1:9" customFormat="1" ht="25" customHeight="1">
      <c r="A186" s="998">
        <v>23050107</v>
      </c>
      <c r="B186" s="165" t="s">
        <v>649</v>
      </c>
      <c r="C186" s="999"/>
      <c r="D186" s="4"/>
      <c r="E186" s="1027" t="s">
        <v>756</v>
      </c>
      <c r="F186" s="1028"/>
      <c r="G186" s="1029"/>
      <c r="H186" s="1028"/>
      <c r="I186" s="1029"/>
    </row>
    <row r="187" spans="1:9" customFormat="1" ht="25" customHeight="1">
      <c r="A187" s="1004">
        <v>40000000</v>
      </c>
      <c r="B187" s="165"/>
      <c r="C187" s="1005"/>
      <c r="D187" s="4"/>
      <c r="E187" s="1030" t="s">
        <v>761</v>
      </c>
      <c r="F187" s="1021"/>
      <c r="G187" s="1022"/>
      <c r="H187" s="1021"/>
      <c r="I187" s="1022"/>
    </row>
    <row r="188" spans="1:9" customFormat="1" ht="25" customHeight="1">
      <c r="A188" s="1031">
        <v>41000000</v>
      </c>
      <c r="B188" s="165" t="s">
        <v>649</v>
      </c>
      <c r="C188" s="1032"/>
      <c r="D188" s="4">
        <v>31911700</v>
      </c>
      <c r="E188" s="1033" t="s">
        <v>762</v>
      </c>
      <c r="F188" s="1034">
        <v>89980700</v>
      </c>
      <c r="G188" s="1026">
        <v>178500840</v>
      </c>
      <c r="H188" s="1034">
        <v>54300900</v>
      </c>
      <c r="I188" s="1026">
        <v>132900870</v>
      </c>
    </row>
    <row r="189" spans="1:9" customFormat="1" ht="25" customHeight="1">
      <c r="A189" s="1031">
        <v>41010000</v>
      </c>
      <c r="B189" s="165" t="s">
        <v>649</v>
      </c>
      <c r="C189" s="1032"/>
      <c r="D189" s="4"/>
      <c r="E189" s="1033" t="s">
        <v>763</v>
      </c>
      <c r="F189" s="1034"/>
      <c r="G189" s="1026"/>
      <c r="H189" s="1034"/>
      <c r="I189" s="1026"/>
    </row>
    <row r="190" spans="1:9" customFormat="1" ht="25" customHeight="1">
      <c r="A190" s="1031">
        <v>41010100</v>
      </c>
      <c r="B190" s="165" t="s">
        <v>649</v>
      </c>
      <c r="C190" s="1032"/>
      <c r="D190" s="4"/>
      <c r="E190" s="1033" t="s">
        <v>764</v>
      </c>
      <c r="F190" s="1034"/>
      <c r="G190" s="1026"/>
      <c r="H190" s="1034"/>
      <c r="I190" s="1026"/>
    </row>
    <row r="191" spans="1:9" ht="25" customHeight="1">
      <c r="A191" s="1031">
        <v>41010101</v>
      </c>
      <c r="B191" s="165" t="s">
        <v>649</v>
      </c>
      <c r="C191" s="1032"/>
      <c r="D191" s="4"/>
      <c r="E191" s="1033" t="s">
        <v>764</v>
      </c>
      <c r="F191" s="1034"/>
      <c r="G191" s="1026"/>
      <c r="H191" s="1034"/>
      <c r="I191" s="1026"/>
    </row>
    <row r="192" spans="1:9" ht="25" customHeight="1">
      <c r="A192" s="1035">
        <v>4103</v>
      </c>
      <c r="B192" s="165" t="s">
        <v>649</v>
      </c>
      <c r="C192" s="1036"/>
      <c r="D192" s="4"/>
      <c r="E192" s="1037" t="s">
        <v>765</v>
      </c>
      <c r="F192" s="1034"/>
      <c r="G192" s="1026"/>
      <c r="H192" s="1034"/>
      <c r="I192" s="1026"/>
    </row>
    <row r="193" spans="1:9" ht="25" customHeight="1">
      <c r="A193" s="1035">
        <v>410301</v>
      </c>
      <c r="B193" s="165"/>
      <c r="C193" s="1036"/>
      <c r="D193" s="4"/>
      <c r="E193" s="1037" t="s">
        <v>766</v>
      </c>
      <c r="F193" s="1034"/>
      <c r="G193" s="1026"/>
      <c r="H193" s="1034"/>
      <c r="I193" s="1026"/>
    </row>
    <row r="194" spans="1:9" ht="25" customHeight="1">
      <c r="A194" s="1038">
        <v>41030101</v>
      </c>
      <c r="B194" s="165"/>
      <c r="C194" s="1039"/>
      <c r="D194" s="4"/>
      <c r="E194" s="1040" t="s">
        <v>767</v>
      </c>
      <c r="F194" s="1034"/>
      <c r="G194" s="1041"/>
      <c r="H194" s="1034"/>
      <c r="I194" s="1041"/>
    </row>
    <row r="195" spans="1:9" ht="25" customHeight="1">
      <c r="A195" s="1038">
        <v>41030102</v>
      </c>
      <c r="B195" s="165"/>
      <c r="C195" s="1039"/>
      <c r="D195" s="4"/>
      <c r="E195" s="1040" t="s">
        <v>768</v>
      </c>
      <c r="F195" s="1034"/>
      <c r="G195" s="1026"/>
      <c r="H195" s="1034"/>
      <c r="I195" s="1026"/>
    </row>
    <row r="196" spans="1:9" ht="25" customHeight="1">
      <c r="A196" s="1038">
        <v>41030103</v>
      </c>
      <c r="B196" s="165"/>
      <c r="C196" s="1039"/>
      <c r="D196" s="4"/>
      <c r="E196" s="1040" t="s">
        <v>769</v>
      </c>
      <c r="F196" s="1034"/>
      <c r="G196" s="1026"/>
      <c r="H196" s="1034"/>
      <c r="I196" s="1026"/>
    </row>
    <row r="197" spans="1:9" ht="25" customHeight="1">
      <c r="A197" s="1035">
        <v>410302</v>
      </c>
      <c r="B197" s="165"/>
      <c r="C197" s="1036"/>
      <c r="D197" s="4"/>
      <c r="E197" s="1037" t="s">
        <v>770</v>
      </c>
      <c r="F197" s="1034"/>
      <c r="G197" s="1026"/>
      <c r="H197" s="1034"/>
      <c r="I197" s="1026"/>
    </row>
    <row r="198" spans="1:9" ht="25" customHeight="1">
      <c r="A198" s="1038">
        <v>41030201</v>
      </c>
      <c r="B198" s="165"/>
      <c r="C198" s="1039"/>
      <c r="D198" s="4"/>
      <c r="E198" s="1040" t="s">
        <v>771</v>
      </c>
      <c r="F198" s="1034"/>
      <c r="G198" s="1026"/>
      <c r="H198" s="1034"/>
      <c r="I198" s="1026"/>
    </row>
    <row r="199" spans="1:9" ht="25" customHeight="1">
      <c r="A199" s="1038">
        <v>41030202</v>
      </c>
      <c r="B199" s="165"/>
      <c r="C199" s="1039"/>
      <c r="D199" s="4"/>
      <c r="E199" s="1040" t="s">
        <v>772</v>
      </c>
      <c r="F199" s="1034"/>
      <c r="G199" s="1026"/>
      <c r="H199" s="1034"/>
      <c r="I199" s="1026"/>
    </row>
    <row r="200" spans="1:9" ht="25" customHeight="1">
      <c r="A200" s="1038">
        <v>41030203</v>
      </c>
      <c r="B200" s="165"/>
      <c r="C200" s="1039"/>
      <c r="D200" s="4"/>
      <c r="E200" s="1040" t="s">
        <v>773</v>
      </c>
      <c r="F200" s="1034"/>
      <c r="G200" s="1026"/>
      <c r="H200" s="1034"/>
      <c r="I200" s="1026"/>
    </row>
    <row r="201" spans="1:9" ht="25" customHeight="1">
      <c r="A201" s="1038">
        <v>41030204</v>
      </c>
      <c r="B201" s="165"/>
      <c r="C201" s="1039"/>
      <c r="D201" s="4"/>
      <c r="E201" s="1040" t="s">
        <v>774</v>
      </c>
      <c r="F201" s="1034"/>
      <c r="G201" s="1026"/>
      <c r="H201" s="1034"/>
      <c r="I201" s="1026"/>
    </row>
    <row r="202" spans="1:9" ht="25" customHeight="1">
      <c r="A202" s="1038">
        <v>41030205</v>
      </c>
      <c r="B202" s="165"/>
      <c r="C202" s="1039"/>
      <c r="D202" s="4"/>
      <c r="E202" s="1040" t="s">
        <v>775</v>
      </c>
      <c r="F202" s="1034"/>
      <c r="G202" s="1026"/>
      <c r="H202" s="1034"/>
      <c r="I202" s="1026"/>
    </row>
    <row r="203" spans="1:9" ht="25" customHeight="1">
      <c r="A203" s="1038">
        <v>41030206</v>
      </c>
      <c r="B203" s="165"/>
      <c r="C203" s="1039"/>
      <c r="D203" s="4"/>
      <c r="E203" s="1040" t="s">
        <v>776</v>
      </c>
      <c r="F203" s="1034"/>
      <c r="G203" s="1026"/>
      <c r="H203" s="1034"/>
      <c r="I203" s="1026"/>
    </row>
    <row r="204" spans="1:9" ht="36" customHeight="1">
      <c r="A204" s="1038">
        <v>41030207</v>
      </c>
      <c r="B204" s="165"/>
      <c r="C204" s="1039"/>
      <c r="D204" s="4"/>
      <c r="E204" s="1527" t="s">
        <v>777</v>
      </c>
      <c r="F204" s="1034"/>
      <c r="G204" s="1026"/>
      <c r="H204" s="1034"/>
      <c r="I204" s="1026"/>
    </row>
    <row r="205" spans="1:9" ht="25" customHeight="1">
      <c r="A205" s="1038">
        <v>41030208</v>
      </c>
      <c r="B205" s="165"/>
      <c r="C205" s="1039"/>
      <c r="D205" s="4"/>
      <c r="E205" s="1040" t="s">
        <v>778</v>
      </c>
      <c r="F205" s="1034"/>
      <c r="G205" s="1026"/>
      <c r="H205" s="1034"/>
      <c r="I205" s="1026"/>
    </row>
    <row r="206" spans="1:9" ht="25" customHeight="1">
      <c r="A206" s="1038">
        <v>41030209</v>
      </c>
      <c r="B206" s="165"/>
      <c r="C206" s="1039"/>
      <c r="D206" s="4"/>
      <c r="E206" s="1040" t="s">
        <v>779</v>
      </c>
      <c r="F206" s="1034"/>
      <c r="G206" s="1026"/>
      <c r="H206" s="1034"/>
      <c r="I206" s="1026"/>
    </row>
    <row r="207" spans="1:9" ht="25" customHeight="1" thickBot="1">
      <c r="A207" s="1042">
        <v>41030210</v>
      </c>
      <c r="B207" s="165"/>
      <c r="C207" s="1043"/>
      <c r="D207" s="4"/>
      <c r="E207" s="1044" t="s">
        <v>906</v>
      </c>
      <c r="F207" s="1045"/>
      <c r="G207" s="1046"/>
      <c r="H207" s="1045"/>
      <c r="I207" s="1046">
        <v>150000000</v>
      </c>
    </row>
    <row r="208" spans="1:9" ht="19" thickBot="1">
      <c r="A208" s="1047"/>
      <c r="B208" s="1048"/>
      <c r="C208" s="1049"/>
      <c r="D208" s="1049"/>
      <c r="E208" s="1050" t="s">
        <v>487</v>
      </c>
      <c r="F208" s="1051">
        <f>SUM(F182:F207)</f>
        <v>89980700</v>
      </c>
      <c r="G208" s="1051">
        <f>SUM(G182:G207)</f>
        <v>185659666</v>
      </c>
      <c r="H208" s="1051">
        <f>SUM(H182:H207)</f>
        <v>54300900</v>
      </c>
      <c r="I208" s="1051">
        <f>SUM(I182:I207)</f>
        <v>290059696</v>
      </c>
    </row>
    <row r="209" spans="1:9" ht="19" thickBot="1">
      <c r="A209" s="1052"/>
      <c r="B209" s="1053"/>
      <c r="C209" s="1054"/>
      <c r="D209" s="1054"/>
      <c r="E209" s="1055" t="s">
        <v>785</v>
      </c>
      <c r="F209" s="1056">
        <f>SUM(F208+F179+F166+F132+F56)</f>
        <v>312617893.68000001</v>
      </c>
      <c r="G209" s="1056">
        <f>SUM(G56+G132+G166+G179+G208)</f>
        <v>4285286795</v>
      </c>
      <c r="H209" s="1056">
        <f>SUM(H56+H132+H166+H179+H208)</f>
        <v>652878443</v>
      </c>
      <c r="I209" s="1057">
        <f>SUM(I56+I132+I166+I179+I208)</f>
        <v>5832058226</v>
      </c>
    </row>
  </sheetData>
  <mergeCells count="9">
    <mergeCell ref="A13:I13"/>
    <mergeCell ref="A14:I14"/>
    <mergeCell ref="A15:I15"/>
    <mergeCell ref="A16:I16"/>
    <mergeCell ref="A1:I1"/>
    <mergeCell ref="A2:I2"/>
    <mergeCell ref="A3:I3"/>
    <mergeCell ref="A4:I4"/>
    <mergeCell ref="A5:I5"/>
  </mergeCells>
  <printOptions horizontalCentered="1"/>
  <pageMargins left="0.39370078740157499" right="0.35433070866141703" top="0.39370078740157499" bottom="0.35433070866141703" header="0.31496062992126" footer="0.31496062992126"/>
  <pageSetup paperSize="9" scale="65" orientation="landscape" r:id="rId1"/>
  <headerFooter>
    <oddFooter>&amp;CPage &amp;P&amp;R&amp;A</oddFooter>
  </headerFooter>
  <rowBreaks count="1" manualBreakCount="1">
    <brk id="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41"/>
  <sheetViews>
    <sheetView view="pageBreakPreview" topLeftCell="B1268" zoomScale="60" zoomScaleNormal="100" workbookViewId="0">
      <selection activeCell="N1270" sqref="N1270"/>
    </sheetView>
  </sheetViews>
  <sheetFormatPr defaultColWidth="9.1796875" defaultRowHeight="10.5"/>
  <cols>
    <col min="1" max="1" width="6.54296875" style="1086" customWidth="1"/>
    <col min="2" max="2" width="28" style="1086" customWidth="1"/>
    <col min="3" max="3" width="11.453125" style="1086" customWidth="1"/>
    <col min="4" max="4" width="17.26953125" style="1086" customWidth="1"/>
    <col min="5" max="5" width="17.54296875" style="1086" customWidth="1"/>
    <col min="6" max="6" width="17.1796875" style="1086" customWidth="1"/>
    <col min="7" max="7" width="16.7265625" style="1086" customWidth="1"/>
    <col min="8" max="8" width="18.26953125" style="1086" customWidth="1"/>
    <col min="9" max="9" width="16.1796875" style="1086" customWidth="1"/>
    <col min="10" max="10" width="18" style="1086" customWidth="1"/>
    <col min="11" max="11" width="15.7265625" style="1086" customWidth="1"/>
    <col min="12" max="12" width="13.7265625" style="1086" customWidth="1"/>
    <col min="13" max="13" width="17.6328125" style="1086" customWidth="1"/>
    <col min="14" max="14" width="16.7265625" style="1086" customWidth="1"/>
    <col min="15" max="16384" width="9.1796875" style="1086"/>
  </cols>
  <sheetData>
    <row r="1" spans="1:14" ht="24.5">
      <c r="A1" s="1698" t="s">
        <v>916</v>
      </c>
      <c r="B1" s="1698"/>
      <c r="C1" s="1698"/>
      <c r="D1" s="1698"/>
      <c r="E1" s="1698"/>
      <c r="F1" s="1698"/>
      <c r="G1" s="1698"/>
      <c r="H1" s="1698"/>
      <c r="I1" s="1698"/>
      <c r="J1" s="1698"/>
      <c r="K1" s="1698"/>
      <c r="L1" s="1698"/>
      <c r="M1" s="1698"/>
      <c r="N1" s="1698"/>
    </row>
    <row r="2" spans="1:14" ht="18">
      <c r="A2" s="1699" t="s">
        <v>928</v>
      </c>
      <c r="B2" s="1699"/>
      <c r="C2" s="1699"/>
      <c r="D2" s="1699"/>
      <c r="E2" s="1699"/>
      <c r="F2" s="1699"/>
      <c r="G2" s="1699"/>
      <c r="H2" s="1699"/>
      <c r="I2" s="1699"/>
      <c r="J2" s="1699"/>
      <c r="K2" s="1699"/>
      <c r="L2" s="1699"/>
      <c r="M2" s="1699"/>
      <c r="N2" s="1699"/>
    </row>
    <row r="3" spans="1:14" ht="16" thickBot="1">
      <c r="A3" s="1700" t="s">
        <v>929</v>
      </c>
      <c r="B3" s="1700"/>
      <c r="C3" s="1700"/>
      <c r="D3" s="1700"/>
      <c r="E3" s="1700"/>
      <c r="F3" s="1700"/>
      <c r="G3" s="1700"/>
      <c r="H3" s="1700"/>
      <c r="I3" s="1700"/>
      <c r="J3" s="1700"/>
      <c r="K3" s="1700"/>
      <c r="L3" s="1700"/>
      <c r="M3" s="1700"/>
      <c r="N3" s="1700"/>
    </row>
    <row r="4" spans="1:14" ht="54.5" thickBot="1">
      <c r="A4" s="1087" t="s">
        <v>930</v>
      </c>
      <c r="B4" s="1088" t="s">
        <v>931</v>
      </c>
      <c r="C4" s="1088" t="s">
        <v>932</v>
      </c>
      <c r="D4" s="1089" t="s">
        <v>933</v>
      </c>
      <c r="E4" s="1089" t="s">
        <v>934</v>
      </c>
      <c r="F4" s="1089" t="s">
        <v>935</v>
      </c>
      <c r="G4" s="1089" t="s">
        <v>936</v>
      </c>
      <c r="H4" s="1089" t="s">
        <v>937</v>
      </c>
      <c r="I4" s="1089" t="s">
        <v>938</v>
      </c>
      <c r="J4" s="1089" t="s">
        <v>939</v>
      </c>
      <c r="K4" s="1090" t="s">
        <v>940</v>
      </c>
      <c r="L4" s="1089"/>
      <c r="M4" s="1091" t="s">
        <v>941</v>
      </c>
      <c r="N4" s="1092" t="s">
        <v>942</v>
      </c>
    </row>
    <row r="5" spans="1:14" ht="18">
      <c r="A5" s="1093">
        <v>1</v>
      </c>
      <c r="B5" s="1094"/>
      <c r="C5" s="1095" t="s">
        <v>943</v>
      </c>
      <c r="D5" s="1096">
        <v>760076</v>
      </c>
      <c r="E5" s="1096">
        <f>D5*25%</f>
        <v>190019</v>
      </c>
      <c r="F5" s="1096">
        <f t="shared" ref="F5:F20" si="0">D5*30%</f>
        <v>228022.8</v>
      </c>
      <c r="G5" s="1096">
        <f t="shared" ref="G5:G20" si="1">D5*30%</f>
        <v>228022.8</v>
      </c>
      <c r="H5" s="1096">
        <v>6000000</v>
      </c>
      <c r="I5" s="1096">
        <f>D5*15%</f>
        <v>114011.4</v>
      </c>
      <c r="J5" s="1096">
        <f>D5*75%</f>
        <v>570057</v>
      </c>
      <c r="K5" s="1096"/>
      <c r="L5" s="1096">
        <f>B5*10%</f>
        <v>0</v>
      </c>
      <c r="M5" s="1096"/>
      <c r="N5" s="1097">
        <f t="shared" ref="N5:N22" si="2">D5*10%</f>
        <v>76007.600000000006</v>
      </c>
    </row>
    <row r="6" spans="1:14" ht="18">
      <c r="A6" s="1098">
        <v>2</v>
      </c>
      <c r="B6" s="1099"/>
      <c r="C6" s="1100" t="s">
        <v>943</v>
      </c>
      <c r="D6" s="1101">
        <v>760076</v>
      </c>
      <c r="E6" s="1101">
        <f t="shared" ref="E6:E24" si="3">D6*25%</f>
        <v>190019</v>
      </c>
      <c r="F6" s="1101">
        <f t="shared" si="0"/>
        <v>228022.8</v>
      </c>
      <c r="G6" s="1101">
        <f t="shared" si="1"/>
        <v>228022.8</v>
      </c>
      <c r="H6" s="1101"/>
      <c r="I6" s="1101">
        <f t="shared" ref="I6:I23" si="4">D6*15%</f>
        <v>114011.4</v>
      </c>
      <c r="J6" s="1101">
        <f t="shared" ref="J6:J24" si="5">D6*75%</f>
        <v>570057</v>
      </c>
      <c r="K6" s="1101"/>
      <c r="L6" s="1101"/>
      <c r="M6" s="1101"/>
      <c r="N6" s="1102">
        <f t="shared" si="2"/>
        <v>76007.600000000006</v>
      </c>
    </row>
    <row r="7" spans="1:14" ht="18">
      <c r="A7" s="1098">
        <v>3</v>
      </c>
      <c r="B7" s="1099"/>
      <c r="C7" s="1100" t="s">
        <v>943</v>
      </c>
      <c r="D7" s="1101">
        <v>760076</v>
      </c>
      <c r="E7" s="1101">
        <f t="shared" si="3"/>
        <v>190019</v>
      </c>
      <c r="F7" s="1101">
        <f t="shared" si="0"/>
        <v>228022.8</v>
      </c>
      <c r="G7" s="1101">
        <f t="shared" si="1"/>
        <v>228022.8</v>
      </c>
      <c r="H7" s="1101"/>
      <c r="I7" s="1101">
        <f t="shared" si="4"/>
        <v>114011.4</v>
      </c>
      <c r="J7" s="1101">
        <f t="shared" si="5"/>
        <v>570057</v>
      </c>
      <c r="K7" s="1101"/>
      <c r="L7" s="1101"/>
      <c r="M7" s="1101"/>
      <c r="N7" s="1102">
        <f t="shared" si="2"/>
        <v>76007.600000000006</v>
      </c>
    </row>
    <row r="8" spans="1:14" ht="18">
      <c r="A8" s="1098">
        <v>4</v>
      </c>
      <c r="B8" s="1099"/>
      <c r="C8" s="1100" t="s">
        <v>943</v>
      </c>
      <c r="D8" s="1101">
        <v>760076</v>
      </c>
      <c r="E8" s="1101">
        <f t="shared" si="3"/>
        <v>190019</v>
      </c>
      <c r="F8" s="1101">
        <f t="shared" si="0"/>
        <v>228022.8</v>
      </c>
      <c r="G8" s="1101">
        <f t="shared" si="1"/>
        <v>228022.8</v>
      </c>
      <c r="H8" s="1101"/>
      <c r="I8" s="1101">
        <f t="shared" si="4"/>
        <v>114011.4</v>
      </c>
      <c r="J8" s="1101">
        <f t="shared" si="5"/>
        <v>570057</v>
      </c>
      <c r="K8" s="1101"/>
      <c r="L8" s="1101"/>
      <c r="M8" s="1101"/>
      <c r="N8" s="1102">
        <f t="shared" si="2"/>
        <v>76007.600000000006</v>
      </c>
    </row>
    <row r="9" spans="1:14" ht="18">
      <c r="A9" s="1098">
        <v>5</v>
      </c>
      <c r="B9" s="1099"/>
      <c r="C9" s="1100" t="s">
        <v>943</v>
      </c>
      <c r="D9" s="1101">
        <v>760076</v>
      </c>
      <c r="E9" s="1101">
        <f t="shared" si="3"/>
        <v>190019</v>
      </c>
      <c r="F9" s="1101">
        <f t="shared" si="0"/>
        <v>228022.8</v>
      </c>
      <c r="G9" s="1101">
        <f t="shared" si="1"/>
        <v>228022.8</v>
      </c>
      <c r="H9" s="1101"/>
      <c r="I9" s="1101">
        <f t="shared" si="4"/>
        <v>114011.4</v>
      </c>
      <c r="J9" s="1101">
        <f t="shared" si="5"/>
        <v>570057</v>
      </c>
      <c r="K9" s="1101"/>
      <c r="L9" s="1101"/>
      <c r="M9" s="1101"/>
      <c r="N9" s="1102">
        <f t="shared" si="2"/>
        <v>76007.600000000006</v>
      </c>
    </row>
    <row r="10" spans="1:14" ht="18">
      <c r="A10" s="1098">
        <v>6</v>
      </c>
      <c r="B10" s="1099"/>
      <c r="C10" s="1100" t="s">
        <v>943</v>
      </c>
      <c r="D10" s="1101">
        <v>760076</v>
      </c>
      <c r="E10" s="1101">
        <f>D10*25%</f>
        <v>190019</v>
      </c>
      <c r="F10" s="1101">
        <f t="shared" si="0"/>
        <v>228022.8</v>
      </c>
      <c r="G10" s="1101">
        <f t="shared" si="1"/>
        <v>228022.8</v>
      </c>
      <c r="H10" s="1101"/>
      <c r="I10" s="1101">
        <f>D10*15%</f>
        <v>114011.4</v>
      </c>
      <c r="J10" s="1101">
        <f>D10*75%</f>
        <v>570057</v>
      </c>
      <c r="K10" s="1101"/>
      <c r="L10" s="1101"/>
      <c r="M10" s="1101"/>
      <c r="N10" s="1102">
        <f t="shared" si="2"/>
        <v>76007.600000000006</v>
      </c>
    </row>
    <row r="11" spans="1:14" ht="18">
      <c r="A11" s="1098">
        <v>7</v>
      </c>
      <c r="B11" s="1099"/>
      <c r="C11" s="1100" t="s">
        <v>943</v>
      </c>
      <c r="D11" s="1101">
        <v>760076</v>
      </c>
      <c r="E11" s="1101">
        <f>D11*25%</f>
        <v>190019</v>
      </c>
      <c r="F11" s="1101">
        <f t="shared" si="0"/>
        <v>228022.8</v>
      </c>
      <c r="G11" s="1101">
        <f t="shared" si="1"/>
        <v>228022.8</v>
      </c>
      <c r="H11" s="1101"/>
      <c r="I11" s="1101">
        <f>D11*15%</f>
        <v>114011.4</v>
      </c>
      <c r="J11" s="1101">
        <f>D11*75%</f>
        <v>570057</v>
      </c>
      <c r="K11" s="1101"/>
      <c r="L11" s="1101"/>
      <c r="M11" s="1101"/>
      <c r="N11" s="1102">
        <f t="shared" si="2"/>
        <v>76007.600000000006</v>
      </c>
    </row>
    <row r="12" spans="1:14" ht="18">
      <c r="A12" s="1098">
        <v>8</v>
      </c>
      <c r="B12" s="1099"/>
      <c r="C12" s="1100" t="s">
        <v>943</v>
      </c>
      <c r="D12" s="1101">
        <v>760076</v>
      </c>
      <c r="E12" s="1101">
        <f>D12*25%</f>
        <v>190019</v>
      </c>
      <c r="F12" s="1101">
        <f t="shared" si="0"/>
        <v>228022.8</v>
      </c>
      <c r="G12" s="1101">
        <f t="shared" si="1"/>
        <v>228022.8</v>
      </c>
      <c r="H12" s="1101"/>
      <c r="I12" s="1101">
        <f>D12*15%</f>
        <v>114011.4</v>
      </c>
      <c r="J12" s="1101">
        <f>D12*75%</f>
        <v>570057</v>
      </c>
      <c r="K12" s="1101"/>
      <c r="L12" s="1101"/>
      <c r="M12" s="1101"/>
      <c r="N12" s="1102">
        <f t="shared" si="2"/>
        <v>76007.600000000006</v>
      </c>
    </row>
    <row r="13" spans="1:14" ht="18">
      <c r="A13" s="1098">
        <v>9</v>
      </c>
      <c r="B13" s="1099"/>
      <c r="C13" s="1100" t="s">
        <v>943</v>
      </c>
      <c r="D13" s="1101">
        <v>760076</v>
      </c>
      <c r="E13" s="1101">
        <f>D13*25%</f>
        <v>190019</v>
      </c>
      <c r="F13" s="1101">
        <f t="shared" si="0"/>
        <v>228022.8</v>
      </c>
      <c r="G13" s="1101">
        <f t="shared" si="1"/>
        <v>228022.8</v>
      </c>
      <c r="H13" s="1101"/>
      <c r="I13" s="1101">
        <f>D13*15%</f>
        <v>114011.4</v>
      </c>
      <c r="J13" s="1101">
        <f>D13*75%</f>
        <v>570057</v>
      </c>
      <c r="K13" s="1101"/>
      <c r="L13" s="1101"/>
      <c r="M13" s="1101"/>
      <c r="N13" s="1102">
        <f t="shared" si="2"/>
        <v>76007.600000000006</v>
      </c>
    </row>
    <row r="14" spans="1:14" ht="18">
      <c r="A14" s="1098">
        <v>10</v>
      </c>
      <c r="B14" s="1099"/>
      <c r="C14" s="1100" t="s">
        <v>943</v>
      </c>
      <c r="D14" s="1101">
        <v>760076</v>
      </c>
      <c r="E14" s="1101">
        <f>D14*25%</f>
        <v>190019</v>
      </c>
      <c r="F14" s="1101">
        <f t="shared" si="0"/>
        <v>228022.8</v>
      </c>
      <c r="G14" s="1101">
        <f t="shared" si="1"/>
        <v>228022.8</v>
      </c>
      <c r="H14" s="1101"/>
      <c r="I14" s="1101">
        <f>D14*15%</f>
        <v>114011.4</v>
      </c>
      <c r="J14" s="1101">
        <f>D14*75%</f>
        <v>570057</v>
      </c>
      <c r="K14" s="1101"/>
      <c r="L14" s="1101"/>
      <c r="M14" s="1101"/>
      <c r="N14" s="1102">
        <f t="shared" si="2"/>
        <v>76007.600000000006</v>
      </c>
    </row>
    <row r="15" spans="1:14" ht="18">
      <c r="A15" s="1103">
        <v>11</v>
      </c>
      <c r="B15" s="1099"/>
      <c r="C15" s="1100" t="s">
        <v>944</v>
      </c>
      <c r="D15" s="1101">
        <v>809300</v>
      </c>
      <c r="E15" s="1101">
        <f t="shared" si="3"/>
        <v>202325</v>
      </c>
      <c r="F15" s="1101">
        <f t="shared" si="0"/>
        <v>242790</v>
      </c>
      <c r="G15" s="1101">
        <f t="shared" si="1"/>
        <v>242790</v>
      </c>
      <c r="H15" s="1101"/>
      <c r="I15" s="1101">
        <f t="shared" si="4"/>
        <v>121395</v>
      </c>
      <c r="J15" s="1101">
        <f t="shared" si="5"/>
        <v>606975</v>
      </c>
      <c r="K15" s="1101"/>
      <c r="L15" s="1101"/>
      <c r="M15" s="1101"/>
      <c r="N15" s="1102">
        <f t="shared" si="2"/>
        <v>80930</v>
      </c>
    </row>
    <row r="16" spans="1:14" ht="18">
      <c r="A16" s="1103">
        <v>12</v>
      </c>
      <c r="B16" s="1099"/>
      <c r="C16" s="1100" t="s">
        <v>944</v>
      </c>
      <c r="D16" s="1101">
        <v>809300</v>
      </c>
      <c r="E16" s="1101">
        <f t="shared" si="3"/>
        <v>202325</v>
      </c>
      <c r="F16" s="1101">
        <f t="shared" si="0"/>
        <v>242790</v>
      </c>
      <c r="G16" s="1101">
        <f t="shared" si="1"/>
        <v>242790</v>
      </c>
      <c r="H16" s="1101"/>
      <c r="I16" s="1101">
        <f t="shared" si="4"/>
        <v>121395</v>
      </c>
      <c r="J16" s="1101">
        <f t="shared" si="5"/>
        <v>606975</v>
      </c>
      <c r="K16" s="1101"/>
      <c r="L16" s="1101"/>
      <c r="M16" s="1101"/>
      <c r="N16" s="1102">
        <f t="shared" si="2"/>
        <v>80930</v>
      </c>
    </row>
    <row r="17" spans="1:255" ht="18">
      <c r="A17" s="1103">
        <v>13</v>
      </c>
      <c r="B17" s="1099"/>
      <c r="C17" s="1100" t="s">
        <v>944</v>
      </c>
      <c r="D17" s="1101">
        <v>809300</v>
      </c>
      <c r="E17" s="1101">
        <f t="shared" si="3"/>
        <v>202325</v>
      </c>
      <c r="F17" s="1101">
        <f t="shared" si="0"/>
        <v>242790</v>
      </c>
      <c r="G17" s="1101">
        <f t="shared" si="1"/>
        <v>242790</v>
      </c>
      <c r="H17" s="1101"/>
      <c r="I17" s="1101">
        <f t="shared" si="4"/>
        <v>121395</v>
      </c>
      <c r="J17" s="1101">
        <f t="shared" si="5"/>
        <v>606975</v>
      </c>
      <c r="K17" s="1101"/>
      <c r="L17" s="1101"/>
      <c r="M17" s="1101"/>
      <c r="N17" s="1102">
        <f t="shared" si="2"/>
        <v>80930</v>
      </c>
    </row>
    <row r="18" spans="1:255" ht="18">
      <c r="A18" s="1103">
        <v>14</v>
      </c>
      <c r="B18" s="1099"/>
      <c r="C18" s="1100" t="s">
        <v>944</v>
      </c>
      <c r="D18" s="1101">
        <v>809300</v>
      </c>
      <c r="E18" s="1101">
        <f t="shared" si="3"/>
        <v>202325</v>
      </c>
      <c r="F18" s="1101">
        <f t="shared" si="0"/>
        <v>242790</v>
      </c>
      <c r="G18" s="1101">
        <f t="shared" si="1"/>
        <v>242790</v>
      </c>
      <c r="H18" s="1101"/>
      <c r="I18" s="1101">
        <f t="shared" si="4"/>
        <v>121395</v>
      </c>
      <c r="J18" s="1101">
        <f t="shared" si="5"/>
        <v>606975</v>
      </c>
      <c r="K18" s="1101"/>
      <c r="L18" s="1101"/>
      <c r="M18" s="1101"/>
      <c r="N18" s="1102">
        <f t="shared" si="2"/>
        <v>80930</v>
      </c>
    </row>
    <row r="19" spans="1:255" ht="18">
      <c r="A19" s="1103">
        <v>15</v>
      </c>
      <c r="B19" s="1099"/>
      <c r="C19" s="1100" t="s">
        <v>944</v>
      </c>
      <c r="D19" s="1101">
        <v>809300</v>
      </c>
      <c r="E19" s="1101">
        <f t="shared" si="3"/>
        <v>202325</v>
      </c>
      <c r="F19" s="1101">
        <f t="shared" si="0"/>
        <v>242790</v>
      </c>
      <c r="G19" s="1101">
        <f t="shared" si="1"/>
        <v>242790</v>
      </c>
      <c r="H19" s="1101"/>
      <c r="I19" s="1101">
        <f t="shared" si="4"/>
        <v>121395</v>
      </c>
      <c r="J19" s="1101">
        <f t="shared" si="5"/>
        <v>606975</v>
      </c>
      <c r="K19" s="1101"/>
      <c r="L19" s="1101"/>
      <c r="M19" s="1101"/>
      <c r="N19" s="1102">
        <f t="shared" si="2"/>
        <v>80930</v>
      </c>
    </row>
    <row r="20" spans="1:255" ht="18">
      <c r="A20" s="1103">
        <v>16</v>
      </c>
      <c r="B20" s="1099"/>
      <c r="C20" s="1100" t="s">
        <v>944</v>
      </c>
      <c r="D20" s="1101">
        <v>809300</v>
      </c>
      <c r="E20" s="1101">
        <f t="shared" si="3"/>
        <v>202325</v>
      </c>
      <c r="F20" s="1101">
        <f t="shared" si="0"/>
        <v>242790</v>
      </c>
      <c r="G20" s="1101">
        <f t="shared" si="1"/>
        <v>242790</v>
      </c>
      <c r="H20" s="1101"/>
      <c r="I20" s="1101">
        <f t="shared" si="4"/>
        <v>121395</v>
      </c>
      <c r="J20" s="1101">
        <f t="shared" si="5"/>
        <v>606975</v>
      </c>
      <c r="K20" s="1101"/>
      <c r="L20" s="1101"/>
      <c r="M20" s="1101"/>
      <c r="N20" s="1102">
        <f t="shared" si="2"/>
        <v>80930</v>
      </c>
    </row>
    <row r="21" spans="1:255" ht="18">
      <c r="A21" s="1103">
        <v>17</v>
      </c>
      <c r="B21" s="1099"/>
      <c r="C21" s="1100" t="s">
        <v>944</v>
      </c>
      <c r="D21" s="1101">
        <v>809300</v>
      </c>
      <c r="E21" s="1101">
        <f>D21*25%</f>
        <v>202325</v>
      </c>
      <c r="F21" s="1101">
        <f>D21*30%</f>
        <v>242790</v>
      </c>
      <c r="G21" s="1101">
        <f>D21*30%</f>
        <v>242790</v>
      </c>
      <c r="H21" s="1101"/>
      <c r="I21" s="1101">
        <f>D21*15%</f>
        <v>121395</v>
      </c>
      <c r="J21" s="1101">
        <f>D21*75%</f>
        <v>606975</v>
      </c>
      <c r="K21" s="1101"/>
      <c r="L21" s="1101"/>
      <c r="M21" s="1101"/>
      <c r="N21" s="1102">
        <f t="shared" si="2"/>
        <v>80930</v>
      </c>
    </row>
    <row r="22" spans="1:255" ht="18">
      <c r="A22" s="1103">
        <v>18</v>
      </c>
      <c r="B22" s="1099"/>
      <c r="C22" s="1100" t="s">
        <v>944</v>
      </c>
      <c r="D22" s="1101">
        <v>809300</v>
      </c>
      <c r="E22" s="1101">
        <f>D22*25%</f>
        <v>202325</v>
      </c>
      <c r="F22" s="1101">
        <f>D22*30%</f>
        <v>242790</v>
      </c>
      <c r="G22" s="1101">
        <f>D22*30%</f>
        <v>242790</v>
      </c>
      <c r="H22" s="1101"/>
      <c r="I22" s="1101">
        <f>D22*15%</f>
        <v>121395</v>
      </c>
      <c r="J22" s="1101">
        <f>D22*75%</f>
        <v>606975</v>
      </c>
      <c r="K22" s="1101"/>
      <c r="L22" s="1101"/>
      <c r="M22" s="1101"/>
      <c r="N22" s="1102">
        <f t="shared" si="2"/>
        <v>80930</v>
      </c>
    </row>
    <row r="23" spans="1:255" ht="18.5">
      <c r="A23" s="1103">
        <v>12</v>
      </c>
      <c r="B23" s="1100"/>
      <c r="C23" s="1100" t="s">
        <v>945</v>
      </c>
      <c r="D23" s="1101">
        <v>853056</v>
      </c>
      <c r="E23" s="1101">
        <f t="shared" si="3"/>
        <v>213264</v>
      </c>
      <c r="F23" s="1101">
        <v>255916.79999999999</v>
      </c>
      <c r="G23" s="1101">
        <v>255916.79999999999</v>
      </c>
      <c r="H23" s="1101"/>
      <c r="I23" s="1101">
        <f t="shared" si="4"/>
        <v>127958.39999999999</v>
      </c>
      <c r="J23" s="1101">
        <f t="shared" si="5"/>
        <v>639792</v>
      </c>
      <c r="K23" s="1104">
        <f>D23*25%</f>
        <v>213264</v>
      </c>
      <c r="L23" s="1104"/>
      <c r="M23" s="1104"/>
      <c r="N23" s="1102">
        <f>D23*10%</f>
        <v>85305.600000000006</v>
      </c>
    </row>
    <row r="24" spans="1:255" ht="19" thickBot="1">
      <c r="A24" s="1105">
        <v>13</v>
      </c>
      <c r="B24" s="1106"/>
      <c r="C24" s="1106" t="s">
        <v>946</v>
      </c>
      <c r="D24" s="1107">
        <v>908312</v>
      </c>
      <c r="E24" s="1107">
        <f t="shared" si="3"/>
        <v>227078</v>
      </c>
      <c r="F24" s="1107">
        <f>D24*30%</f>
        <v>272493.59999999998</v>
      </c>
      <c r="G24" s="1107">
        <f>D24*30%</f>
        <v>272493.59999999998</v>
      </c>
      <c r="H24" s="1107"/>
      <c r="I24" s="1107"/>
      <c r="J24" s="1107">
        <f t="shared" si="5"/>
        <v>681234</v>
      </c>
      <c r="K24" s="1108">
        <f>D24*25%</f>
        <v>227078</v>
      </c>
      <c r="L24" s="1108"/>
      <c r="M24" s="1108"/>
      <c r="N24" s="1109">
        <v>90831.1</v>
      </c>
    </row>
    <row r="25" spans="1:255" ht="18.5" thickBot="1">
      <c r="A25" s="1110"/>
      <c r="B25" s="1111" t="s">
        <v>296</v>
      </c>
      <c r="C25" s="1111"/>
      <c r="D25" s="1112">
        <f>SUM(D5:D24)</f>
        <v>15836528</v>
      </c>
      <c r="E25" s="1112">
        <f t="shared" ref="E25:N25" si="6">SUM(E5:E24)</f>
        <v>3959132</v>
      </c>
      <c r="F25" s="1112">
        <f t="shared" si="6"/>
        <v>4750958.3999999994</v>
      </c>
      <c r="G25" s="1112">
        <f t="shared" si="6"/>
        <v>4750958.3999999994</v>
      </c>
      <c r="H25" s="1112">
        <f t="shared" si="6"/>
        <v>6000000</v>
      </c>
      <c r="I25" s="1112">
        <f t="shared" si="6"/>
        <v>2239232.4</v>
      </c>
      <c r="J25" s="1112">
        <f t="shared" si="6"/>
        <v>11877396</v>
      </c>
      <c r="K25" s="1112">
        <f t="shared" si="6"/>
        <v>440342</v>
      </c>
      <c r="L25" s="1112">
        <f t="shared" si="6"/>
        <v>0</v>
      </c>
      <c r="M25" s="1112">
        <f t="shared" si="6"/>
        <v>0</v>
      </c>
      <c r="N25" s="1112">
        <f t="shared" si="6"/>
        <v>1583652.7000000002</v>
      </c>
    </row>
    <row r="26" spans="1:255" ht="22">
      <c r="A26" s="1701" t="s">
        <v>916</v>
      </c>
      <c r="B26" s="1701"/>
      <c r="C26" s="1701"/>
      <c r="D26" s="1701"/>
      <c r="E26" s="1701"/>
      <c r="F26" s="1701"/>
      <c r="G26" s="1701"/>
      <c r="H26" s="1701"/>
      <c r="I26" s="1701"/>
      <c r="J26" s="1701"/>
      <c r="K26" s="1701"/>
      <c r="L26" s="1701"/>
      <c r="M26" s="1701"/>
      <c r="N26" s="1701"/>
      <c r="O26" s="1113"/>
      <c r="P26" s="1113"/>
      <c r="Q26" s="1113"/>
      <c r="R26" s="1113"/>
      <c r="S26" s="1113"/>
      <c r="T26" s="1113"/>
      <c r="U26" s="1113"/>
      <c r="V26" s="1113"/>
      <c r="W26" s="1113"/>
      <c r="X26" s="1113"/>
      <c r="Y26" s="1113"/>
      <c r="Z26" s="1113"/>
      <c r="AA26" s="1113"/>
      <c r="AB26" s="1113"/>
      <c r="AC26" s="1113"/>
      <c r="AD26" s="1113"/>
      <c r="AE26" s="1113"/>
      <c r="AF26" s="1113"/>
      <c r="AG26" s="1113"/>
      <c r="AH26" s="1113"/>
      <c r="AI26" s="1113"/>
      <c r="AJ26" s="1113"/>
      <c r="AK26" s="1113"/>
      <c r="AL26" s="1113"/>
      <c r="AM26" s="1113"/>
      <c r="AN26" s="1113"/>
      <c r="AO26" s="1113"/>
      <c r="AP26" s="1113"/>
      <c r="AQ26" s="1113"/>
      <c r="AR26" s="1113"/>
      <c r="AS26" s="1113"/>
      <c r="AT26" s="1113"/>
      <c r="AU26" s="1113"/>
      <c r="AV26" s="1113"/>
      <c r="AW26" s="1113"/>
      <c r="AX26" s="1113"/>
      <c r="AY26" s="1113"/>
      <c r="AZ26" s="1113"/>
      <c r="BA26" s="1113"/>
      <c r="BB26" s="1113"/>
      <c r="BC26" s="1113"/>
      <c r="BD26" s="1113"/>
      <c r="BE26" s="1113"/>
      <c r="BF26" s="1113"/>
      <c r="BG26" s="1113"/>
      <c r="BH26" s="1113"/>
      <c r="BI26" s="1113"/>
      <c r="BJ26" s="1113"/>
      <c r="BK26" s="1113"/>
      <c r="BL26" s="1113"/>
      <c r="BM26" s="1113"/>
      <c r="BN26" s="1113"/>
      <c r="BO26" s="1113"/>
      <c r="BP26" s="1113"/>
      <c r="BQ26" s="1113"/>
      <c r="BR26" s="1113"/>
      <c r="BS26" s="1113"/>
      <c r="BT26" s="1113"/>
      <c r="BU26" s="1113"/>
      <c r="BV26" s="1113"/>
      <c r="BW26" s="1113"/>
      <c r="BX26" s="1113"/>
      <c r="BY26" s="1113"/>
      <c r="BZ26" s="1113"/>
      <c r="CA26" s="1113"/>
      <c r="CB26" s="1113"/>
      <c r="CC26" s="1113"/>
      <c r="CD26" s="1113"/>
      <c r="CE26" s="1113"/>
      <c r="CF26" s="1113"/>
      <c r="CG26" s="1113"/>
      <c r="CH26" s="1113"/>
      <c r="CI26" s="1113"/>
      <c r="CJ26" s="1113"/>
      <c r="CK26" s="1113"/>
      <c r="CL26" s="1113"/>
      <c r="CM26" s="1113"/>
      <c r="CN26" s="1113"/>
      <c r="CO26" s="1113"/>
      <c r="CP26" s="1113"/>
      <c r="CQ26" s="1113"/>
      <c r="CR26" s="1113"/>
      <c r="CS26" s="1113"/>
      <c r="CT26" s="1113"/>
      <c r="CU26" s="1113"/>
      <c r="CV26" s="1113"/>
      <c r="CW26" s="1113"/>
      <c r="CX26" s="1113"/>
      <c r="CY26" s="1113"/>
      <c r="CZ26" s="1113"/>
      <c r="DA26" s="1113"/>
      <c r="DB26" s="1113"/>
      <c r="DC26" s="1113"/>
      <c r="DD26" s="1113"/>
      <c r="DE26" s="1113"/>
      <c r="DF26" s="1113"/>
      <c r="DG26" s="1113"/>
      <c r="DH26" s="1113"/>
      <c r="DI26" s="1113"/>
      <c r="DJ26" s="1113"/>
      <c r="DK26" s="1113"/>
      <c r="DL26" s="1113"/>
      <c r="DM26" s="1113"/>
      <c r="DN26" s="1113"/>
      <c r="DO26" s="1113"/>
      <c r="DP26" s="1113"/>
      <c r="DQ26" s="1113"/>
      <c r="DR26" s="1113"/>
      <c r="DS26" s="1113"/>
      <c r="DT26" s="1113"/>
      <c r="DU26" s="1113"/>
      <c r="DV26" s="1113"/>
      <c r="DW26" s="1113"/>
      <c r="DX26" s="1113"/>
      <c r="DY26" s="1113"/>
      <c r="DZ26" s="1113"/>
      <c r="EA26" s="1113"/>
      <c r="EB26" s="1113"/>
      <c r="EC26" s="1113"/>
      <c r="ED26" s="1113"/>
      <c r="EE26" s="1113"/>
      <c r="EF26" s="1113"/>
      <c r="EG26" s="1113"/>
      <c r="EH26" s="1113"/>
      <c r="EI26" s="1113"/>
      <c r="EJ26" s="1113"/>
      <c r="EK26" s="1113"/>
      <c r="EL26" s="1113"/>
      <c r="EM26" s="1113"/>
      <c r="EN26" s="1113"/>
      <c r="EO26" s="1113"/>
      <c r="EP26" s="1113"/>
      <c r="EQ26" s="1113"/>
      <c r="ER26" s="1113"/>
      <c r="ES26" s="1113"/>
      <c r="ET26" s="1113"/>
      <c r="EU26" s="1113"/>
      <c r="EV26" s="1113"/>
      <c r="EW26" s="1113"/>
      <c r="EX26" s="1113"/>
      <c r="EY26" s="1113"/>
      <c r="EZ26" s="1113"/>
      <c r="FA26" s="1113"/>
      <c r="FB26" s="1113"/>
      <c r="FC26" s="1113"/>
      <c r="FD26" s="1113"/>
      <c r="FE26" s="1113"/>
      <c r="FF26" s="1113"/>
      <c r="FG26" s="1113"/>
      <c r="FH26" s="1113"/>
      <c r="FI26" s="1113"/>
      <c r="FJ26" s="1113"/>
      <c r="FK26" s="1113"/>
      <c r="FL26" s="1113"/>
      <c r="FM26" s="1113"/>
      <c r="FN26" s="1113"/>
      <c r="FO26" s="1113"/>
      <c r="FP26" s="1113"/>
      <c r="FQ26" s="1113"/>
      <c r="FR26" s="1113"/>
      <c r="FS26" s="1113"/>
      <c r="FT26" s="1113"/>
      <c r="FU26" s="1113"/>
      <c r="FV26" s="1113"/>
      <c r="FW26" s="1113"/>
      <c r="FX26" s="1113"/>
      <c r="FY26" s="1113"/>
      <c r="FZ26" s="1113"/>
      <c r="GA26" s="1113"/>
      <c r="GB26" s="1113"/>
      <c r="GC26" s="1113"/>
      <c r="GD26" s="1113"/>
      <c r="GE26" s="1113"/>
      <c r="GF26" s="1113"/>
      <c r="GG26" s="1113"/>
      <c r="GH26" s="1113"/>
      <c r="GI26" s="1113"/>
      <c r="GJ26" s="1113"/>
      <c r="GK26" s="1113"/>
      <c r="GL26" s="1113"/>
      <c r="GM26" s="1113"/>
      <c r="GN26" s="1113"/>
      <c r="GO26" s="1113"/>
      <c r="GP26" s="1113"/>
      <c r="GQ26" s="1113"/>
      <c r="GR26" s="1113"/>
      <c r="GS26" s="1113"/>
      <c r="GT26" s="1113"/>
      <c r="GU26" s="1113"/>
      <c r="GV26" s="1113"/>
      <c r="GW26" s="1113"/>
      <c r="GX26" s="1113"/>
      <c r="GY26" s="1113"/>
      <c r="GZ26" s="1113"/>
      <c r="HA26" s="1113"/>
      <c r="HB26" s="1113"/>
      <c r="HC26" s="1113"/>
      <c r="HD26" s="1113"/>
      <c r="HE26" s="1113"/>
      <c r="HF26" s="1113"/>
      <c r="HG26" s="1113"/>
      <c r="HH26" s="1113"/>
      <c r="HI26" s="1113"/>
      <c r="HJ26" s="1113"/>
      <c r="HK26" s="1113"/>
      <c r="HL26" s="1113"/>
      <c r="HM26" s="1113"/>
      <c r="HN26" s="1113"/>
      <c r="HO26" s="1113"/>
      <c r="HP26" s="1113"/>
      <c r="HQ26" s="1113"/>
      <c r="HR26" s="1113"/>
      <c r="HS26" s="1113"/>
      <c r="HT26" s="1113"/>
      <c r="HU26" s="1113"/>
      <c r="HV26" s="1113"/>
      <c r="HW26" s="1113"/>
      <c r="HX26" s="1113"/>
      <c r="HY26" s="1113"/>
      <c r="HZ26" s="1113"/>
      <c r="IA26" s="1113"/>
      <c r="IB26" s="1113"/>
      <c r="IC26" s="1113"/>
      <c r="ID26" s="1113"/>
      <c r="IE26" s="1113"/>
      <c r="IF26" s="1113"/>
      <c r="IG26" s="1113"/>
      <c r="IH26" s="1113"/>
      <c r="II26" s="1113"/>
      <c r="IJ26" s="1113"/>
      <c r="IK26" s="1113"/>
      <c r="IL26" s="1113"/>
      <c r="IM26" s="1113"/>
      <c r="IN26" s="1113"/>
      <c r="IO26" s="1113"/>
      <c r="IP26" s="1113"/>
      <c r="IQ26" s="1113"/>
      <c r="IR26" s="1113"/>
      <c r="IS26" s="1113"/>
      <c r="IT26" s="1113"/>
      <c r="IU26" s="1113"/>
    </row>
    <row r="27" spans="1:255" ht="18">
      <c r="A27" s="1699" t="s">
        <v>947</v>
      </c>
      <c r="B27" s="1699"/>
      <c r="C27" s="1699"/>
      <c r="D27" s="1699"/>
      <c r="E27" s="1699"/>
      <c r="F27" s="1699"/>
      <c r="G27" s="1699"/>
      <c r="H27" s="1699"/>
      <c r="I27" s="1699"/>
      <c r="J27" s="1699"/>
      <c r="K27" s="1699"/>
      <c r="L27" s="1699"/>
      <c r="M27" s="1699"/>
      <c r="N27" s="1699"/>
    </row>
    <row r="28" spans="1:255" ht="18.5" thickBot="1">
      <c r="A28" s="1702" t="s">
        <v>929</v>
      </c>
      <c r="B28" s="1702"/>
      <c r="C28" s="1702"/>
      <c r="D28" s="1702"/>
      <c r="E28" s="1702"/>
      <c r="F28" s="1702"/>
      <c r="G28" s="1702"/>
      <c r="H28" s="1702"/>
      <c r="I28" s="1702"/>
      <c r="J28" s="1702"/>
      <c r="K28" s="1702"/>
      <c r="L28" s="1702"/>
      <c r="M28" s="1702"/>
      <c r="N28" s="1702"/>
    </row>
    <row r="29" spans="1:255" ht="56" thickBot="1">
      <c r="A29" s="1114" t="s">
        <v>948</v>
      </c>
      <c r="B29" s="1090" t="s">
        <v>949</v>
      </c>
      <c r="C29" s="1090" t="s">
        <v>950</v>
      </c>
      <c r="D29" s="1115" t="s">
        <v>951</v>
      </c>
      <c r="E29" s="1115" t="s">
        <v>952</v>
      </c>
      <c r="F29" s="1115" t="s">
        <v>953</v>
      </c>
      <c r="G29" s="1115" t="s">
        <v>954</v>
      </c>
      <c r="H29" s="1115" t="s">
        <v>935</v>
      </c>
      <c r="I29" s="1115" t="s">
        <v>955</v>
      </c>
      <c r="J29" s="1116" t="s">
        <v>956</v>
      </c>
      <c r="K29" s="1116" t="s">
        <v>957</v>
      </c>
      <c r="L29" s="1117" t="s">
        <v>958</v>
      </c>
      <c r="M29" s="1116" t="s">
        <v>959</v>
      </c>
      <c r="N29" s="1118" t="s">
        <v>942</v>
      </c>
    </row>
    <row r="30" spans="1:255" ht="18">
      <c r="A30" s="1119">
        <v>1</v>
      </c>
      <c r="B30" s="1095"/>
      <c r="C30" s="1120" t="s">
        <v>960</v>
      </c>
      <c r="D30" s="1096"/>
      <c r="E30" s="1096"/>
      <c r="F30" s="1096"/>
      <c r="G30" s="1096"/>
      <c r="H30" s="1096"/>
      <c r="I30" s="1096"/>
      <c r="J30" s="1096"/>
      <c r="K30" s="1096"/>
      <c r="L30" s="1096"/>
      <c r="M30" s="1096"/>
      <c r="N30" s="1097"/>
    </row>
    <row r="31" spans="1:255" ht="18">
      <c r="A31" s="1103"/>
      <c r="B31" s="1100" t="s">
        <v>961</v>
      </c>
      <c r="C31" s="1121" t="s">
        <v>962</v>
      </c>
      <c r="D31" s="1101">
        <v>737853</v>
      </c>
      <c r="E31" s="1101">
        <f>D31*35%</f>
        <v>258248.55</v>
      </c>
      <c r="F31" s="1101">
        <f>D31*20%</f>
        <v>147570.6</v>
      </c>
      <c r="G31" s="1101">
        <v>8640</v>
      </c>
      <c r="H31" s="1101">
        <f>D31*5%</f>
        <v>36892.65</v>
      </c>
      <c r="I31" s="1101">
        <f>D31*5%+(24000)</f>
        <v>60892.65</v>
      </c>
      <c r="J31" s="1101"/>
      <c r="K31" s="1101"/>
      <c r="L31" s="1101"/>
      <c r="M31" s="1101">
        <v>480000</v>
      </c>
      <c r="N31" s="1102">
        <f>D31*10%</f>
        <v>73785.3</v>
      </c>
    </row>
    <row r="32" spans="1:255" ht="18">
      <c r="A32" s="1103">
        <v>2</v>
      </c>
      <c r="B32" s="1100"/>
      <c r="C32" s="1121" t="s">
        <v>962</v>
      </c>
      <c r="D32" s="1101"/>
      <c r="E32" s="1101"/>
      <c r="F32" s="1101"/>
      <c r="G32" s="1101"/>
      <c r="H32" s="1101"/>
      <c r="I32" s="1101"/>
      <c r="J32" s="1101"/>
      <c r="K32" s="1101"/>
      <c r="L32" s="1101"/>
      <c r="M32" s="1101"/>
      <c r="N32" s="1102"/>
    </row>
    <row r="33" spans="1:14" ht="18">
      <c r="A33" s="1103">
        <v>3</v>
      </c>
      <c r="B33" s="1100"/>
      <c r="C33" s="1121" t="s">
        <v>962</v>
      </c>
      <c r="D33" s="1101"/>
      <c r="E33" s="1101"/>
      <c r="F33" s="1101"/>
      <c r="G33" s="1101"/>
      <c r="H33" s="1101"/>
      <c r="I33" s="1101"/>
      <c r="J33" s="1101"/>
      <c r="K33" s="1101"/>
      <c r="L33" s="1101"/>
      <c r="M33" s="1101"/>
      <c r="N33" s="1102"/>
    </row>
    <row r="34" spans="1:14" ht="18">
      <c r="A34" s="1103"/>
      <c r="B34" s="1100" t="s">
        <v>963</v>
      </c>
      <c r="C34" s="1100" t="s">
        <v>964</v>
      </c>
      <c r="D34" s="1101">
        <v>871787.04</v>
      </c>
      <c r="E34" s="1101">
        <f>D34*35%</f>
        <v>305125.46399999998</v>
      </c>
      <c r="F34" s="1101">
        <f>D34*20%</f>
        <v>174357.40800000002</v>
      </c>
      <c r="G34" s="1101">
        <v>8640</v>
      </c>
      <c r="H34" s="1101">
        <f>D34*5%</f>
        <v>43589.352000000006</v>
      </c>
      <c r="I34" s="1101">
        <f>D34*5%+24000</f>
        <v>67589.352000000014</v>
      </c>
      <c r="J34" s="1101">
        <v>7560</v>
      </c>
      <c r="K34" s="1101">
        <v>137628</v>
      </c>
      <c r="L34" s="1101"/>
      <c r="M34" s="1101">
        <v>480000</v>
      </c>
      <c r="N34" s="1102">
        <f>D34*10%</f>
        <v>87178.704000000012</v>
      </c>
    </row>
    <row r="35" spans="1:14" ht="18.5" thickBot="1">
      <c r="A35" s="1122"/>
      <c r="B35" s="1123" t="s">
        <v>965</v>
      </c>
      <c r="C35" s="1123" t="s">
        <v>964</v>
      </c>
      <c r="D35" s="1124">
        <v>871787.04</v>
      </c>
      <c r="E35" s="1124">
        <f>D35*35%</f>
        <v>305125.46399999998</v>
      </c>
      <c r="F35" s="1124">
        <f>D35*20%</f>
        <v>174357.40800000002</v>
      </c>
      <c r="G35" s="1124">
        <v>8640</v>
      </c>
      <c r="H35" s="1124">
        <f>D35*5%</f>
        <v>43589.352000000006</v>
      </c>
      <c r="I35" s="1124">
        <f>D35*5%+24000</f>
        <v>67589.352000000014</v>
      </c>
      <c r="J35" s="1124">
        <v>7560</v>
      </c>
      <c r="K35" s="1124">
        <v>137628</v>
      </c>
      <c r="L35" s="1124"/>
      <c r="M35" s="1124">
        <v>480000</v>
      </c>
      <c r="N35" s="1125">
        <f>D35*10%</f>
        <v>87178.704000000012</v>
      </c>
    </row>
    <row r="36" spans="1:14" ht="18.5" thickBot="1">
      <c r="A36" s="1126"/>
      <c r="B36" s="1127" t="s">
        <v>966</v>
      </c>
      <c r="C36" s="1128"/>
      <c r="D36" s="1127">
        <f>SUM(D30:D35)</f>
        <v>2481427.08</v>
      </c>
      <c r="E36" s="1127">
        <f t="shared" ref="E36:N36" si="7">SUM(E30:E35)</f>
        <v>868499.47799999989</v>
      </c>
      <c r="F36" s="1127">
        <f t="shared" si="7"/>
        <v>496285.41600000008</v>
      </c>
      <c r="G36" s="1127">
        <f t="shared" si="7"/>
        <v>25920</v>
      </c>
      <c r="H36" s="1127">
        <f t="shared" si="7"/>
        <v>124071.35400000002</v>
      </c>
      <c r="I36" s="1127">
        <f t="shared" si="7"/>
        <v>196071.35400000002</v>
      </c>
      <c r="J36" s="1127">
        <f t="shared" si="7"/>
        <v>15120</v>
      </c>
      <c r="K36" s="1127">
        <f t="shared" si="7"/>
        <v>275256</v>
      </c>
      <c r="L36" s="1127">
        <f t="shared" si="7"/>
        <v>0</v>
      </c>
      <c r="M36" s="1127">
        <f t="shared" si="7"/>
        <v>1440000</v>
      </c>
      <c r="N36" s="1127">
        <f t="shared" si="7"/>
        <v>248142.70800000004</v>
      </c>
    </row>
    <row r="37" spans="1:14" ht="22">
      <c r="A37" s="1701" t="s">
        <v>916</v>
      </c>
      <c r="B37" s="1701"/>
      <c r="C37" s="1701"/>
      <c r="D37" s="1701"/>
      <c r="E37" s="1701"/>
      <c r="F37" s="1701"/>
      <c r="G37" s="1701"/>
      <c r="H37" s="1701"/>
      <c r="I37" s="1701"/>
      <c r="J37" s="1701"/>
      <c r="K37" s="1701"/>
      <c r="L37" s="1701"/>
      <c r="M37" s="1701"/>
      <c r="N37" s="1701"/>
    </row>
    <row r="38" spans="1:14" ht="18">
      <c r="A38" s="1699" t="s">
        <v>967</v>
      </c>
      <c r="B38" s="1699"/>
      <c r="C38" s="1699"/>
      <c r="D38" s="1699"/>
      <c r="E38" s="1699"/>
      <c r="F38" s="1699"/>
      <c r="G38" s="1699"/>
      <c r="H38" s="1699"/>
      <c r="I38" s="1699"/>
      <c r="J38" s="1699"/>
      <c r="K38" s="1699"/>
      <c r="L38" s="1699"/>
      <c r="M38" s="1699"/>
      <c r="N38" s="1699"/>
    </row>
    <row r="39" spans="1:14" ht="18.5" thickBot="1">
      <c r="A39" s="1702" t="s">
        <v>929</v>
      </c>
      <c r="B39" s="1702"/>
      <c r="C39" s="1702"/>
      <c r="D39" s="1702"/>
      <c r="E39" s="1702"/>
      <c r="F39" s="1702"/>
      <c r="G39" s="1702"/>
      <c r="H39" s="1702"/>
      <c r="I39" s="1702"/>
      <c r="J39" s="1702"/>
      <c r="K39" s="1702"/>
      <c r="L39" s="1702"/>
      <c r="M39" s="1702"/>
      <c r="N39" s="1702"/>
    </row>
    <row r="40" spans="1:14" ht="55.5">
      <c r="A40" s="1129" t="s">
        <v>948</v>
      </c>
      <c r="B40" s="1130" t="s">
        <v>949</v>
      </c>
      <c r="C40" s="1130" t="s">
        <v>950</v>
      </c>
      <c r="D40" s="1131" t="s">
        <v>951</v>
      </c>
      <c r="E40" s="1131" t="s">
        <v>952</v>
      </c>
      <c r="F40" s="1131" t="s">
        <v>953</v>
      </c>
      <c r="G40" s="1131" t="s">
        <v>954</v>
      </c>
      <c r="H40" s="1131" t="s">
        <v>935</v>
      </c>
      <c r="I40" s="1131" t="s">
        <v>955</v>
      </c>
      <c r="J40" s="1132" t="s">
        <v>956</v>
      </c>
      <c r="K40" s="1132" t="s">
        <v>957</v>
      </c>
      <c r="L40" s="1132" t="s">
        <v>958</v>
      </c>
      <c r="M40" s="1132" t="s">
        <v>959</v>
      </c>
      <c r="N40" s="1133" t="s">
        <v>942</v>
      </c>
    </row>
    <row r="41" spans="1:14" ht="18">
      <c r="A41" s="1103">
        <v>1</v>
      </c>
      <c r="B41" s="1100"/>
      <c r="C41" s="1100" t="s">
        <v>960</v>
      </c>
      <c r="D41" s="1101">
        <v>672591</v>
      </c>
      <c r="E41" s="1101">
        <f>D41*35%</f>
        <v>235406.84999999998</v>
      </c>
      <c r="F41" s="1101">
        <f>D41*20%</f>
        <v>134518.20000000001</v>
      </c>
      <c r="G41" s="1101">
        <v>8640</v>
      </c>
      <c r="H41" s="1101">
        <f>D41*5%</f>
        <v>33629.550000000003</v>
      </c>
      <c r="I41" s="1101">
        <f>D41*5%+(24000)</f>
        <v>57629.55</v>
      </c>
      <c r="J41" s="1101"/>
      <c r="K41" s="1101"/>
      <c r="L41" s="1101"/>
      <c r="M41" s="1101">
        <v>480000</v>
      </c>
      <c r="N41" s="1102">
        <f>D41*10%</f>
        <v>67259.100000000006</v>
      </c>
    </row>
    <row r="42" spans="1:14" ht="18">
      <c r="A42" s="1103"/>
      <c r="B42" s="1100" t="s">
        <v>961</v>
      </c>
      <c r="C42" s="1100" t="s">
        <v>968</v>
      </c>
      <c r="D42" s="1101">
        <v>737853</v>
      </c>
      <c r="E42" s="1101">
        <f>D42*35%</f>
        <v>258248.55</v>
      </c>
      <c r="F42" s="1101">
        <f>D42*20%</f>
        <v>147570.6</v>
      </c>
      <c r="G42" s="1101">
        <v>8640</v>
      </c>
      <c r="H42" s="1101">
        <f>D42*5%</f>
        <v>36892.65</v>
      </c>
      <c r="I42" s="1101">
        <f>D42*5%+(24000)</f>
        <v>60892.65</v>
      </c>
      <c r="J42" s="1101"/>
      <c r="K42" s="1101"/>
      <c r="L42" s="1101"/>
      <c r="M42" s="1101">
        <v>480000</v>
      </c>
      <c r="N42" s="1102">
        <f>D42*10%</f>
        <v>73785.3</v>
      </c>
    </row>
    <row r="43" spans="1:14" ht="18">
      <c r="A43" s="1103">
        <v>2</v>
      </c>
      <c r="B43" s="1100"/>
      <c r="C43" s="1100" t="s">
        <v>968</v>
      </c>
      <c r="D43" s="1101">
        <v>737853</v>
      </c>
      <c r="E43" s="1101">
        <f>D43*35%</f>
        <v>258248.55</v>
      </c>
      <c r="F43" s="1101">
        <f>D43*20%</f>
        <v>147570.6</v>
      </c>
      <c r="G43" s="1101">
        <v>8640</v>
      </c>
      <c r="H43" s="1101">
        <f>D43*5%</f>
        <v>36892.65</v>
      </c>
      <c r="I43" s="1101">
        <f>D43*5%+(24000)</f>
        <v>60892.65</v>
      </c>
      <c r="J43" s="1101"/>
      <c r="K43" s="1101"/>
      <c r="L43" s="1101"/>
      <c r="M43" s="1101">
        <v>480000</v>
      </c>
      <c r="N43" s="1102">
        <f>D43*10%</f>
        <v>73785.3</v>
      </c>
    </row>
    <row r="44" spans="1:14" ht="18.5" thickBot="1">
      <c r="A44" s="1105"/>
      <c r="B44" s="1106" t="s">
        <v>963</v>
      </c>
      <c r="C44" s="1106" t="s">
        <v>969</v>
      </c>
      <c r="D44" s="1107">
        <v>871787.04</v>
      </c>
      <c r="E44" s="1107">
        <f>D44*35%</f>
        <v>305125.46399999998</v>
      </c>
      <c r="F44" s="1107">
        <f>D44*20%</f>
        <v>174357.40800000002</v>
      </c>
      <c r="G44" s="1107">
        <v>8640</v>
      </c>
      <c r="H44" s="1107">
        <f>D44*5%</f>
        <v>43589.352000000006</v>
      </c>
      <c r="I44" s="1107">
        <f>D44*5%+24000</f>
        <v>67589.352000000014</v>
      </c>
      <c r="J44" s="1107">
        <v>7560</v>
      </c>
      <c r="K44" s="1107">
        <v>137628</v>
      </c>
      <c r="L44" s="1107"/>
      <c r="M44" s="1101">
        <v>480000</v>
      </c>
      <c r="N44" s="1109">
        <v>137628</v>
      </c>
    </row>
    <row r="45" spans="1:14" ht="18.5" thickBot="1">
      <c r="A45" s="1134"/>
      <c r="B45" s="1135" t="s">
        <v>966</v>
      </c>
      <c r="C45" s="1136">
        <v>2</v>
      </c>
      <c r="D45" s="1127">
        <f t="shared" ref="D45:N45" si="8">SUM(D41:D44)</f>
        <v>3020084.04</v>
      </c>
      <c r="E45" s="1127">
        <f t="shared" si="8"/>
        <v>1057029.4139999999</v>
      </c>
      <c r="F45" s="1127">
        <f t="shared" si="8"/>
        <v>604016.80800000008</v>
      </c>
      <c r="G45" s="1127">
        <f t="shared" si="8"/>
        <v>34560</v>
      </c>
      <c r="H45" s="1127">
        <f t="shared" si="8"/>
        <v>151004.20200000002</v>
      </c>
      <c r="I45" s="1127">
        <f t="shared" si="8"/>
        <v>247004.20200000002</v>
      </c>
      <c r="J45" s="1127">
        <f t="shared" si="8"/>
        <v>7560</v>
      </c>
      <c r="K45" s="1127">
        <f t="shared" si="8"/>
        <v>137628</v>
      </c>
      <c r="L45" s="1127">
        <f t="shared" si="8"/>
        <v>0</v>
      </c>
      <c r="M45" s="1127">
        <f t="shared" si="8"/>
        <v>1920000</v>
      </c>
      <c r="N45" s="1137">
        <f t="shared" si="8"/>
        <v>352457.7</v>
      </c>
    </row>
    <row r="46" spans="1:14" ht="20">
      <c r="A46" s="1703" t="s">
        <v>1614</v>
      </c>
      <c r="B46" s="1703"/>
      <c r="C46" s="1703"/>
      <c r="D46" s="1703"/>
      <c r="E46" s="1703"/>
      <c r="F46" s="1703"/>
      <c r="G46" s="1703"/>
      <c r="H46" s="1703"/>
      <c r="I46" s="1703"/>
      <c r="J46" s="1703"/>
      <c r="K46" s="1703"/>
      <c r="L46" s="1703"/>
      <c r="M46" s="1703"/>
      <c r="N46" s="1703"/>
    </row>
    <row r="47" spans="1:14" ht="18">
      <c r="A47" s="1699" t="s">
        <v>970</v>
      </c>
      <c r="B47" s="1699"/>
      <c r="C47" s="1699"/>
      <c r="D47" s="1699"/>
      <c r="E47" s="1699"/>
      <c r="F47" s="1699"/>
      <c r="G47" s="1699"/>
      <c r="H47" s="1699"/>
      <c r="I47" s="1699"/>
      <c r="J47" s="1699"/>
      <c r="K47" s="1699"/>
      <c r="L47" s="1699"/>
      <c r="M47" s="1699"/>
      <c r="N47" s="1699"/>
    </row>
    <row r="48" spans="1:14" ht="18.5" thickBot="1">
      <c r="A48" s="1704" t="s">
        <v>971</v>
      </c>
      <c r="B48" s="1704"/>
      <c r="C48" s="1704"/>
      <c r="D48" s="1704"/>
      <c r="E48" s="1704"/>
      <c r="F48" s="1704"/>
      <c r="G48" s="1704"/>
      <c r="H48" s="1704"/>
      <c r="I48" s="1704"/>
      <c r="J48" s="1704"/>
      <c r="K48" s="1704"/>
      <c r="L48" s="1704"/>
      <c r="M48" s="1704"/>
      <c r="N48" s="1704"/>
    </row>
    <row r="49" spans="1:255" ht="55" thickBot="1">
      <c r="A49" s="1138" t="s">
        <v>930</v>
      </c>
      <c r="B49" s="1139" t="s">
        <v>931</v>
      </c>
      <c r="C49" s="1139" t="s">
        <v>932</v>
      </c>
      <c r="D49" s="1139" t="s">
        <v>972</v>
      </c>
      <c r="E49" s="1139" t="s">
        <v>973</v>
      </c>
      <c r="F49" s="1139" t="s">
        <v>974</v>
      </c>
      <c r="G49" s="1139" t="s">
        <v>975</v>
      </c>
      <c r="H49" s="1139" t="s">
        <v>976</v>
      </c>
      <c r="I49" s="1140" t="s">
        <v>977</v>
      </c>
      <c r="J49" s="1140" t="s">
        <v>978</v>
      </c>
      <c r="K49" s="1140" t="s">
        <v>979</v>
      </c>
      <c r="L49" s="1139"/>
      <c r="M49" s="1139"/>
      <c r="N49" s="1133" t="s">
        <v>942</v>
      </c>
    </row>
    <row r="50" spans="1:255" ht="18.5" thickBot="1">
      <c r="A50" s="1141">
        <v>1</v>
      </c>
      <c r="B50" s="1142"/>
      <c r="C50" s="1142" t="s">
        <v>980</v>
      </c>
      <c r="D50" s="1142">
        <v>809300</v>
      </c>
      <c r="E50" s="1142">
        <f>D50*30%</f>
        <v>242790</v>
      </c>
      <c r="F50" s="1142">
        <f>D50*30%</f>
        <v>242790</v>
      </c>
      <c r="G50" s="1142">
        <f>D50*25%</f>
        <v>202325</v>
      </c>
      <c r="H50" s="1142">
        <f>D50*75%</f>
        <v>606975</v>
      </c>
      <c r="I50" s="1142">
        <f>D50*15%</f>
        <v>121395</v>
      </c>
      <c r="J50" s="1142">
        <f>D50*75%</f>
        <v>606975</v>
      </c>
      <c r="K50" s="1142">
        <v>0</v>
      </c>
      <c r="L50" s="1142"/>
      <c r="M50" s="1142"/>
      <c r="N50" s="1143">
        <v>80930</v>
      </c>
    </row>
    <row r="51" spans="1:255" ht="18.5" thickBot="1">
      <c r="A51" s="1144"/>
      <c r="B51" s="1145" t="s">
        <v>296</v>
      </c>
      <c r="C51" s="1145"/>
      <c r="D51" s="1145">
        <v>809300</v>
      </c>
      <c r="E51" s="1145">
        <v>242790</v>
      </c>
      <c r="F51" s="1145">
        <v>242790</v>
      </c>
      <c r="G51" s="1145">
        <v>202325</v>
      </c>
      <c r="H51" s="1145">
        <v>606975</v>
      </c>
      <c r="I51" s="1145">
        <v>121395</v>
      </c>
      <c r="J51" s="1145">
        <v>606975</v>
      </c>
      <c r="K51" s="1145">
        <v>0</v>
      </c>
      <c r="L51" s="1145"/>
      <c r="M51" s="1145"/>
      <c r="N51" s="1145">
        <f>N50</f>
        <v>80930</v>
      </c>
      <c r="O51" s="1146"/>
      <c r="P51" s="1146"/>
      <c r="Q51" s="1146"/>
      <c r="R51" s="1146"/>
      <c r="S51" s="1146"/>
      <c r="T51" s="1146"/>
      <c r="U51" s="1146"/>
      <c r="V51" s="1146"/>
      <c r="W51" s="1146"/>
      <c r="X51" s="1146"/>
      <c r="Y51" s="1146"/>
      <c r="Z51" s="1146"/>
      <c r="AA51" s="1146"/>
      <c r="AB51" s="1146"/>
      <c r="AC51" s="1146"/>
      <c r="AD51" s="1146"/>
      <c r="AE51" s="1146"/>
      <c r="AF51" s="1146"/>
      <c r="AG51" s="1146"/>
      <c r="AH51" s="1146"/>
      <c r="AI51" s="1146"/>
      <c r="AJ51" s="1146"/>
      <c r="AK51" s="1146"/>
      <c r="AL51" s="1146"/>
      <c r="AM51" s="1146"/>
      <c r="AN51" s="1146"/>
      <c r="AO51" s="1146"/>
      <c r="AP51" s="1146"/>
      <c r="AQ51" s="1146"/>
      <c r="AR51" s="1146"/>
      <c r="AS51" s="1146"/>
      <c r="AT51" s="1146"/>
      <c r="AU51" s="1146"/>
      <c r="AV51" s="1146"/>
      <c r="AW51" s="1146"/>
      <c r="AX51" s="1146"/>
      <c r="AY51" s="1146"/>
      <c r="AZ51" s="1146"/>
      <c r="BA51" s="1146"/>
      <c r="BB51" s="1146"/>
      <c r="BC51" s="1146"/>
      <c r="BD51" s="1146"/>
      <c r="BE51" s="1146"/>
      <c r="BF51" s="1146"/>
      <c r="BG51" s="1146"/>
      <c r="BH51" s="1146"/>
      <c r="BI51" s="1146"/>
      <c r="BJ51" s="1146"/>
      <c r="BK51" s="1146"/>
      <c r="BL51" s="1146"/>
      <c r="BM51" s="1146"/>
      <c r="BN51" s="1146"/>
      <c r="BO51" s="1146"/>
      <c r="BP51" s="1146"/>
      <c r="BQ51" s="1146"/>
      <c r="BR51" s="1146"/>
      <c r="BS51" s="1146"/>
      <c r="BT51" s="1146"/>
      <c r="BU51" s="1146"/>
      <c r="BV51" s="1146"/>
      <c r="BW51" s="1146"/>
      <c r="BX51" s="1146"/>
      <c r="BY51" s="1146"/>
      <c r="BZ51" s="1146"/>
      <c r="CA51" s="1146"/>
      <c r="CB51" s="1146"/>
      <c r="CC51" s="1146"/>
      <c r="CD51" s="1146"/>
      <c r="CE51" s="1146"/>
      <c r="CF51" s="1146"/>
      <c r="CG51" s="1146"/>
      <c r="CH51" s="1146"/>
      <c r="CI51" s="1146"/>
      <c r="CJ51" s="1146"/>
      <c r="CK51" s="1146"/>
      <c r="CL51" s="1146"/>
      <c r="CM51" s="1146"/>
      <c r="CN51" s="1146"/>
      <c r="CO51" s="1146"/>
      <c r="CP51" s="1146"/>
      <c r="CQ51" s="1146"/>
      <c r="CR51" s="1146"/>
      <c r="CS51" s="1146"/>
      <c r="CT51" s="1146"/>
      <c r="CU51" s="1146"/>
      <c r="CV51" s="1146"/>
      <c r="CW51" s="1146"/>
      <c r="CX51" s="1146"/>
      <c r="CY51" s="1146"/>
      <c r="CZ51" s="1146"/>
      <c r="DA51" s="1146"/>
      <c r="DB51" s="1146"/>
      <c r="DC51" s="1146"/>
      <c r="DD51" s="1146"/>
      <c r="DE51" s="1146"/>
      <c r="DF51" s="1146"/>
      <c r="DG51" s="1146"/>
      <c r="DH51" s="1146"/>
      <c r="DI51" s="1146"/>
      <c r="DJ51" s="1146"/>
      <c r="DK51" s="1146"/>
      <c r="DL51" s="1146"/>
      <c r="DM51" s="1146"/>
      <c r="DN51" s="1146"/>
      <c r="DO51" s="1146"/>
      <c r="DP51" s="1146"/>
      <c r="DQ51" s="1146"/>
      <c r="DR51" s="1146"/>
      <c r="DS51" s="1146"/>
      <c r="DT51" s="1146"/>
      <c r="DU51" s="1146"/>
      <c r="DV51" s="1146"/>
      <c r="DW51" s="1146"/>
      <c r="DX51" s="1146"/>
      <c r="DY51" s="1146"/>
      <c r="DZ51" s="1146"/>
      <c r="EA51" s="1146"/>
      <c r="EB51" s="1146"/>
      <c r="EC51" s="1146"/>
      <c r="ED51" s="1146"/>
      <c r="EE51" s="1146"/>
      <c r="EF51" s="1146"/>
      <c r="EG51" s="1146"/>
      <c r="EH51" s="1146"/>
      <c r="EI51" s="1146"/>
      <c r="EJ51" s="1146"/>
      <c r="EK51" s="1146"/>
      <c r="EL51" s="1146"/>
      <c r="EM51" s="1146"/>
      <c r="EN51" s="1146"/>
      <c r="EO51" s="1146"/>
      <c r="EP51" s="1146"/>
      <c r="EQ51" s="1146"/>
      <c r="ER51" s="1146"/>
      <c r="ES51" s="1146"/>
      <c r="ET51" s="1146"/>
      <c r="EU51" s="1146"/>
      <c r="EV51" s="1146"/>
      <c r="EW51" s="1146"/>
      <c r="EX51" s="1146"/>
      <c r="EY51" s="1146"/>
      <c r="EZ51" s="1146"/>
      <c r="FA51" s="1146"/>
      <c r="FB51" s="1146"/>
      <c r="FC51" s="1146"/>
      <c r="FD51" s="1146"/>
      <c r="FE51" s="1146"/>
      <c r="FF51" s="1146"/>
      <c r="FG51" s="1146"/>
      <c r="FH51" s="1146"/>
      <c r="FI51" s="1146"/>
      <c r="FJ51" s="1146"/>
      <c r="FK51" s="1146"/>
      <c r="FL51" s="1146"/>
      <c r="FM51" s="1146"/>
      <c r="FN51" s="1146"/>
      <c r="FO51" s="1146"/>
      <c r="FP51" s="1146"/>
      <c r="FQ51" s="1146"/>
      <c r="FR51" s="1146"/>
      <c r="FS51" s="1146"/>
      <c r="FT51" s="1146"/>
      <c r="FU51" s="1146"/>
      <c r="FV51" s="1146"/>
      <c r="FW51" s="1146"/>
      <c r="FX51" s="1146"/>
      <c r="FY51" s="1146"/>
      <c r="FZ51" s="1146"/>
      <c r="GA51" s="1146"/>
      <c r="GB51" s="1146"/>
      <c r="GC51" s="1146"/>
      <c r="GD51" s="1146"/>
      <c r="GE51" s="1146"/>
      <c r="GF51" s="1146"/>
      <c r="GG51" s="1146"/>
      <c r="GH51" s="1146"/>
      <c r="GI51" s="1146"/>
      <c r="GJ51" s="1146"/>
      <c r="GK51" s="1146"/>
      <c r="GL51" s="1146"/>
      <c r="GM51" s="1146"/>
      <c r="GN51" s="1146"/>
      <c r="GO51" s="1146"/>
      <c r="GP51" s="1146"/>
      <c r="GQ51" s="1146"/>
      <c r="GR51" s="1146"/>
      <c r="GS51" s="1146"/>
      <c r="GT51" s="1146"/>
      <c r="GU51" s="1146"/>
      <c r="GV51" s="1146"/>
      <c r="GW51" s="1146"/>
      <c r="GX51" s="1146"/>
      <c r="GY51" s="1146"/>
      <c r="GZ51" s="1146"/>
      <c r="HA51" s="1146"/>
      <c r="HB51" s="1146"/>
      <c r="HC51" s="1146"/>
      <c r="HD51" s="1146"/>
      <c r="HE51" s="1146"/>
      <c r="HF51" s="1146"/>
      <c r="HG51" s="1146"/>
      <c r="HH51" s="1146"/>
      <c r="HI51" s="1146"/>
      <c r="HJ51" s="1146"/>
      <c r="HK51" s="1146"/>
      <c r="HL51" s="1146"/>
      <c r="HM51" s="1146"/>
      <c r="HN51" s="1146"/>
      <c r="HO51" s="1146"/>
      <c r="HP51" s="1146"/>
      <c r="HQ51" s="1146"/>
      <c r="HR51" s="1146"/>
      <c r="HS51" s="1146"/>
      <c r="HT51" s="1146"/>
      <c r="HU51" s="1146"/>
      <c r="HV51" s="1146"/>
      <c r="HW51" s="1146"/>
      <c r="HX51" s="1146"/>
      <c r="HY51" s="1146"/>
      <c r="HZ51" s="1146"/>
      <c r="IA51" s="1146"/>
      <c r="IB51" s="1146"/>
      <c r="IC51" s="1146"/>
      <c r="ID51" s="1146"/>
      <c r="IE51" s="1146"/>
      <c r="IF51" s="1146"/>
      <c r="IG51" s="1146"/>
      <c r="IH51" s="1146"/>
      <c r="II51" s="1146"/>
      <c r="IJ51" s="1146"/>
      <c r="IK51" s="1146"/>
      <c r="IL51" s="1146"/>
      <c r="IM51" s="1146"/>
      <c r="IN51" s="1146"/>
      <c r="IO51" s="1146"/>
      <c r="IP51" s="1146"/>
      <c r="IQ51" s="1146"/>
      <c r="IR51" s="1146"/>
      <c r="IS51" s="1146"/>
      <c r="IT51" s="1146"/>
      <c r="IU51" s="1146"/>
    </row>
    <row r="52" spans="1:255" ht="20">
      <c r="A52" s="1703" t="s">
        <v>916</v>
      </c>
      <c r="B52" s="1703"/>
      <c r="C52" s="1703"/>
      <c r="D52" s="1703"/>
      <c r="E52" s="1703"/>
      <c r="F52" s="1703"/>
      <c r="G52" s="1703"/>
      <c r="H52" s="1703"/>
      <c r="I52" s="1703"/>
      <c r="J52" s="1703"/>
      <c r="K52" s="1703"/>
      <c r="L52" s="1703"/>
      <c r="M52" s="1703"/>
      <c r="N52" s="1703"/>
    </row>
    <row r="53" spans="1:255" ht="18">
      <c r="A53" s="1699" t="s">
        <v>981</v>
      </c>
      <c r="B53" s="1699"/>
      <c r="C53" s="1699"/>
      <c r="D53" s="1699"/>
      <c r="E53" s="1699"/>
      <c r="F53" s="1699"/>
      <c r="G53" s="1699"/>
      <c r="H53" s="1699"/>
      <c r="I53" s="1699"/>
      <c r="J53" s="1699"/>
      <c r="K53" s="1699"/>
      <c r="L53" s="1699"/>
      <c r="M53" s="1699"/>
      <c r="N53" s="1699"/>
    </row>
    <row r="54" spans="1:255" ht="18.5" thickBot="1">
      <c r="A54" s="1702" t="s">
        <v>971</v>
      </c>
      <c r="B54" s="1702"/>
      <c r="C54" s="1702"/>
      <c r="D54" s="1702"/>
      <c r="E54" s="1702"/>
      <c r="F54" s="1702"/>
      <c r="G54" s="1702"/>
      <c r="H54" s="1702"/>
      <c r="I54" s="1702"/>
      <c r="J54" s="1702"/>
      <c r="K54" s="1702"/>
      <c r="L54" s="1702"/>
      <c r="M54" s="1702"/>
      <c r="N54" s="1702"/>
    </row>
    <row r="55" spans="1:255" ht="36.5" thickBot="1">
      <c r="A55" s="1147" t="s">
        <v>930</v>
      </c>
      <c r="B55" s="1090" t="s">
        <v>931</v>
      </c>
      <c r="C55" s="1090" t="s">
        <v>982</v>
      </c>
      <c r="D55" s="1090" t="s">
        <v>972</v>
      </c>
      <c r="E55" s="1090" t="s">
        <v>983</v>
      </c>
      <c r="F55" s="1090" t="s">
        <v>973</v>
      </c>
      <c r="G55" s="1090" t="s">
        <v>974</v>
      </c>
      <c r="H55" s="1090" t="s">
        <v>984</v>
      </c>
      <c r="I55" s="1090" t="s">
        <v>976</v>
      </c>
      <c r="J55" s="1090" t="s">
        <v>977</v>
      </c>
      <c r="K55" s="1090" t="s">
        <v>978</v>
      </c>
      <c r="L55" s="1090" t="s">
        <v>940</v>
      </c>
      <c r="M55" s="1148"/>
      <c r="N55" s="1149" t="s">
        <v>985</v>
      </c>
    </row>
    <row r="56" spans="1:255" ht="18">
      <c r="A56" s="1150">
        <v>1</v>
      </c>
      <c r="B56" s="1151"/>
      <c r="C56" s="1152" t="s">
        <v>986</v>
      </c>
      <c r="D56" s="1152">
        <v>760076</v>
      </c>
      <c r="E56" s="1152">
        <f t="shared" ref="E56:E66" si="9">D56*25%</f>
        <v>190019</v>
      </c>
      <c r="F56" s="1152">
        <f t="shared" ref="F56:F66" si="10">D56*30%</f>
        <v>228022.8</v>
      </c>
      <c r="G56" s="1152">
        <f t="shared" ref="G56:G66" si="11">D56*30%</f>
        <v>228022.8</v>
      </c>
      <c r="H56" s="1152">
        <f t="shared" ref="H56:H66" si="12">D56*25%</f>
        <v>190019</v>
      </c>
      <c r="I56" s="1152">
        <f t="shared" ref="I56:I66" si="13">D56*75%</f>
        <v>570057</v>
      </c>
      <c r="J56" s="1152">
        <f t="shared" ref="J56:J66" si="14">D56*15%</f>
        <v>114011.4</v>
      </c>
      <c r="K56" s="1152">
        <f t="shared" ref="K56:K66" si="15">D56*75%</f>
        <v>570057</v>
      </c>
      <c r="L56" s="1152"/>
      <c r="M56" s="1152"/>
      <c r="N56" s="1153">
        <f>D56*10%</f>
        <v>76007.600000000006</v>
      </c>
    </row>
    <row r="57" spans="1:255" ht="18">
      <c r="A57" s="1103">
        <v>2</v>
      </c>
      <c r="B57" s="1100"/>
      <c r="C57" s="1101" t="s">
        <v>986</v>
      </c>
      <c r="D57" s="1101">
        <v>760076</v>
      </c>
      <c r="E57" s="1101">
        <f t="shared" si="9"/>
        <v>190019</v>
      </c>
      <c r="F57" s="1101">
        <f t="shared" si="10"/>
        <v>228022.8</v>
      </c>
      <c r="G57" s="1101">
        <f t="shared" si="11"/>
        <v>228022.8</v>
      </c>
      <c r="H57" s="1101">
        <f t="shared" si="12"/>
        <v>190019</v>
      </c>
      <c r="I57" s="1101">
        <f t="shared" si="13"/>
        <v>570057</v>
      </c>
      <c r="J57" s="1101">
        <f t="shared" si="14"/>
        <v>114011.4</v>
      </c>
      <c r="K57" s="1101">
        <f t="shared" si="15"/>
        <v>570057</v>
      </c>
      <c r="L57" s="1101"/>
      <c r="M57" s="1101"/>
      <c r="N57" s="1102">
        <f t="shared" ref="N57:N68" si="16">D57*10%</f>
        <v>76007.600000000006</v>
      </c>
    </row>
    <row r="58" spans="1:255" ht="18">
      <c r="A58" s="1103">
        <v>3</v>
      </c>
      <c r="B58" s="1100"/>
      <c r="C58" s="1101" t="s">
        <v>986</v>
      </c>
      <c r="D58" s="1101">
        <v>760076</v>
      </c>
      <c r="E58" s="1101">
        <f t="shared" si="9"/>
        <v>190019</v>
      </c>
      <c r="F58" s="1101">
        <f t="shared" si="10"/>
        <v>228022.8</v>
      </c>
      <c r="G58" s="1101">
        <f t="shared" si="11"/>
        <v>228022.8</v>
      </c>
      <c r="H58" s="1101">
        <f t="shared" si="12"/>
        <v>190019</v>
      </c>
      <c r="I58" s="1101">
        <f t="shared" si="13"/>
        <v>570057</v>
      </c>
      <c r="J58" s="1101">
        <f t="shared" si="14"/>
        <v>114011.4</v>
      </c>
      <c r="K58" s="1101">
        <f t="shared" si="15"/>
        <v>570057</v>
      </c>
      <c r="L58" s="1101"/>
      <c r="M58" s="1101"/>
      <c r="N58" s="1102">
        <f t="shared" si="16"/>
        <v>76007.600000000006</v>
      </c>
    </row>
    <row r="59" spans="1:255" ht="18">
      <c r="A59" s="1103">
        <v>4</v>
      </c>
      <c r="B59" s="1100"/>
      <c r="C59" s="1101" t="s">
        <v>986</v>
      </c>
      <c r="D59" s="1101">
        <v>760076</v>
      </c>
      <c r="E59" s="1101">
        <f t="shared" si="9"/>
        <v>190019</v>
      </c>
      <c r="F59" s="1101">
        <f t="shared" si="10"/>
        <v>228022.8</v>
      </c>
      <c r="G59" s="1101">
        <f t="shared" si="11"/>
        <v>228022.8</v>
      </c>
      <c r="H59" s="1101">
        <f t="shared" si="12"/>
        <v>190019</v>
      </c>
      <c r="I59" s="1101">
        <f t="shared" si="13"/>
        <v>570057</v>
      </c>
      <c r="J59" s="1101">
        <f t="shared" si="14"/>
        <v>114011.4</v>
      </c>
      <c r="K59" s="1101">
        <f t="shared" si="15"/>
        <v>570057</v>
      </c>
      <c r="L59" s="1101"/>
      <c r="M59" s="1101"/>
      <c r="N59" s="1102">
        <f t="shared" si="16"/>
        <v>76007.600000000006</v>
      </c>
    </row>
    <row r="60" spans="1:255" ht="18">
      <c r="A60" s="1103">
        <v>5</v>
      </c>
      <c r="B60" s="1100"/>
      <c r="C60" s="1101" t="s">
        <v>986</v>
      </c>
      <c r="D60" s="1101">
        <v>760076</v>
      </c>
      <c r="E60" s="1101">
        <f t="shared" si="9"/>
        <v>190019</v>
      </c>
      <c r="F60" s="1101">
        <f t="shared" si="10"/>
        <v>228022.8</v>
      </c>
      <c r="G60" s="1101">
        <f t="shared" si="11"/>
        <v>228022.8</v>
      </c>
      <c r="H60" s="1101">
        <f t="shared" si="12"/>
        <v>190019</v>
      </c>
      <c r="I60" s="1101">
        <f t="shared" si="13"/>
        <v>570057</v>
      </c>
      <c r="J60" s="1101">
        <f t="shared" si="14"/>
        <v>114011.4</v>
      </c>
      <c r="K60" s="1101">
        <f t="shared" si="15"/>
        <v>570057</v>
      </c>
      <c r="L60" s="1101"/>
      <c r="M60" s="1101"/>
      <c r="N60" s="1102">
        <f t="shared" si="16"/>
        <v>76007.600000000006</v>
      </c>
    </row>
    <row r="61" spans="1:255" ht="18">
      <c r="A61" s="1103">
        <v>6</v>
      </c>
      <c r="B61" s="1100"/>
      <c r="C61" s="1101" t="s">
        <v>986</v>
      </c>
      <c r="D61" s="1101">
        <v>760076</v>
      </c>
      <c r="E61" s="1101">
        <f t="shared" si="9"/>
        <v>190019</v>
      </c>
      <c r="F61" s="1101">
        <f t="shared" si="10"/>
        <v>228022.8</v>
      </c>
      <c r="G61" s="1101">
        <f t="shared" si="11"/>
        <v>228022.8</v>
      </c>
      <c r="H61" s="1101">
        <f t="shared" si="12"/>
        <v>190019</v>
      </c>
      <c r="I61" s="1101">
        <f t="shared" si="13"/>
        <v>570057</v>
      </c>
      <c r="J61" s="1101">
        <f t="shared" si="14"/>
        <v>114011.4</v>
      </c>
      <c r="K61" s="1101">
        <f t="shared" si="15"/>
        <v>570057</v>
      </c>
      <c r="L61" s="1101"/>
      <c r="M61" s="1101"/>
      <c r="N61" s="1102">
        <f t="shared" si="16"/>
        <v>76007.600000000006</v>
      </c>
    </row>
    <row r="62" spans="1:255" ht="18">
      <c r="A62" s="1103">
        <v>7</v>
      </c>
      <c r="B62" s="1100"/>
      <c r="C62" s="1101" t="s">
        <v>986</v>
      </c>
      <c r="D62" s="1101">
        <v>760076</v>
      </c>
      <c r="E62" s="1101">
        <f t="shared" si="9"/>
        <v>190019</v>
      </c>
      <c r="F62" s="1101">
        <f t="shared" si="10"/>
        <v>228022.8</v>
      </c>
      <c r="G62" s="1101">
        <f t="shared" si="11"/>
        <v>228022.8</v>
      </c>
      <c r="H62" s="1101">
        <f t="shared" si="12"/>
        <v>190019</v>
      </c>
      <c r="I62" s="1101">
        <f t="shared" si="13"/>
        <v>570057</v>
      </c>
      <c r="J62" s="1101">
        <f t="shared" si="14"/>
        <v>114011.4</v>
      </c>
      <c r="K62" s="1101">
        <f t="shared" si="15"/>
        <v>570057</v>
      </c>
      <c r="L62" s="1101"/>
      <c r="M62" s="1101"/>
      <c r="N62" s="1102">
        <f t="shared" si="16"/>
        <v>76007.600000000006</v>
      </c>
    </row>
    <row r="63" spans="1:255" ht="18">
      <c r="A63" s="1103">
        <v>8</v>
      </c>
      <c r="B63" s="1100"/>
      <c r="C63" s="1101" t="s">
        <v>986</v>
      </c>
      <c r="D63" s="1101">
        <v>760076</v>
      </c>
      <c r="E63" s="1101">
        <f t="shared" si="9"/>
        <v>190019</v>
      </c>
      <c r="F63" s="1101">
        <f t="shared" si="10"/>
        <v>228022.8</v>
      </c>
      <c r="G63" s="1101">
        <f t="shared" si="11"/>
        <v>228022.8</v>
      </c>
      <c r="H63" s="1101">
        <f t="shared" si="12"/>
        <v>190019</v>
      </c>
      <c r="I63" s="1101">
        <f t="shared" si="13"/>
        <v>570057</v>
      </c>
      <c r="J63" s="1101">
        <f t="shared" si="14"/>
        <v>114011.4</v>
      </c>
      <c r="K63" s="1101">
        <f t="shared" si="15"/>
        <v>570057</v>
      </c>
      <c r="L63" s="1101"/>
      <c r="M63" s="1101"/>
      <c r="N63" s="1102">
        <f t="shared" si="16"/>
        <v>76007.600000000006</v>
      </c>
    </row>
    <row r="64" spans="1:255" ht="18">
      <c r="A64" s="1103">
        <v>9</v>
      </c>
      <c r="B64" s="1100"/>
      <c r="C64" s="1101" t="s">
        <v>986</v>
      </c>
      <c r="D64" s="1101">
        <v>760076</v>
      </c>
      <c r="E64" s="1101">
        <f t="shared" si="9"/>
        <v>190019</v>
      </c>
      <c r="F64" s="1101">
        <f t="shared" si="10"/>
        <v>228022.8</v>
      </c>
      <c r="G64" s="1101">
        <f t="shared" si="11"/>
        <v>228022.8</v>
      </c>
      <c r="H64" s="1101">
        <f t="shared" si="12"/>
        <v>190019</v>
      </c>
      <c r="I64" s="1101">
        <f t="shared" si="13"/>
        <v>570057</v>
      </c>
      <c r="J64" s="1101">
        <f t="shared" si="14"/>
        <v>114011.4</v>
      </c>
      <c r="K64" s="1101">
        <f t="shared" si="15"/>
        <v>570057</v>
      </c>
      <c r="L64" s="1101"/>
      <c r="M64" s="1101"/>
      <c r="N64" s="1102">
        <f t="shared" si="16"/>
        <v>76007.600000000006</v>
      </c>
    </row>
    <row r="65" spans="1:14" ht="18">
      <c r="A65" s="1103">
        <v>10</v>
      </c>
      <c r="B65" s="1100"/>
      <c r="C65" s="1101" t="s">
        <v>986</v>
      </c>
      <c r="D65" s="1101">
        <v>760076</v>
      </c>
      <c r="E65" s="1101">
        <f t="shared" si="9"/>
        <v>190019</v>
      </c>
      <c r="F65" s="1101">
        <f t="shared" si="10"/>
        <v>228022.8</v>
      </c>
      <c r="G65" s="1101">
        <f t="shared" si="11"/>
        <v>228022.8</v>
      </c>
      <c r="H65" s="1101">
        <f t="shared" si="12"/>
        <v>190019</v>
      </c>
      <c r="I65" s="1101">
        <f t="shared" si="13"/>
        <v>570057</v>
      </c>
      <c r="J65" s="1101">
        <f t="shared" si="14"/>
        <v>114011.4</v>
      </c>
      <c r="K65" s="1101">
        <f t="shared" si="15"/>
        <v>570057</v>
      </c>
      <c r="L65" s="1101"/>
      <c r="M65" s="1101"/>
      <c r="N65" s="1102">
        <f t="shared" si="16"/>
        <v>76007.600000000006</v>
      </c>
    </row>
    <row r="66" spans="1:14" ht="18">
      <c r="A66" s="1103">
        <v>11</v>
      </c>
      <c r="B66" s="1100"/>
      <c r="C66" s="1101" t="s">
        <v>986</v>
      </c>
      <c r="D66" s="1101">
        <v>760076</v>
      </c>
      <c r="E66" s="1101">
        <f t="shared" si="9"/>
        <v>190019</v>
      </c>
      <c r="F66" s="1101">
        <f t="shared" si="10"/>
        <v>228022.8</v>
      </c>
      <c r="G66" s="1101">
        <f t="shared" si="11"/>
        <v>228022.8</v>
      </c>
      <c r="H66" s="1101">
        <f t="shared" si="12"/>
        <v>190019</v>
      </c>
      <c r="I66" s="1101">
        <f t="shared" si="13"/>
        <v>570057</v>
      </c>
      <c r="J66" s="1101">
        <f t="shared" si="14"/>
        <v>114011.4</v>
      </c>
      <c r="K66" s="1101">
        <f t="shared" si="15"/>
        <v>570057</v>
      </c>
      <c r="L66" s="1101"/>
      <c r="M66" s="1101"/>
      <c r="N66" s="1102">
        <f t="shared" si="16"/>
        <v>76007.600000000006</v>
      </c>
    </row>
    <row r="67" spans="1:14" ht="18">
      <c r="A67" s="1103">
        <v>12</v>
      </c>
      <c r="B67" s="1100"/>
      <c r="C67" s="1101" t="s">
        <v>987</v>
      </c>
      <c r="D67" s="1101">
        <v>810000</v>
      </c>
      <c r="E67" s="1101">
        <f>D67*25%</f>
        <v>202500</v>
      </c>
      <c r="F67" s="1101">
        <f>D67*30%</f>
        <v>243000</v>
      </c>
      <c r="G67" s="1101">
        <f>D67*30%</f>
        <v>243000</v>
      </c>
      <c r="H67" s="1101">
        <f>D67*25%</f>
        <v>202500</v>
      </c>
      <c r="I67" s="1101">
        <f>D67*75%</f>
        <v>607500</v>
      </c>
      <c r="J67" s="1101">
        <f>D67*15%</f>
        <v>121500</v>
      </c>
      <c r="K67" s="1101">
        <f>D67*75%</f>
        <v>607500</v>
      </c>
      <c r="L67" s="1101">
        <f>D67*22%</f>
        <v>178200</v>
      </c>
      <c r="M67" s="1101"/>
      <c r="N67" s="1102">
        <f t="shared" si="16"/>
        <v>81000</v>
      </c>
    </row>
    <row r="68" spans="1:14" ht="18.5" thickBot="1">
      <c r="A68" s="1105">
        <v>13</v>
      </c>
      <c r="B68" s="1106"/>
      <c r="C68" s="1107" t="s">
        <v>988</v>
      </c>
      <c r="D68" s="1107">
        <v>811300</v>
      </c>
      <c r="E68" s="1107">
        <f>D68*25%</f>
        <v>202825</v>
      </c>
      <c r="F68" s="1107">
        <f>D68*30%</f>
        <v>243390</v>
      </c>
      <c r="G68" s="1107">
        <f>D68*30%</f>
        <v>243390</v>
      </c>
      <c r="H68" s="1107">
        <f>D68*25%</f>
        <v>202825</v>
      </c>
      <c r="I68" s="1107">
        <f>D68*75%</f>
        <v>608475</v>
      </c>
      <c r="J68" s="1107">
        <f>D68*15%</f>
        <v>121695</v>
      </c>
      <c r="K68" s="1107">
        <f>D68*75%</f>
        <v>608475</v>
      </c>
      <c r="L68" s="1107">
        <f>D68*25%</f>
        <v>202825</v>
      </c>
      <c r="M68" s="1107"/>
      <c r="N68" s="1109">
        <f t="shared" si="16"/>
        <v>81130</v>
      </c>
    </row>
    <row r="69" spans="1:14" ht="18.5" thickBot="1">
      <c r="A69" s="1154"/>
      <c r="B69" s="1135" t="s">
        <v>464</v>
      </c>
      <c r="C69" s="1127"/>
      <c r="D69" s="1127">
        <f>SUM(D56:D68)</f>
        <v>9982136</v>
      </c>
      <c r="E69" s="1127">
        <f t="shared" ref="E69:N69" si="17">SUM(E56:E68)</f>
        <v>2495534</v>
      </c>
      <c r="F69" s="1127">
        <f t="shared" si="17"/>
        <v>2994640.8</v>
      </c>
      <c r="G69" s="1127">
        <f t="shared" si="17"/>
        <v>2994640.8</v>
      </c>
      <c r="H69" s="1127">
        <f t="shared" si="17"/>
        <v>2495534</v>
      </c>
      <c r="I69" s="1127">
        <f t="shared" si="17"/>
        <v>7486602</v>
      </c>
      <c r="J69" s="1127">
        <f t="shared" si="17"/>
        <v>1497320.4</v>
      </c>
      <c r="K69" s="1127">
        <f t="shared" si="17"/>
        <v>7486602</v>
      </c>
      <c r="L69" s="1127">
        <f t="shared" si="17"/>
        <v>381025</v>
      </c>
      <c r="M69" s="1127">
        <f t="shared" si="17"/>
        <v>0</v>
      </c>
      <c r="N69" s="1137">
        <f t="shared" si="17"/>
        <v>998213.59999999986</v>
      </c>
    </row>
    <row r="70" spans="1:14" ht="18">
      <c r="A70" s="1155"/>
      <c r="B70" s="1155"/>
      <c r="C70" s="1156"/>
      <c r="D70" s="1156"/>
      <c r="E70" s="1156"/>
      <c r="F70" s="1156"/>
      <c r="G70" s="1156"/>
      <c r="H70" s="1156"/>
      <c r="I70" s="1156"/>
      <c r="J70" s="1156"/>
      <c r="K70" s="1156"/>
      <c r="L70" s="1156"/>
      <c r="M70" s="1156"/>
      <c r="N70" s="1156"/>
    </row>
    <row r="71" spans="1:14" ht="24.5">
      <c r="A71" s="1698" t="s">
        <v>1615</v>
      </c>
      <c r="B71" s="1698"/>
      <c r="C71" s="1698"/>
      <c r="D71" s="1698"/>
      <c r="E71" s="1698"/>
      <c r="F71" s="1698"/>
      <c r="G71" s="1698"/>
      <c r="H71" s="1698"/>
      <c r="I71" s="1698"/>
      <c r="J71" s="1698"/>
      <c r="K71" s="1698"/>
      <c r="L71" s="1698"/>
      <c r="M71" s="1698"/>
      <c r="N71" s="1698"/>
    </row>
    <row r="72" spans="1:14" ht="18">
      <c r="A72" s="1699" t="s">
        <v>989</v>
      </c>
      <c r="B72" s="1699"/>
      <c r="C72" s="1699"/>
      <c r="D72" s="1699"/>
      <c r="E72" s="1699"/>
      <c r="F72" s="1699"/>
      <c r="G72" s="1699"/>
      <c r="H72" s="1699"/>
      <c r="I72" s="1699"/>
      <c r="J72" s="1699"/>
      <c r="K72" s="1699"/>
      <c r="L72" s="1699"/>
      <c r="M72" s="1699"/>
      <c r="N72" s="1699"/>
    </row>
    <row r="73" spans="1:14" ht="18">
      <c r="A73" s="1702" t="s">
        <v>990</v>
      </c>
      <c r="B73" s="1702"/>
      <c r="C73" s="1702"/>
      <c r="D73" s="1702"/>
      <c r="E73" s="1702"/>
      <c r="F73" s="1702"/>
      <c r="G73" s="1702"/>
      <c r="H73" s="1702"/>
      <c r="I73" s="1702"/>
      <c r="J73" s="1702"/>
      <c r="K73" s="1702"/>
      <c r="L73" s="1702"/>
      <c r="M73" s="1702"/>
      <c r="N73" s="1702"/>
    </row>
    <row r="74" spans="1:14" ht="18.5" thickBot="1">
      <c r="A74" s="1715" t="s">
        <v>991</v>
      </c>
      <c r="B74" s="1715"/>
      <c r="C74" s="1715"/>
      <c r="D74" s="1715"/>
      <c r="E74" s="1715"/>
      <c r="F74" s="1715"/>
      <c r="G74" s="1715"/>
      <c r="H74" s="1715"/>
      <c r="I74" s="1715"/>
      <c r="J74" s="1715"/>
      <c r="K74" s="1715"/>
      <c r="L74" s="1715"/>
      <c r="M74" s="1715"/>
      <c r="N74" s="1715"/>
    </row>
    <row r="75" spans="1:14" ht="56" thickBot="1">
      <c r="A75" s="1114" t="s">
        <v>948</v>
      </c>
      <c r="B75" s="1090" t="s">
        <v>949</v>
      </c>
      <c r="C75" s="1090" t="s">
        <v>950</v>
      </c>
      <c r="D75" s="1115" t="s">
        <v>951</v>
      </c>
      <c r="E75" s="1115" t="s">
        <v>952</v>
      </c>
      <c r="F75" s="1115" t="s">
        <v>953</v>
      </c>
      <c r="G75" s="1115" t="s">
        <v>954</v>
      </c>
      <c r="H75" s="1115" t="s">
        <v>935</v>
      </c>
      <c r="I75" s="1115" t="s">
        <v>955</v>
      </c>
      <c r="J75" s="1116" t="s">
        <v>956</v>
      </c>
      <c r="K75" s="1116" t="s">
        <v>957</v>
      </c>
      <c r="L75" s="1116" t="s">
        <v>958</v>
      </c>
      <c r="M75" s="1116" t="s">
        <v>959</v>
      </c>
      <c r="N75" s="1118" t="s">
        <v>942</v>
      </c>
    </row>
    <row r="76" spans="1:14" ht="18">
      <c r="A76" s="1119">
        <v>1</v>
      </c>
      <c r="B76" s="1095" t="s">
        <v>992</v>
      </c>
      <c r="C76" s="1095" t="s">
        <v>993</v>
      </c>
      <c r="D76" s="1096">
        <v>136019.88</v>
      </c>
      <c r="E76" s="1101">
        <f t="shared" ref="E76:E142" si="18">D76*35%</f>
        <v>47606.957999999999</v>
      </c>
      <c r="F76" s="1101">
        <f t="shared" ref="F76:F117" si="19">D76*20%</f>
        <v>27203.976000000002</v>
      </c>
      <c r="G76" s="1101">
        <v>5400</v>
      </c>
      <c r="H76" s="1101">
        <f t="shared" ref="H76:H117" si="20">D76*5%</f>
        <v>6800.9940000000006</v>
      </c>
      <c r="I76" s="1157">
        <f t="shared" ref="I76:I117" si="21">D76*5%+64915.7</f>
        <v>71716.694000000003</v>
      </c>
      <c r="J76" s="1096"/>
      <c r="K76" s="1096"/>
      <c r="L76" s="1096"/>
      <c r="M76" s="1097">
        <v>480000</v>
      </c>
      <c r="N76" s="1097"/>
    </row>
    <row r="77" spans="1:14" ht="18">
      <c r="A77" s="1119">
        <v>2</v>
      </c>
      <c r="B77" s="1095" t="s">
        <v>994</v>
      </c>
      <c r="C77" s="1095" t="s">
        <v>993</v>
      </c>
      <c r="D77" s="1096">
        <v>136019.88</v>
      </c>
      <c r="E77" s="1101">
        <f t="shared" si="18"/>
        <v>47606.957999999999</v>
      </c>
      <c r="F77" s="1101">
        <f t="shared" si="19"/>
        <v>27203.976000000002</v>
      </c>
      <c r="G77" s="1101">
        <v>5400</v>
      </c>
      <c r="H77" s="1101">
        <f t="shared" si="20"/>
        <v>6800.9940000000006</v>
      </c>
      <c r="I77" s="1157">
        <f t="shared" si="21"/>
        <v>71716.694000000003</v>
      </c>
      <c r="J77" s="1096"/>
      <c r="K77" s="1096"/>
      <c r="L77" s="1096"/>
      <c r="M77" s="1097">
        <v>480000</v>
      </c>
      <c r="N77" s="1097"/>
    </row>
    <row r="78" spans="1:14" ht="18">
      <c r="A78" s="1119">
        <v>3</v>
      </c>
      <c r="B78" s="1095" t="s">
        <v>995</v>
      </c>
      <c r="C78" s="1095" t="s">
        <v>993</v>
      </c>
      <c r="D78" s="1096">
        <v>136019.88</v>
      </c>
      <c r="E78" s="1101">
        <f t="shared" si="18"/>
        <v>47606.957999999999</v>
      </c>
      <c r="F78" s="1101">
        <f t="shared" si="19"/>
        <v>27203.976000000002</v>
      </c>
      <c r="G78" s="1101">
        <v>5400</v>
      </c>
      <c r="H78" s="1101">
        <f t="shared" si="20"/>
        <v>6800.9940000000006</v>
      </c>
      <c r="I78" s="1157">
        <f t="shared" si="21"/>
        <v>71716.694000000003</v>
      </c>
      <c r="J78" s="1096"/>
      <c r="K78" s="1096"/>
      <c r="L78" s="1096"/>
      <c r="M78" s="1097">
        <v>480000</v>
      </c>
      <c r="N78" s="1097"/>
    </row>
    <row r="79" spans="1:14" ht="18">
      <c r="A79" s="1119">
        <v>4</v>
      </c>
      <c r="B79" s="1095" t="s">
        <v>996</v>
      </c>
      <c r="C79" s="1095" t="s">
        <v>993</v>
      </c>
      <c r="D79" s="1096">
        <v>136019.88</v>
      </c>
      <c r="E79" s="1101">
        <f t="shared" si="18"/>
        <v>47606.957999999999</v>
      </c>
      <c r="F79" s="1101">
        <f t="shared" si="19"/>
        <v>27203.976000000002</v>
      </c>
      <c r="G79" s="1101">
        <v>5400</v>
      </c>
      <c r="H79" s="1101">
        <f t="shared" si="20"/>
        <v>6800.9940000000006</v>
      </c>
      <c r="I79" s="1157">
        <f t="shared" si="21"/>
        <v>71716.694000000003</v>
      </c>
      <c r="J79" s="1096"/>
      <c r="K79" s="1096"/>
      <c r="L79" s="1096"/>
      <c r="M79" s="1097">
        <v>480000</v>
      </c>
      <c r="N79" s="1097"/>
    </row>
    <row r="80" spans="1:14" ht="18">
      <c r="A80" s="1119">
        <v>5</v>
      </c>
      <c r="B80" s="1095" t="s">
        <v>997</v>
      </c>
      <c r="C80" s="1095" t="s">
        <v>993</v>
      </c>
      <c r="D80" s="1096">
        <v>136019.88</v>
      </c>
      <c r="E80" s="1101">
        <f t="shared" si="18"/>
        <v>47606.957999999999</v>
      </c>
      <c r="F80" s="1101">
        <f t="shared" si="19"/>
        <v>27203.976000000002</v>
      </c>
      <c r="G80" s="1101">
        <v>5400</v>
      </c>
      <c r="H80" s="1101">
        <f t="shared" si="20"/>
        <v>6800.9940000000006</v>
      </c>
      <c r="I80" s="1157">
        <f t="shared" si="21"/>
        <v>71716.694000000003</v>
      </c>
      <c r="J80" s="1096"/>
      <c r="K80" s="1096"/>
      <c r="L80" s="1096"/>
      <c r="M80" s="1097">
        <v>480000</v>
      </c>
      <c r="N80" s="1097"/>
    </row>
    <row r="81" spans="1:14" ht="18">
      <c r="A81" s="1119">
        <v>6</v>
      </c>
      <c r="B81" s="1100" t="s">
        <v>998</v>
      </c>
      <c r="C81" s="1100" t="s">
        <v>999</v>
      </c>
      <c r="D81" s="1101">
        <v>149556.84</v>
      </c>
      <c r="E81" s="1101">
        <f t="shared" si="18"/>
        <v>52344.893999999993</v>
      </c>
      <c r="F81" s="1101">
        <f t="shared" si="19"/>
        <v>29911.368000000002</v>
      </c>
      <c r="G81" s="1101">
        <v>5400</v>
      </c>
      <c r="H81" s="1101">
        <f t="shared" si="20"/>
        <v>7477.8420000000006</v>
      </c>
      <c r="I81" s="1157">
        <f t="shared" si="21"/>
        <v>72393.542000000001</v>
      </c>
      <c r="J81" s="1101"/>
      <c r="K81" s="1101"/>
      <c r="L81" s="1101"/>
      <c r="M81" s="1097">
        <v>480000</v>
      </c>
      <c r="N81" s="1102"/>
    </row>
    <row r="82" spans="1:14" ht="18">
      <c r="A82" s="1119">
        <v>7</v>
      </c>
      <c r="B82" s="1100" t="s">
        <v>1000</v>
      </c>
      <c r="C82" s="1100" t="s">
        <v>999</v>
      </c>
      <c r="D82" s="1101">
        <v>149556.84</v>
      </c>
      <c r="E82" s="1101">
        <f t="shared" si="18"/>
        <v>52344.893999999993</v>
      </c>
      <c r="F82" s="1101">
        <f t="shared" si="19"/>
        <v>29911.368000000002</v>
      </c>
      <c r="G82" s="1101">
        <v>5400</v>
      </c>
      <c r="H82" s="1101">
        <f t="shared" si="20"/>
        <v>7477.8420000000006</v>
      </c>
      <c r="I82" s="1157">
        <f t="shared" si="21"/>
        <v>72393.542000000001</v>
      </c>
      <c r="J82" s="1101"/>
      <c r="K82" s="1101"/>
      <c r="L82" s="1101"/>
      <c r="M82" s="1097">
        <v>480000</v>
      </c>
      <c r="N82" s="1102"/>
    </row>
    <row r="83" spans="1:14" ht="18">
      <c r="A83" s="1119">
        <v>8</v>
      </c>
      <c r="B83" s="1100" t="s">
        <v>1001</v>
      </c>
      <c r="C83" s="1100" t="s">
        <v>999</v>
      </c>
      <c r="D83" s="1101">
        <v>149556.84</v>
      </c>
      <c r="E83" s="1101">
        <f t="shared" si="18"/>
        <v>52344.893999999993</v>
      </c>
      <c r="F83" s="1101">
        <f t="shared" si="19"/>
        <v>29911.368000000002</v>
      </c>
      <c r="G83" s="1101">
        <v>5400</v>
      </c>
      <c r="H83" s="1101">
        <f t="shared" si="20"/>
        <v>7477.8420000000006</v>
      </c>
      <c r="I83" s="1157">
        <f t="shared" si="21"/>
        <v>72393.542000000001</v>
      </c>
      <c r="J83" s="1101"/>
      <c r="K83" s="1101"/>
      <c r="L83" s="1101"/>
      <c r="M83" s="1097">
        <v>480000</v>
      </c>
      <c r="N83" s="1102"/>
    </row>
    <row r="84" spans="1:14" ht="18">
      <c r="A84" s="1119">
        <v>9</v>
      </c>
      <c r="B84" s="1100" t="s">
        <v>1002</v>
      </c>
      <c r="C84" s="1100" t="s">
        <v>999</v>
      </c>
      <c r="D84" s="1101">
        <v>149556.84</v>
      </c>
      <c r="E84" s="1101">
        <f t="shared" si="18"/>
        <v>52344.893999999993</v>
      </c>
      <c r="F84" s="1101">
        <f t="shared" si="19"/>
        <v>29911.368000000002</v>
      </c>
      <c r="G84" s="1101">
        <v>5400</v>
      </c>
      <c r="H84" s="1101">
        <f t="shared" si="20"/>
        <v>7477.8420000000006</v>
      </c>
      <c r="I84" s="1157">
        <f t="shared" si="21"/>
        <v>72393.542000000001</v>
      </c>
      <c r="J84" s="1101"/>
      <c r="K84" s="1101"/>
      <c r="L84" s="1101"/>
      <c r="M84" s="1097">
        <v>480000</v>
      </c>
      <c r="N84" s="1102"/>
    </row>
    <row r="85" spans="1:14" ht="18">
      <c r="A85" s="1119">
        <v>10</v>
      </c>
      <c r="B85" s="1100" t="s">
        <v>1003</v>
      </c>
      <c r="C85" s="1100" t="s">
        <v>999</v>
      </c>
      <c r="D85" s="1101">
        <v>149556.84</v>
      </c>
      <c r="E85" s="1101">
        <f t="shared" si="18"/>
        <v>52344.893999999993</v>
      </c>
      <c r="F85" s="1101">
        <f t="shared" si="19"/>
        <v>29911.368000000002</v>
      </c>
      <c r="G85" s="1101">
        <v>5400</v>
      </c>
      <c r="H85" s="1101">
        <f t="shared" si="20"/>
        <v>7477.8420000000006</v>
      </c>
      <c r="I85" s="1157">
        <f t="shared" si="21"/>
        <v>72393.542000000001</v>
      </c>
      <c r="J85" s="1101"/>
      <c r="K85" s="1101"/>
      <c r="L85" s="1101"/>
      <c r="M85" s="1097">
        <v>480000</v>
      </c>
      <c r="N85" s="1102"/>
    </row>
    <row r="86" spans="1:14" ht="18">
      <c r="A86" s="1119">
        <v>11</v>
      </c>
      <c r="B86" s="1100" t="s">
        <v>1004</v>
      </c>
      <c r="C86" s="1100" t="s">
        <v>999</v>
      </c>
      <c r="D86" s="1101">
        <v>149556.84</v>
      </c>
      <c r="E86" s="1101">
        <f t="shared" si="18"/>
        <v>52344.893999999993</v>
      </c>
      <c r="F86" s="1101">
        <f t="shared" si="19"/>
        <v>29911.368000000002</v>
      </c>
      <c r="G86" s="1101">
        <v>5400</v>
      </c>
      <c r="H86" s="1101">
        <f t="shared" si="20"/>
        <v>7477.8420000000006</v>
      </c>
      <c r="I86" s="1157">
        <f t="shared" si="21"/>
        <v>72393.542000000001</v>
      </c>
      <c r="J86" s="1101"/>
      <c r="K86" s="1101"/>
      <c r="L86" s="1101"/>
      <c r="M86" s="1097">
        <v>480000</v>
      </c>
      <c r="N86" s="1102"/>
    </row>
    <row r="87" spans="1:14" ht="18">
      <c r="A87" s="1119">
        <v>12</v>
      </c>
      <c r="B87" s="1100" t="s">
        <v>1005</v>
      </c>
      <c r="C87" s="1100" t="s">
        <v>999</v>
      </c>
      <c r="D87" s="1101">
        <v>149556.84</v>
      </c>
      <c r="E87" s="1101">
        <f t="shared" si="18"/>
        <v>52344.893999999993</v>
      </c>
      <c r="F87" s="1101">
        <f t="shared" si="19"/>
        <v>29911.368000000002</v>
      </c>
      <c r="G87" s="1101">
        <v>5400</v>
      </c>
      <c r="H87" s="1101">
        <f t="shared" si="20"/>
        <v>7477.8420000000006</v>
      </c>
      <c r="I87" s="1157">
        <f t="shared" si="21"/>
        <v>72393.542000000001</v>
      </c>
      <c r="J87" s="1101"/>
      <c r="K87" s="1101"/>
      <c r="L87" s="1101"/>
      <c r="M87" s="1097">
        <v>480000</v>
      </c>
      <c r="N87" s="1102"/>
    </row>
    <row r="88" spans="1:14" ht="18">
      <c r="A88" s="1119">
        <v>13</v>
      </c>
      <c r="B88" s="1100" t="s">
        <v>1006</v>
      </c>
      <c r="C88" s="1100" t="s">
        <v>999</v>
      </c>
      <c r="D88" s="1101">
        <v>149556.84</v>
      </c>
      <c r="E88" s="1101">
        <f t="shared" si="18"/>
        <v>52344.893999999993</v>
      </c>
      <c r="F88" s="1101">
        <f t="shared" si="19"/>
        <v>29911.368000000002</v>
      </c>
      <c r="G88" s="1101">
        <v>5400</v>
      </c>
      <c r="H88" s="1101">
        <f t="shared" si="20"/>
        <v>7477.8420000000006</v>
      </c>
      <c r="I88" s="1157">
        <f t="shared" si="21"/>
        <v>72393.542000000001</v>
      </c>
      <c r="J88" s="1101"/>
      <c r="K88" s="1101"/>
      <c r="L88" s="1101"/>
      <c r="M88" s="1097">
        <v>480000</v>
      </c>
      <c r="N88" s="1102"/>
    </row>
    <row r="89" spans="1:14" ht="18">
      <c r="A89" s="1119">
        <v>14</v>
      </c>
      <c r="B89" s="1100" t="s">
        <v>1007</v>
      </c>
      <c r="C89" s="1100" t="s">
        <v>999</v>
      </c>
      <c r="D89" s="1101">
        <v>149556.84</v>
      </c>
      <c r="E89" s="1101">
        <f t="shared" si="18"/>
        <v>52344.893999999993</v>
      </c>
      <c r="F89" s="1101">
        <f t="shared" si="19"/>
        <v>29911.368000000002</v>
      </c>
      <c r="G89" s="1101">
        <v>5400</v>
      </c>
      <c r="H89" s="1101">
        <f t="shared" si="20"/>
        <v>7477.8420000000006</v>
      </c>
      <c r="I89" s="1157">
        <f t="shared" si="21"/>
        <v>72393.542000000001</v>
      </c>
      <c r="J89" s="1101"/>
      <c r="K89" s="1101"/>
      <c r="L89" s="1101"/>
      <c r="M89" s="1097">
        <v>480000</v>
      </c>
      <c r="N89" s="1102"/>
    </row>
    <row r="90" spans="1:14" ht="18">
      <c r="A90" s="1119">
        <v>15</v>
      </c>
      <c r="B90" s="1100" t="s">
        <v>1008</v>
      </c>
      <c r="C90" s="1100" t="s">
        <v>999</v>
      </c>
      <c r="D90" s="1101">
        <v>149556.84</v>
      </c>
      <c r="E90" s="1101">
        <f t="shared" si="18"/>
        <v>52344.893999999993</v>
      </c>
      <c r="F90" s="1101">
        <f t="shared" si="19"/>
        <v>29911.368000000002</v>
      </c>
      <c r="G90" s="1101">
        <v>5400</v>
      </c>
      <c r="H90" s="1101">
        <f t="shared" si="20"/>
        <v>7477.8420000000006</v>
      </c>
      <c r="I90" s="1157">
        <f t="shared" si="21"/>
        <v>72393.542000000001</v>
      </c>
      <c r="J90" s="1101"/>
      <c r="K90" s="1101"/>
      <c r="L90" s="1101"/>
      <c r="M90" s="1097">
        <v>480000</v>
      </c>
      <c r="N90" s="1102"/>
    </row>
    <row r="91" spans="1:14" ht="18">
      <c r="A91" s="1119">
        <v>16</v>
      </c>
      <c r="B91" s="1100" t="s">
        <v>1009</v>
      </c>
      <c r="C91" s="1100" t="s">
        <v>999</v>
      </c>
      <c r="D91" s="1101">
        <v>149556.84</v>
      </c>
      <c r="E91" s="1101">
        <f t="shared" si="18"/>
        <v>52344.893999999993</v>
      </c>
      <c r="F91" s="1101">
        <f t="shared" si="19"/>
        <v>29911.368000000002</v>
      </c>
      <c r="G91" s="1101">
        <v>5400</v>
      </c>
      <c r="H91" s="1101">
        <f t="shared" si="20"/>
        <v>7477.8420000000006</v>
      </c>
      <c r="I91" s="1157">
        <f t="shared" si="21"/>
        <v>72393.542000000001</v>
      </c>
      <c r="J91" s="1101"/>
      <c r="K91" s="1101"/>
      <c r="L91" s="1101"/>
      <c r="M91" s="1097">
        <v>480000</v>
      </c>
      <c r="N91" s="1102"/>
    </row>
    <row r="92" spans="1:14" ht="18">
      <c r="A92" s="1119">
        <v>17</v>
      </c>
      <c r="B92" s="1100" t="s">
        <v>1010</v>
      </c>
      <c r="C92" s="1100" t="s">
        <v>999</v>
      </c>
      <c r="D92" s="1101">
        <v>149556.84</v>
      </c>
      <c r="E92" s="1101">
        <f t="shared" si="18"/>
        <v>52344.893999999993</v>
      </c>
      <c r="F92" s="1101">
        <f t="shared" si="19"/>
        <v>29911.368000000002</v>
      </c>
      <c r="G92" s="1101">
        <v>5400</v>
      </c>
      <c r="H92" s="1101">
        <f t="shared" si="20"/>
        <v>7477.8420000000006</v>
      </c>
      <c r="I92" s="1157">
        <f t="shared" si="21"/>
        <v>72393.542000000001</v>
      </c>
      <c r="J92" s="1101"/>
      <c r="K92" s="1101"/>
      <c r="L92" s="1101"/>
      <c r="M92" s="1097">
        <v>480000</v>
      </c>
      <c r="N92" s="1102"/>
    </row>
    <row r="93" spans="1:14" ht="18">
      <c r="A93" s="1119">
        <v>18</v>
      </c>
      <c r="B93" s="1100" t="s">
        <v>1011</v>
      </c>
      <c r="C93" s="1100" t="s">
        <v>999</v>
      </c>
      <c r="D93" s="1101">
        <v>149556.84</v>
      </c>
      <c r="E93" s="1101">
        <f t="shared" si="18"/>
        <v>52344.893999999993</v>
      </c>
      <c r="F93" s="1101">
        <f t="shared" si="19"/>
        <v>29911.368000000002</v>
      </c>
      <c r="G93" s="1101">
        <v>5400</v>
      </c>
      <c r="H93" s="1101">
        <f t="shared" si="20"/>
        <v>7477.8420000000006</v>
      </c>
      <c r="I93" s="1157">
        <f t="shared" si="21"/>
        <v>72393.542000000001</v>
      </c>
      <c r="J93" s="1101"/>
      <c r="K93" s="1101"/>
      <c r="L93" s="1101"/>
      <c r="M93" s="1097">
        <v>480000</v>
      </c>
      <c r="N93" s="1102"/>
    </row>
    <row r="94" spans="1:14" ht="18">
      <c r="A94" s="1119">
        <v>19</v>
      </c>
      <c r="B94" s="1100" t="s">
        <v>1012</v>
      </c>
      <c r="C94" s="1100" t="s">
        <v>999</v>
      </c>
      <c r="D94" s="1101">
        <v>149556.84</v>
      </c>
      <c r="E94" s="1101">
        <f t="shared" si="18"/>
        <v>52344.893999999993</v>
      </c>
      <c r="F94" s="1101">
        <f t="shared" si="19"/>
        <v>29911.368000000002</v>
      </c>
      <c r="G94" s="1101">
        <v>5400</v>
      </c>
      <c r="H94" s="1101">
        <f t="shared" si="20"/>
        <v>7477.8420000000006</v>
      </c>
      <c r="I94" s="1157">
        <f t="shared" si="21"/>
        <v>72393.542000000001</v>
      </c>
      <c r="J94" s="1101"/>
      <c r="K94" s="1101"/>
      <c r="L94" s="1101"/>
      <c r="M94" s="1097">
        <v>480000</v>
      </c>
      <c r="N94" s="1102"/>
    </row>
    <row r="95" spans="1:14" ht="18">
      <c r="A95" s="1119">
        <v>20</v>
      </c>
      <c r="B95" s="1100" t="s">
        <v>1013</v>
      </c>
      <c r="C95" s="1100" t="s">
        <v>999</v>
      </c>
      <c r="D95" s="1101">
        <v>149556.84</v>
      </c>
      <c r="E95" s="1101">
        <f t="shared" si="18"/>
        <v>52344.893999999993</v>
      </c>
      <c r="F95" s="1101">
        <f t="shared" si="19"/>
        <v>29911.368000000002</v>
      </c>
      <c r="G95" s="1101">
        <v>5400</v>
      </c>
      <c r="H95" s="1101">
        <f t="shared" si="20"/>
        <v>7477.8420000000006</v>
      </c>
      <c r="I95" s="1157">
        <f t="shared" si="21"/>
        <v>72393.542000000001</v>
      </c>
      <c r="J95" s="1101"/>
      <c r="K95" s="1101"/>
      <c r="L95" s="1101"/>
      <c r="M95" s="1097">
        <v>480000</v>
      </c>
      <c r="N95" s="1102"/>
    </row>
    <row r="96" spans="1:14" ht="18">
      <c r="A96" s="1119">
        <v>21</v>
      </c>
      <c r="B96" s="1100" t="s">
        <v>1014</v>
      </c>
      <c r="C96" s="1100" t="s">
        <v>999</v>
      </c>
      <c r="D96" s="1101">
        <v>149556.84</v>
      </c>
      <c r="E96" s="1101">
        <f t="shared" si="18"/>
        <v>52344.893999999993</v>
      </c>
      <c r="F96" s="1101">
        <f t="shared" si="19"/>
        <v>29911.368000000002</v>
      </c>
      <c r="G96" s="1101">
        <v>5400</v>
      </c>
      <c r="H96" s="1101">
        <f t="shared" si="20"/>
        <v>7477.8420000000006</v>
      </c>
      <c r="I96" s="1157">
        <f t="shared" si="21"/>
        <v>72393.542000000001</v>
      </c>
      <c r="J96" s="1101"/>
      <c r="K96" s="1101"/>
      <c r="L96" s="1101"/>
      <c r="M96" s="1097">
        <v>480000</v>
      </c>
      <c r="N96" s="1102"/>
    </row>
    <row r="97" spans="1:14" ht="18">
      <c r="A97" s="1119">
        <v>22</v>
      </c>
      <c r="B97" s="1100" t="s">
        <v>1015</v>
      </c>
      <c r="C97" s="1100" t="s">
        <v>999</v>
      </c>
      <c r="D97" s="1101">
        <v>149556.84</v>
      </c>
      <c r="E97" s="1101">
        <f t="shared" si="18"/>
        <v>52344.893999999993</v>
      </c>
      <c r="F97" s="1101">
        <f t="shared" si="19"/>
        <v>29911.368000000002</v>
      </c>
      <c r="G97" s="1101">
        <v>5400</v>
      </c>
      <c r="H97" s="1101">
        <f t="shared" si="20"/>
        <v>7477.8420000000006</v>
      </c>
      <c r="I97" s="1157">
        <f t="shared" si="21"/>
        <v>72393.542000000001</v>
      </c>
      <c r="J97" s="1101"/>
      <c r="K97" s="1101"/>
      <c r="L97" s="1101"/>
      <c r="M97" s="1097">
        <v>480000</v>
      </c>
      <c r="N97" s="1102"/>
    </row>
    <row r="98" spans="1:14" ht="18">
      <c r="A98" s="1119">
        <v>23</v>
      </c>
      <c r="B98" s="1100" t="s">
        <v>1016</v>
      </c>
      <c r="C98" s="1100" t="s">
        <v>999</v>
      </c>
      <c r="D98" s="1101">
        <v>149556.84</v>
      </c>
      <c r="E98" s="1101">
        <f t="shared" si="18"/>
        <v>52344.893999999993</v>
      </c>
      <c r="F98" s="1101">
        <f t="shared" si="19"/>
        <v>29911.368000000002</v>
      </c>
      <c r="G98" s="1101">
        <v>5400</v>
      </c>
      <c r="H98" s="1101">
        <f t="shared" si="20"/>
        <v>7477.8420000000006</v>
      </c>
      <c r="I98" s="1157">
        <f t="shared" si="21"/>
        <v>72393.542000000001</v>
      </c>
      <c r="J98" s="1101"/>
      <c r="K98" s="1101"/>
      <c r="L98" s="1101"/>
      <c r="M98" s="1097">
        <v>480000</v>
      </c>
      <c r="N98" s="1102"/>
    </row>
    <row r="99" spans="1:14" ht="18">
      <c r="A99" s="1119">
        <v>24</v>
      </c>
      <c r="B99" s="1100" t="s">
        <v>1017</v>
      </c>
      <c r="C99" s="1100" t="s">
        <v>999</v>
      </c>
      <c r="D99" s="1101">
        <v>149556.84</v>
      </c>
      <c r="E99" s="1101">
        <f t="shared" si="18"/>
        <v>52344.893999999993</v>
      </c>
      <c r="F99" s="1101">
        <f t="shared" si="19"/>
        <v>29911.368000000002</v>
      </c>
      <c r="G99" s="1101">
        <v>5400</v>
      </c>
      <c r="H99" s="1101">
        <f t="shared" si="20"/>
        <v>7477.8420000000006</v>
      </c>
      <c r="I99" s="1157">
        <f t="shared" si="21"/>
        <v>72393.542000000001</v>
      </c>
      <c r="J99" s="1101"/>
      <c r="K99" s="1101"/>
      <c r="L99" s="1101"/>
      <c r="M99" s="1097">
        <v>480000</v>
      </c>
      <c r="N99" s="1102"/>
    </row>
    <row r="100" spans="1:14" ht="18">
      <c r="A100" s="1119">
        <v>25</v>
      </c>
      <c r="B100" s="1100" t="s">
        <v>1018</v>
      </c>
      <c r="C100" s="1100" t="s">
        <v>999</v>
      </c>
      <c r="D100" s="1101">
        <v>149556.84</v>
      </c>
      <c r="E100" s="1101">
        <f t="shared" si="18"/>
        <v>52344.893999999993</v>
      </c>
      <c r="F100" s="1101">
        <f t="shared" si="19"/>
        <v>29911.368000000002</v>
      </c>
      <c r="G100" s="1101">
        <v>5400</v>
      </c>
      <c r="H100" s="1101">
        <f t="shared" si="20"/>
        <v>7477.8420000000006</v>
      </c>
      <c r="I100" s="1157">
        <f t="shared" si="21"/>
        <v>72393.542000000001</v>
      </c>
      <c r="J100" s="1101"/>
      <c r="K100" s="1101"/>
      <c r="L100" s="1101"/>
      <c r="M100" s="1097">
        <v>480000</v>
      </c>
      <c r="N100" s="1102"/>
    </row>
    <row r="101" spans="1:14" ht="18">
      <c r="A101" s="1119">
        <v>26</v>
      </c>
      <c r="B101" s="1100" t="s">
        <v>1019</v>
      </c>
      <c r="C101" s="1100" t="s">
        <v>999</v>
      </c>
      <c r="D101" s="1101">
        <v>149556.84</v>
      </c>
      <c r="E101" s="1101">
        <f t="shared" si="18"/>
        <v>52344.893999999993</v>
      </c>
      <c r="F101" s="1101">
        <f t="shared" si="19"/>
        <v>29911.368000000002</v>
      </c>
      <c r="G101" s="1101">
        <v>5400</v>
      </c>
      <c r="H101" s="1101">
        <f t="shared" si="20"/>
        <v>7477.8420000000006</v>
      </c>
      <c r="I101" s="1157">
        <f t="shared" si="21"/>
        <v>72393.542000000001</v>
      </c>
      <c r="J101" s="1101"/>
      <c r="K101" s="1101"/>
      <c r="L101" s="1101"/>
      <c r="M101" s="1097">
        <v>480000</v>
      </c>
      <c r="N101" s="1102"/>
    </row>
    <row r="102" spans="1:14" ht="18">
      <c r="A102" s="1119">
        <v>27</v>
      </c>
      <c r="B102" s="1100" t="s">
        <v>1020</v>
      </c>
      <c r="C102" s="1100" t="s">
        <v>999</v>
      </c>
      <c r="D102" s="1101">
        <v>149556.84</v>
      </c>
      <c r="E102" s="1101">
        <f t="shared" si="18"/>
        <v>52344.893999999993</v>
      </c>
      <c r="F102" s="1101">
        <f t="shared" si="19"/>
        <v>29911.368000000002</v>
      </c>
      <c r="G102" s="1101">
        <v>5400</v>
      </c>
      <c r="H102" s="1101">
        <f t="shared" si="20"/>
        <v>7477.8420000000006</v>
      </c>
      <c r="I102" s="1157">
        <f t="shared" si="21"/>
        <v>72393.542000000001</v>
      </c>
      <c r="J102" s="1101"/>
      <c r="K102" s="1101"/>
      <c r="L102" s="1101"/>
      <c r="M102" s="1097">
        <v>480000</v>
      </c>
      <c r="N102" s="1102"/>
    </row>
    <row r="103" spans="1:14" ht="18">
      <c r="A103" s="1119">
        <v>28</v>
      </c>
      <c r="B103" s="1100" t="s">
        <v>1021</v>
      </c>
      <c r="C103" s="1100" t="s">
        <v>999</v>
      </c>
      <c r="D103" s="1101">
        <v>149556.84</v>
      </c>
      <c r="E103" s="1101">
        <f t="shared" si="18"/>
        <v>52344.893999999993</v>
      </c>
      <c r="F103" s="1101">
        <f t="shared" si="19"/>
        <v>29911.368000000002</v>
      </c>
      <c r="G103" s="1101">
        <v>5400</v>
      </c>
      <c r="H103" s="1101">
        <f t="shared" si="20"/>
        <v>7477.8420000000006</v>
      </c>
      <c r="I103" s="1157">
        <f t="shared" si="21"/>
        <v>72393.542000000001</v>
      </c>
      <c r="J103" s="1101"/>
      <c r="K103" s="1101"/>
      <c r="L103" s="1101"/>
      <c r="M103" s="1097">
        <v>480000</v>
      </c>
      <c r="N103" s="1102"/>
    </row>
    <row r="104" spans="1:14" ht="18">
      <c r="A104" s="1119">
        <v>29</v>
      </c>
      <c r="B104" s="1100" t="s">
        <v>1022</v>
      </c>
      <c r="C104" s="1100" t="s">
        <v>999</v>
      </c>
      <c r="D104" s="1101">
        <v>149556.84</v>
      </c>
      <c r="E104" s="1101">
        <f t="shared" si="18"/>
        <v>52344.893999999993</v>
      </c>
      <c r="F104" s="1101">
        <f t="shared" si="19"/>
        <v>29911.368000000002</v>
      </c>
      <c r="G104" s="1101">
        <v>5400</v>
      </c>
      <c r="H104" s="1101">
        <f t="shared" si="20"/>
        <v>7477.8420000000006</v>
      </c>
      <c r="I104" s="1157">
        <f t="shared" si="21"/>
        <v>72393.542000000001</v>
      </c>
      <c r="J104" s="1101"/>
      <c r="K104" s="1101"/>
      <c r="L104" s="1101"/>
      <c r="M104" s="1097">
        <v>480000</v>
      </c>
      <c r="N104" s="1102"/>
    </row>
    <row r="105" spans="1:14" ht="18">
      <c r="A105" s="1119">
        <v>30</v>
      </c>
      <c r="B105" s="1100" t="s">
        <v>1023</v>
      </c>
      <c r="C105" s="1100" t="s">
        <v>999</v>
      </c>
      <c r="D105" s="1101">
        <v>149556.84</v>
      </c>
      <c r="E105" s="1101">
        <f t="shared" si="18"/>
        <v>52344.893999999993</v>
      </c>
      <c r="F105" s="1101">
        <f t="shared" si="19"/>
        <v>29911.368000000002</v>
      </c>
      <c r="G105" s="1101">
        <v>5400</v>
      </c>
      <c r="H105" s="1101">
        <f t="shared" si="20"/>
        <v>7477.8420000000006</v>
      </c>
      <c r="I105" s="1157">
        <f t="shared" si="21"/>
        <v>72393.542000000001</v>
      </c>
      <c r="J105" s="1101"/>
      <c r="K105" s="1101"/>
      <c r="L105" s="1101"/>
      <c r="M105" s="1097">
        <v>480000</v>
      </c>
      <c r="N105" s="1102"/>
    </row>
    <row r="106" spans="1:14" ht="18">
      <c r="A106" s="1119">
        <v>31</v>
      </c>
      <c r="B106" s="1100" t="s">
        <v>1024</v>
      </c>
      <c r="C106" s="1100" t="s">
        <v>1025</v>
      </c>
      <c r="D106" s="1158">
        <v>171463.08000000002</v>
      </c>
      <c r="E106" s="1101">
        <f t="shared" si="18"/>
        <v>60012.078000000001</v>
      </c>
      <c r="F106" s="1101">
        <f t="shared" si="19"/>
        <v>34292.616000000002</v>
      </c>
      <c r="G106" s="1101">
        <v>5400</v>
      </c>
      <c r="H106" s="1101">
        <f t="shared" si="20"/>
        <v>8573.1540000000005</v>
      </c>
      <c r="I106" s="1157">
        <f t="shared" si="21"/>
        <v>73488.853999999992</v>
      </c>
      <c r="J106" s="1101"/>
      <c r="K106" s="1101"/>
      <c r="L106" s="1101"/>
      <c r="M106" s="1097">
        <v>480000</v>
      </c>
      <c r="N106" s="1102"/>
    </row>
    <row r="107" spans="1:14" ht="18">
      <c r="A107" s="1119">
        <v>32</v>
      </c>
      <c r="B107" s="1100" t="s">
        <v>1026</v>
      </c>
      <c r="C107" s="1100" t="s">
        <v>1025</v>
      </c>
      <c r="D107" s="1158">
        <v>171463.08000000002</v>
      </c>
      <c r="E107" s="1101">
        <f t="shared" si="18"/>
        <v>60012.078000000001</v>
      </c>
      <c r="F107" s="1101">
        <f t="shared" si="19"/>
        <v>34292.616000000002</v>
      </c>
      <c r="G107" s="1101">
        <v>5400</v>
      </c>
      <c r="H107" s="1101">
        <f t="shared" si="20"/>
        <v>8573.1540000000005</v>
      </c>
      <c r="I107" s="1157">
        <f t="shared" si="21"/>
        <v>73488.853999999992</v>
      </c>
      <c r="J107" s="1101"/>
      <c r="K107" s="1101"/>
      <c r="L107" s="1101"/>
      <c r="M107" s="1097">
        <v>480000</v>
      </c>
      <c r="N107" s="1102"/>
    </row>
    <row r="108" spans="1:14" ht="18">
      <c r="A108" s="1119">
        <v>33</v>
      </c>
      <c r="B108" s="1100" t="s">
        <v>1027</v>
      </c>
      <c r="C108" s="1100" t="s">
        <v>1025</v>
      </c>
      <c r="D108" s="1158">
        <v>171463.08000000002</v>
      </c>
      <c r="E108" s="1101">
        <f t="shared" si="18"/>
        <v>60012.078000000001</v>
      </c>
      <c r="F108" s="1101">
        <f t="shared" si="19"/>
        <v>34292.616000000002</v>
      </c>
      <c r="G108" s="1101">
        <v>5400</v>
      </c>
      <c r="H108" s="1101">
        <f t="shared" si="20"/>
        <v>8573.1540000000005</v>
      </c>
      <c r="I108" s="1157">
        <f t="shared" si="21"/>
        <v>73488.853999999992</v>
      </c>
      <c r="J108" s="1101"/>
      <c r="K108" s="1101"/>
      <c r="L108" s="1101"/>
      <c r="M108" s="1097">
        <v>480000</v>
      </c>
      <c r="N108" s="1102"/>
    </row>
    <row r="109" spans="1:14" ht="18">
      <c r="A109" s="1119">
        <v>34</v>
      </c>
      <c r="B109" s="1100" t="s">
        <v>1028</v>
      </c>
      <c r="C109" s="1100" t="s">
        <v>1025</v>
      </c>
      <c r="D109" s="1158">
        <v>171463.08000000002</v>
      </c>
      <c r="E109" s="1101">
        <f t="shared" si="18"/>
        <v>60012.078000000001</v>
      </c>
      <c r="F109" s="1101">
        <f t="shared" si="19"/>
        <v>34292.616000000002</v>
      </c>
      <c r="G109" s="1101">
        <v>5400</v>
      </c>
      <c r="H109" s="1101">
        <f t="shared" si="20"/>
        <v>8573.1540000000005</v>
      </c>
      <c r="I109" s="1157">
        <f t="shared" si="21"/>
        <v>73488.853999999992</v>
      </c>
      <c r="J109" s="1101"/>
      <c r="K109" s="1101"/>
      <c r="L109" s="1101"/>
      <c r="M109" s="1097">
        <v>480000</v>
      </c>
      <c r="N109" s="1102"/>
    </row>
    <row r="110" spans="1:14" ht="18">
      <c r="A110" s="1119">
        <v>35</v>
      </c>
      <c r="B110" s="1100" t="s">
        <v>1029</v>
      </c>
      <c r="C110" s="1159" t="s">
        <v>1030</v>
      </c>
      <c r="D110" s="1101">
        <v>209763</v>
      </c>
      <c r="E110" s="1101">
        <f t="shared" si="18"/>
        <v>73417.049999999988</v>
      </c>
      <c r="F110" s="1101">
        <f t="shared" si="19"/>
        <v>41952.600000000006</v>
      </c>
      <c r="G110" s="1101">
        <v>5400</v>
      </c>
      <c r="H110" s="1101">
        <f t="shared" si="20"/>
        <v>10488.150000000001</v>
      </c>
      <c r="I110" s="1157">
        <f t="shared" si="21"/>
        <v>75403.850000000006</v>
      </c>
      <c r="J110" s="1101"/>
      <c r="K110" s="1101"/>
      <c r="L110" s="1101"/>
      <c r="M110" s="1097">
        <v>480000</v>
      </c>
      <c r="N110" s="1102"/>
    </row>
    <row r="111" spans="1:14" ht="18">
      <c r="A111" s="1119">
        <v>36</v>
      </c>
      <c r="B111" s="1100" t="s">
        <v>1031</v>
      </c>
      <c r="C111" s="1159" t="s">
        <v>1030</v>
      </c>
      <c r="D111" s="1101">
        <v>209763</v>
      </c>
      <c r="E111" s="1101">
        <f t="shared" si="18"/>
        <v>73417.049999999988</v>
      </c>
      <c r="F111" s="1101">
        <f t="shared" si="19"/>
        <v>41952.600000000006</v>
      </c>
      <c r="G111" s="1101">
        <v>5400</v>
      </c>
      <c r="H111" s="1101">
        <f t="shared" si="20"/>
        <v>10488.150000000001</v>
      </c>
      <c r="I111" s="1157">
        <f t="shared" si="21"/>
        <v>75403.850000000006</v>
      </c>
      <c r="J111" s="1101"/>
      <c r="K111" s="1101"/>
      <c r="L111" s="1101"/>
      <c r="M111" s="1097">
        <v>480000</v>
      </c>
      <c r="N111" s="1102"/>
    </row>
    <row r="112" spans="1:14" ht="18">
      <c r="A112" s="1119">
        <v>37</v>
      </c>
      <c r="B112" s="1100" t="s">
        <v>1032</v>
      </c>
      <c r="C112" s="1159" t="s">
        <v>1030</v>
      </c>
      <c r="D112" s="1101">
        <v>209763</v>
      </c>
      <c r="E112" s="1101">
        <f t="shared" si="18"/>
        <v>73417.049999999988</v>
      </c>
      <c r="F112" s="1101">
        <f t="shared" si="19"/>
        <v>41952.600000000006</v>
      </c>
      <c r="G112" s="1101">
        <v>5400</v>
      </c>
      <c r="H112" s="1101">
        <f t="shared" si="20"/>
        <v>10488.150000000001</v>
      </c>
      <c r="I112" s="1157">
        <f t="shared" si="21"/>
        <v>75403.850000000006</v>
      </c>
      <c r="J112" s="1101"/>
      <c r="K112" s="1101"/>
      <c r="L112" s="1101"/>
      <c r="M112" s="1097">
        <v>480000</v>
      </c>
      <c r="N112" s="1102"/>
    </row>
    <row r="113" spans="1:14" ht="18">
      <c r="A113" s="1119">
        <v>38</v>
      </c>
      <c r="B113" s="1100" t="s">
        <v>1033</v>
      </c>
      <c r="C113" s="1159" t="s">
        <v>1030</v>
      </c>
      <c r="D113" s="1101">
        <v>209763</v>
      </c>
      <c r="E113" s="1101">
        <f t="shared" si="18"/>
        <v>73417.049999999988</v>
      </c>
      <c r="F113" s="1101">
        <f t="shared" si="19"/>
        <v>41952.600000000006</v>
      </c>
      <c r="G113" s="1101">
        <v>5400</v>
      </c>
      <c r="H113" s="1101">
        <f t="shared" si="20"/>
        <v>10488.150000000001</v>
      </c>
      <c r="I113" s="1157">
        <f t="shared" si="21"/>
        <v>75403.850000000006</v>
      </c>
      <c r="J113" s="1101"/>
      <c r="K113" s="1101"/>
      <c r="L113" s="1101"/>
      <c r="M113" s="1097">
        <v>480000</v>
      </c>
      <c r="N113" s="1102"/>
    </row>
    <row r="114" spans="1:14" ht="18">
      <c r="A114" s="1119">
        <v>39</v>
      </c>
      <c r="B114" s="1100" t="s">
        <v>1034</v>
      </c>
      <c r="C114" s="1159" t="s">
        <v>1030</v>
      </c>
      <c r="D114" s="1101">
        <v>209763</v>
      </c>
      <c r="E114" s="1101">
        <f t="shared" si="18"/>
        <v>73417.049999999988</v>
      </c>
      <c r="F114" s="1101">
        <f t="shared" si="19"/>
        <v>41952.600000000006</v>
      </c>
      <c r="G114" s="1101">
        <v>5400</v>
      </c>
      <c r="H114" s="1101">
        <f t="shared" si="20"/>
        <v>10488.150000000001</v>
      </c>
      <c r="I114" s="1157">
        <f t="shared" si="21"/>
        <v>75403.850000000006</v>
      </c>
      <c r="J114" s="1101"/>
      <c r="K114" s="1101"/>
      <c r="L114" s="1101"/>
      <c r="M114" s="1097">
        <v>480000</v>
      </c>
      <c r="N114" s="1102"/>
    </row>
    <row r="115" spans="1:14" ht="18">
      <c r="A115" s="1119">
        <v>40</v>
      </c>
      <c r="B115" s="1100" t="s">
        <v>1035</v>
      </c>
      <c r="C115" s="1159" t="s">
        <v>1030</v>
      </c>
      <c r="D115" s="1101">
        <v>209763</v>
      </c>
      <c r="E115" s="1101">
        <f t="shared" si="18"/>
        <v>73417.049999999988</v>
      </c>
      <c r="F115" s="1101">
        <f t="shared" si="19"/>
        <v>41952.600000000006</v>
      </c>
      <c r="G115" s="1101">
        <v>5400</v>
      </c>
      <c r="H115" s="1101">
        <f t="shared" si="20"/>
        <v>10488.150000000001</v>
      </c>
      <c r="I115" s="1157">
        <f t="shared" si="21"/>
        <v>75403.850000000006</v>
      </c>
      <c r="J115" s="1101"/>
      <c r="K115" s="1101"/>
      <c r="L115" s="1101"/>
      <c r="M115" s="1097">
        <v>480000</v>
      </c>
      <c r="N115" s="1102"/>
    </row>
    <row r="116" spans="1:14" ht="18">
      <c r="A116" s="1119">
        <v>41</v>
      </c>
      <c r="B116" s="1100" t="s">
        <v>1036</v>
      </c>
      <c r="C116" s="1159" t="s">
        <v>1030</v>
      </c>
      <c r="D116" s="1101">
        <v>209763</v>
      </c>
      <c r="E116" s="1101">
        <f t="shared" si="18"/>
        <v>73417.049999999988</v>
      </c>
      <c r="F116" s="1101">
        <f t="shared" si="19"/>
        <v>41952.600000000006</v>
      </c>
      <c r="G116" s="1101">
        <v>5400</v>
      </c>
      <c r="H116" s="1101">
        <f t="shared" si="20"/>
        <v>10488.150000000001</v>
      </c>
      <c r="I116" s="1157">
        <f t="shared" si="21"/>
        <v>75403.850000000006</v>
      </c>
      <c r="J116" s="1101"/>
      <c r="K116" s="1101"/>
      <c r="L116" s="1101"/>
      <c r="M116" s="1097">
        <v>480000</v>
      </c>
      <c r="N116" s="1102"/>
    </row>
    <row r="117" spans="1:14" ht="18.5" thickBot="1">
      <c r="A117" s="1119">
        <v>42</v>
      </c>
      <c r="B117" s="1123" t="s">
        <v>1037</v>
      </c>
      <c r="C117" s="1159" t="s">
        <v>1030</v>
      </c>
      <c r="D117" s="1101">
        <v>209763</v>
      </c>
      <c r="E117" s="1101">
        <f t="shared" si="18"/>
        <v>73417.049999999988</v>
      </c>
      <c r="F117" s="1101">
        <f t="shared" si="19"/>
        <v>41952.600000000006</v>
      </c>
      <c r="G117" s="1101">
        <v>5400</v>
      </c>
      <c r="H117" s="1101">
        <f t="shared" si="20"/>
        <v>10488.150000000001</v>
      </c>
      <c r="I117" s="1157">
        <f t="shared" si="21"/>
        <v>75403.850000000006</v>
      </c>
      <c r="J117" s="1124"/>
      <c r="K117" s="1124"/>
      <c r="L117" s="1124"/>
      <c r="M117" s="1097">
        <v>480000</v>
      </c>
      <c r="N117" s="1125"/>
    </row>
    <row r="118" spans="1:14" ht="18.5" thickBot="1">
      <c r="A118" s="1154"/>
      <c r="B118" s="1160" t="s">
        <v>1038</v>
      </c>
      <c r="C118" s="1088"/>
      <c r="D118" s="1161">
        <f>SUM(D76:D117)</f>
        <v>6782976.7199999988</v>
      </c>
      <c r="E118" s="1161">
        <f>SUM(E89:E117)</f>
        <v>1717247.91</v>
      </c>
      <c r="F118" s="1161">
        <f t="shared" ref="F118:N118" si="22">SUM(F76:F117)</f>
        <v>1356595.3440000012</v>
      </c>
      <c r="G118" s="1161">
        <f t="shared" si="22"/>
        <v>226800</v>
      </c>
      <c r="H118" s="1161">
        <f t="shared" si="22"/>
        <v>339148.8360000003</v>
      </c>
      <c r="I118" s="1161">
        <f t="shared" si="22"/>
        <v>3065608.2359999986</v>
      </c>
      <c r="J118" s="1161">
        <f t="shared" si="22"/>
        <v>0</v>
      </c>
      <c r="K118" s="1161">
        <f t="shared" si="22"/>
        <v>0</v>
      </c>
      <c r="L118" s="1161">
        <f t="shared" si="22"/>
        <v>0</v>
      </c>
      <c r="M118" s="1161">
        <f t="shared" si="22"/>
        <v>20160000</v>
      </c>
      <c r="N118" s="1162">
        <f t="shared" si="22"/>
        <v>0</v>
      </c>
    </row>
    <row r="119" spans="1:14" ht="18">
      <c r="A119" s="1340">
        <v>43</v>
      </c>
      <c r="B119" s="1488"/>
      <c r="C119" s="1165" t="s">
        <v>1040</v>
      </c>
      <c r="D119" s="1096">
        <v>313230.33</v>
      </c>
      <c r="E119" s="1096">
        <f>D119*35%</f>
        <v>109630.6155</v>
      </c>
      <c r="F119" s="1096">
        <f>D119*20%</f>
        <v>62646.066000000006</v>
      </c>
      <c r="G119" s="1096">
        <v>7560</v>
      </c>
      <c r="H119" s="1096">
        <v>12955.1</v>
      </c>
      <c r="I119" s="1096">
        <v>36955.1</v>
      </c>
      <c r="J119" s="1096"/>
      <c r="K119" s="1096"/>
      <c r="L119" s="1096"/>
      <c r="M119" s="1097">
        <v>480000</v>
      </c>
      <c r="N119" s="1489"/>
    </row>
    <row r="120" spans="1:14" ht="18">
      <c r="A120" s="1340">
        <v>44</v>
      </c>
      <c r="B120" s="1488"/>
      <c r="C120" s="1165" t="s">
        <v>1040</v>
      </c>
      <c r="D120" s="1096">
        <v>313230.33</v>
      </c>
      <c r="E120" s="1096">
        <f>D120*35%</f>
        <v>109630.6155</v>
      </c>
      <c r="F120" s="1096">
        <f>D120*20%</f>
        <v>62646.066000000006</v>
      </c>
      <c r="G120" s="1096">
        <v>7560</v>
      </c>
      <c r="H120" s="1096">
        <v>12955.1</v>
      </c>
      <c r="I120" s="1096">
        <v>36955.1</v>
      </c>
      <c r="J120" s="1096"/>
      <c r="K120" s="1096"/>
      <c r="L120" s="1096"/>
      <c r="M120" s="1097">
        <v>480000</v>
      </c>
      <c r="N120" s="1489"/>
    </row>
    <row r="121" spans="1:14" ht="18">
      <c r="A121" s="1340">
        <v>45</v>
      </c>
      <c r="B121" s="1488"/>
      <c r="C121" s="1165" t="s">
        <v>1040</v>
      </c>
      <c r="D121" s="1096">
        <v>313230.33</v>
      </c>
      <c r="E121" s="1096">
        <f>D121*35%</f>
        <v>109630.6155</v>
      </c>
      <c r="F121" s="1096">
        <f>D121*20%</f>
        <v>62646.066000000006</v>
      </c>
      <c r="G121" s="1096">
        <v>7560</v>
      </c>
      <c r="H121" s="1096">
        <v>12955.1</v>
      </c>
      <c r="I121" s="1096">
        <v>36955.1</v>
      </c>
      <c r="J121" s="1096"/>
      <c r="K121" s="1096"/>
      <c r="L121" s="1096"/>
      <c r="M121" s="1097">
        <v>480000</v>
      </c>
      <c r="N121" s="1489"/>
    </row>
    <row r="122" spans="1:14" ht="18">
      <c r="A122" s="1163">
        <v>46</v>
      </c>
      <c r="B122" s="1164" t="s">
        <v>1039</v>
      </c>
      <c r="C122" s="1165" t="s">
        <v>1040</v>
      </c>
      <c r="D122" s="1096">
        <v>313230.33</v>
      </c>
      <c r="E122" s="1096">
        <f t="shared" si="18"/>
        <v>109630.6155</v>
      </c>
      <c r="F122" s="1096">
        <f>D122*20%</f>
        <v>62646.066000000006</v>
      </c>
      <c r="G122" s="1096">
        <v>7560</v>
      </c>
      <c r="H122" s="1096">
        <v>12955.1</v>
      </c>
      <c r="I122" s="1096">
        <v>36955.1</v>
      </c>
      <c r="J122" s="1096"/>
      <c r="K122" s="1096"/>
      <c r="L122" s="1096"/>
      <c r="M122" s="1097">
        <v>480000</v>
      </c>
      <c r="N122" s="1097"/>
    </row>
    <row r="123" spans="1:14" ht="18">
      <c r="A123" s="1340">
        <v>47</v>
      </c>
      <c r="B123" s="1100" t="s">
        <v>1041</v>
      </c>
      <c r="C123" s="1165" t="s">
        <v>1040</v>
      </c>
      <c r="D123" s="1096">
        <v>313230.33</v>
      </c>
      <c r="E123" s="1096">
        <f t="shared" si="18"/>
        <v>109630.6155</v>
      </c>
      <c r="F123" s="1096">
        <f t="shared" ref="F123:F158" si="23">D123*20%</f>
        <v>62646.066000000006</v>
      </c>
      <c r="G123" s="1096">
        <v>7560</v>
      </c>
      <c r="H123" s="1096">
        <v>12955.1</v>
      </c>
      <c r="I123" s="1096">
        <v>36955.1</v>
      </c>
      <c r="J123" s="1101"/>
      <c r="K123" s="1101"/>
      <c r="L123" s="1101"/>
      <c r="M123" s="1097">
        <v>480000</v>
      </c>
      <c r="N123" s="1102"/>
    </row>
    <row r="124" spans="1:14" ht="18">
      <c r="A124" s="1340">
        <v>48</v>
      </c>
      <c r="B124" s="1100" t="s">
        <v>1042</v>
      </c>
      <c r="C124" s="1165" t="s">
        <v>1040</v>
      </c>
      <c r="D124" s="1096">
        <v>313230.33</v>
      </c>
      <c r="E124" s="1096">
        <f t="shared" si="18"/>
        <v>109630.6155</v>
      </c>
      <c r="F124" s="1096">
        <f t="shared" si="23"/>
        <v>62646.066000000006</v>
      </c>
      <c r="G124" s="1096">
        <v>7560</v>
      </c>
      <c r="H124" s="1096">
        <v>12955.1</v>
      </c>
      <c r="I124" s="1096">
        <v>36955.1</v>
      </c>
      <c r="J124" s="1101"/>
      <c r="K124" s="1101"/>
      <c r="L124" s="1101"/>
      <c r="M124" s="1097">
        <v>480000</v>
      </c>
      <c r="N124" s="1102"/>
    </row>
    <row r="125" spans="1:14" ht="18">
      <c r="A125" s="1163">
        <v>49</v>
      </c>
      <c r="B125" s="1100" t="s">
        <v>1043</v>
      </c>
      <c r="C125" s="1165" t="s">
        <v>1040</v>
      </c>
      <c r="D125" s="1096">
        <v>313230.33</v>
      </c>
      <c r="E125" s="1096">
        <f t="shared" si="18"/>
        <v>109630.6155</v>
      </c>
      <c r="F125" s="1096">
        <f t="shared" si="23"/>
        <v>62646.066000000006</v>
      </c>
      <c r="G125" s="1096">
        <v>7560</v>
      </c>
      <c r="H125" s="1096">
        <v>12955.1</v>
      </c>
      <c r="I125" s="1096">
        <v>36955.1</v>
      </c>
      <c r="J125" s="1101"/>
      <c r="K125" s="1101"/>
      <c r="L125" s="1101"/>
      <c r="M125" s="1097">
        <v>480000</v>
      </c>
      <c r="N125" s="1102"/>
    </row>
    <row r="126" spans="1:14" ht="18">
      <c r="A126" s="1340">
        <v>50</v>
      </c>
      <c r="B126" s="1100" t="s">
        <v>1044</v>
      </c>
      <c r="C126" s="1165" t="s">
        <v>1040</v>
      </c>
      <c r="D126" s="1096">
        <v>313230.33</v>
      </c>
      <c r="E126" s="1096">
        <f t="shared" si="18"/>
        <v>109630.6155</v>
      </c>
      <c r="F126" s="1096">
        <f t="shared" si="23"/>
        <v>62646.066000000006</v>
      </c>
      <c r="G126" s="1096">
        <v>7560</v>
      </c>
      <c r="H126" s="1096">
        <v>12955.1</v>
      </c>
      <c r="I126" s="1096">
        <v>36955.1</v>
      </c>
      <c r="J126" s="1101"/>
      <c r="K126" s="1101"/>
      <c r="L126" s="1101"/>
      <c r="M126" s="1097">
        <v>480000</v>
      </c>
      <c r="N126" s="1102"/>
    </row>
    <row r="127" spans="1:14" ht="18">
      <c r="A127" s="1340">
        <v>51</v>
      </c>
      <c r="B127" s="1100" t="s">
        <v>1044</v>
      </c>
      <c r="C127" s="1165" t="s">
        <v>1040</v>
      </c>
      <c r="D127" s="1096">
        <v>313230.33</v>
      </c>
      <c r="E127" s="1096">
        <f t="shared" si="18"/>
        <v>109630.6155</v>
      </c>
      <c r="F127" s="1096">
        <f t="shared" si="23"/>
        <v>62646.066000000006</v>
      </c>
      <c r="G127" s="1096">
        <v>7560</v>
      </c>
      <c r="H127" s="1096">
        <v>12955.1</v>
      </c>
      <c r="I127" s="1096">
        <v>36955.1</v>
      </c>
      <c r="J127" s="1101"/>
      <c r="K127" s="1101"/>
      <c r="L127" s="1101"/>
      <c r="M127" s="1097">
        <v>480000</v>
      </c>
      <c r="N127" s="1102"/>
    </row>
    <row r="128" spans="1:14" ht="18">
      <c r="A128" s="1163">
        <v>52</v>
      </c>
      <c r="B128" s="1100" t="s">
        <v>1045</v>
      </c>
      <c r="C128" s="1165" t="s">
        <v>1040</v>
      </c>
      <c r="D128" s="1096">
        <v>313230.33</v>
      </c>
      <c r="E128" s="1096">
        <f t="shared" si="18"/>
        <v>109630.6155</v>
      </c>
      <c r="F128" s="1096">
        <f t="shared" si="23"/>
        <v>62646.066000000006</v>
      </c>
      <c r="G128" s="1096">
        <v>7560</v>
      </c>
      <c r="H128" s="1096">
        <v>12955.1</v>
      </c>
      <c r="I128" s="1096">
        <v>36955.1</v>
      </c>
      <c r="J128" s="1101"/>
      <c r="K128" s="1101"/>
      <c r="L128" s="1101"/>
      <c r="M128" s="1097">
        <v>480000</v>
      </c>
      <c r="N128" s="1102"/>
    </row>
    <row r="129" spans="1:14" ht="18">
      <c r="A129" s="1340">
        <v>53</v>
      </c>
      <c r="B129" s="1100" t="s">
        <v>1046</v>
      </c>
      <c r="C129" s="1167" t="s">
        <v>1047</v>
      </c>
      <c r="D129" s="1101">
        <v>394936.44</v>
      </c>
      <c r="E129" s="1101">
        <f t="shared" si="18"/>
        <v>138227.75399999999</v>
      </c>
      <c r="F129" s="1101">
        <f t="shared" si="23"/>
        <v>78987.288</v>
      </c>
      <c r="G129" s="1096">
        <v>7560</v>
      </c>
      <c r="H129" s="1096">
        <v>12955.1</v>
      </c>
      <c r="I129" s="1096">
        <v>36955.1</v>
      </c>
      <c r="J129" s="1101"/>
      <c r="K129" s="1101"/>
      <c r="L129" s="1101"/>
      <c r="M129" s="1097">
        <v>480000</v>
      </c>
      <c r="N129" s="1102"/>
    </row>
    <row r="130" spans="1:14" ht="18">
      <c r="A130" s="1340">
        <v>54</v>
      </c>
      <c r="B130" s="1100" t="s">
        <v>1048</v>
      </c>
      <c r="C130" s="1167" t="s">
        <v>1047</v>
      </c>
      <c r="D130" s="1101">
        <v>394936.44</v>
      </c>
      <c r="E130" s="1101">
        <f t="shared" si="18"/>
        <v>138227.75399999999</v>
      </c>
      <c r="F130" s="1101">
        <f t="shared" si="23"/>
        <v>78987.288</v>
      </c>
      <c r="G130" s="1096">
        <v>7560</v>
      </c>
      <c r="H130" s="1096">
        <v>12955.1</v>
      </c>
      <c r="I130" s="1096">
        <v>36955.1</v>
      </c>
      <c r="J130" s="1101"/>
      <c r="K130" s="1101"/>
      <c r="L130" s="1101"/>
      <c r="M130" s="1097">
        <v>480000</v>
      </c>
      <c r="N130" s="1102"/>
    </row>
    <row r="131" spans="1:14" ht="18">
      <c r="A131" s="1163">
        <v>55</v>
      </c>
      <c r="B131" s="1100" t="s">
        <v>1049</v>
      </c>
      <c r="C131" s="1167" t="s">
        <v>1047</v>
      </c>
      <c r="D131" s="1101">
        <v>394936.44</v>
      </c>
      <c r="E131" s="1101">
        <f t="shared" si="18"/>
        <v>138227.75399999999</v>
      </c>
      <c r="F131" s="1101">
        <f t="shared" si="23"/>
        <v>78987.288</v>
      </c>
      <c r="G131" s="1096">
        <v>7560</v>
      </c>
      <c r="H131" s="1096">
        <v>12955.1</v>
      </c>
      <c r="I131" s="1096">
        <v>36955.1</v>
      </c>
      <c r="J131" s="1101"/>
      <c r="K131" s="1101"/>
      <c r="L131" s="1101"/>
      <c r="M131" s="1097">
        <v>480000</v>
      </c>
      <c r="N131" s="1102"/>
    </row>
    <row r="132" spans="1:14" ht="18">
      <c r="A132" s="1340">
        <v>56</v>
      </c>
      <c r="B132" s="1100" t="s">
        <v>1050</v>
      </c>
      <c r="C132" s="1167" t="s">
        <v>1047</v>
      </c>
      <c r="D132" s="1101">
        <v>394936.44</v>
      </c>
      <c r="E132" s="1101">
        <f t="shared" si="18"/>
        <v>138227.75399999999</v>
      </c>
      <c r="F132" s="1101">
        <f t="shared" si="23"/>
        <v>78987.288</v>
      </c>
      <c r="G132" s="1096">
        <v>7560</v>
      </c>
      <c r="H132" s="1096">
        <v>12955.1</v>
      </c>
      <c r="I132" s="1096">
        <v>36955.1</v>
      </c>
      <c r="J132" s="1101"/>
      <c r="K132" s="1101"/>
      <c r="L132" s="1101"/>
      <c r="M132" s="1097">
        <v>480000</v>
      </c>
      <c r="N132" s="1102"/>
    </row>
    <row r="133" spans="1:14" ht="18">
      <c r="A133" s="1340">
        <v>57</v>
      </c>
      <c r="B133" s="1100" t="s">
        <v>1051</v>
      </c>
      <c r="C133" s="1167" t="s">
        <v>1047</v>
      </c>
      <c r="D133" s="1101">
        <v>394936.44</v>
      </c>
      <c r="E133" s="1101">
        <f t="shared" si="18"/>
        <v>138227.75399999999</v>
      </c>
      <c r="F133" s="1101">
        <f t="shared" si="23"/>
        <v>78987.288</v>
      </c>
      <c r="G133" s="1096">
        <v>7560</v>
      </c>
      <c r="H133" s="1096">
        <v>12955.1</v>
      </c>
      <c r="I133" s="1096">
        <v>36955.1</v>
      </c>
      <c r="J133" s="1101"/>
      <c r="K133" s="1101"/>
      <c r="L133" s="1101"/>
      <c r="M133" s="1097">
        <v>480000</v>
      </c>
      <c r="N133" s="1102"/>
    </row>
    <row r="134" spans="1:14" ht="18">
      <c r="A134" s="1163">
        <v>58</v>
      </c>
      <c r="B134" s="1100" t="s">
        <v>1052</v>
      </c>
      <c r="C134" s="1167" t="s">
        <v>1047</v>
      </c>
      <c r="D134" s="1101">
        <v>394936.44</v>
      </c>
      <c r="E134" s="1101">
        <f t="shared" si="18"/>
        <v>138227.75399999999</v>
      </c>
      <c r="F134" s="1101">
        <f t="shared" si="23"/>
        <v>78987.288</v>
      </c>
      <c r="G134" s="1096">
        <v>7560</v>
      </c>
      <c r="H134" s="1096">
        <v>12955.1</v>
      </c>
      <c r="I134" s="1096">
        <v>36955.1</v>
      </c>
      <c r="J134" s="1101"/>
      <c r="K134" s="1101"/>
      <c r="L134" s="1101"/>
      <c r="M134" s="1097">
        <v>480000</v>
      </c>
      <c r="N134" s="1102"/>
    </row>
    <row r="135" spans="1:14" ht="18">
      <c r="A135" s="1340">
        <v>59</v>
      </c>
      <c r="B135" s="1100" t="s">
        <v>1053</v>
      </c>
      <c r="C135" s="1167" t="s">
        <v>1047</v>
      </c>
      <c r="D135" s="1101">
        <v>394936.44</v>
      </c>
      <c r="E135" s="1101">
        <f t="shared" si="18"/>
        <v>138227.75399999999</v>
      </c>
      <c r="F135" s="1101">
        <f t="shared" si="23"/>
        <v>78987.288</v>
      </c>
      <c r="G135" s="1096">
        <v>7560</v>
      </c>
      <c r="H135" s="1096">
        <v>12955.1</v>
      </c>
      <c r="I135" s="1096">
        <v>36955.1</v>
      </c>
      <c r="J135" s="1101"/>
      <c r="K135" s="1101"/>
      <c r="L135" s="1101"/>
      <c r="M135" s="1097">
        <v>480000</v>
      </c>
      <c r="N135" s="1102"/>
    </row>
    <row r="136" spans="1:14" ht="18">
      <c r="A136" s="1340">
        <v>60</v>
      </c>
      <c r="B136" s="1100" t="s">
        <v>1054</v>
      </c>
      <c r="C136" s="1100" t="s">
        <v>1055</v>
      </c>
      <c r="D136" s="1101">
        <v>466701</v>
      </c>
      <c r="E136" s="1101">
        <f t="shared" si="18"/>
        <v>163345.34999999998</v>
      </c>
      <c r="F136" s="1101">
        <f t="shared" si="23"/>
        <v>93340.200000000012</v>
      </c>
      <c r="G136" s="1101">
        <v>7560</v>
      </c>
      <c r="H136" s="1101">
        <v>23335.050000000003</v>
      </c>
      <c r="I136" s="1101">
        <v>47335.05</v>
      </c>
      <c r="J136" s="1101"/>
      <c r="K136" s="1101"/>
      <c r="L136" s="1101"/>
      <c r="M136" s="1097">
        <v>480000</v>
      </c>
      <c r="N136" s="1102"/>
    </row>
    <row r="137" spans="1:14" ht="18">
      <c r="A137" s="1163">
        <v>61</v>
      </c>
      <c r="B137" s="1100" t="s">
        <v>1056</v>
      </c>
      <c r="C137" s="1100" t="s">
        <v>1055</v>
      </c>
      <c r="D137" s="1101">
        <v>466701</v>
      </c>
      <c r="E137" s="1101">
        <f t="shared" si="18"/>
        <v>163345.34999999998</v>
      </c>
      <c r="F137" s="1101">
        <f t="shared" si="23"/>
        <v>93340.200000000012</v>
      </c>
      <c r="G137" s="1101">
        <v>7560</v>
      </c>
      <c r="H137" s="1101">
        <v>23335.050000000003</v>
      </c>
      <c r="I137" s="1101">
        <v>47335.05</v>
      </c>
      <c r="J137" s="1101"/>
      <c r="K137" s="1101"/>
      <c r="L137" s="1101"/>
      <c r="M137" s="1097">
        <v>480000</v>
      </c>
      <c r="N137" s="1102"/>
    </row>
    <row r="138" spans="1:14" ht="18">
      <c r="A138" s="1340">
        <v>62</v>
      </c>
      <c r="B138" s="1100" t="s">
        <v>1057</v>
      </c>
      <c r="C138" s="1100" t="s">
        <v>1055</v>
      </c>
      <c r="D138" s="1101">
        <v>466701</v>
      </c>
      <c r="E138" s="1101">
        <f t="shared" si="18"/>
        <v>163345.34999999998</v>
      </c>
      <c r="F138" s="1101">
        <f t="shared" si="23"/>
        <v>93340.200000000012</v>
      </c>
      <c r="G138" s="1101">
        <v>7560</v>
      </c>
      <c r="H138" s="1101">
        <v>23335.050000000003</v>
      </c>
      <c r="I138" s="1101">
        <v>47335.05</v>
      </c>
      <c r="J138" s="1101"/>
      <c r="K138" s="1101"/>
      <c r="L138" s="1101"/>
      <c r="M138" s="1097">
        <v>480000</v>
      </c>
      <c r="N138" s="1102"/>
    </row>
    <row r="139" spans="1:14" ht="18">
      <c r="A139" s="1340">
        <v>63</v>
      </c>
      <c r="B139" s="1100" t="s">
        <v>1058</v>
      </c>
      <c r="C139" s="1100" t="s">
        <v>1059</v>
      </c>
      <c r="D139" s="1101">
        <v>567181</v>
      </c>
      <c r="E139" s="1101">
        <f t="shared" si="18"/>
        <v>198513.34999999998</v>
      </c>
      <c r="F139" s="1101">
        <f t="shared" si="23"/>
        <v>113436.20000000001</v>
      </c>
      <c r="G139" s="1101">
        <v>8640</v>
      </c>
      <c r="H139" s="1101">
        <v>23244.15</v>
      </c>
      <c r="I139" s="1101">
        <v>47244.15</v>
      </c>
      <c r="J139" s="1101"/>
      <c r="K139" s="1101"/>
      <c r="L139" s="1101"/>
      <c r="M139" s="1097">
        <v>480000</v>
      </c>
      <c r="N139" s="1102"/>
    </row>
    <row r="140" spans="1:14" ht="18">
      <c r="A140" s="1163">
        <v>64</v>
      </c>
      <c r="B140" s="1100" t="s">
        <v>1060</v>
      </c>
      <c r="C140" s="1100" t="s">
        <v>1059</v>
      </c>
      <c r="D140" s="1101">
        <v>567181</v>
      </c>
      <c r="E140" s="1101">
        <f t="shared" si="18"/>
        <v>198513.34999999998</v>
      </c>
      <c r="F140" s="1101">
        <f t="shared" si="23"/>
        <v>113436.20000000001</v>
      </c>
      <c r="G140" s="1101">
        <v>8640</v>
      </c>
      <c r="H140" s="1101">
        <v>23244.15</v>
      </c>
      <c r="I140" s="1101">
        <v>47244.15</v>
      </c>
      <c r="J140" s="1101"/>
      <c r="K140" s="1101"/>
      <c r="L140" s="1101"/>
      <c r="M140" s="1097">
        <v>480000</v>
      </c>
      <c r="N140" s="1102"/>
    </row>
    <row r="141" spans="1:14" ht="18">
      <c r="A141" s="1340">
        <v>65</v>
      </c>
      <c r="B141" s="1100" t="s">
        <v>1061</v>
      </c>
      <c r="C141" s="1100" t="s">
        <v>1059</v>
      </c>
      <c r="D141" s="1101">
        <v>567181</v>
      </c>
      <c r="E141" s="1101">
        <f t="shared" si="18"/>
        <v>198513.34999999998</v>
      </c>
      <c r="F141" s="1101">
        <f t="shared" si="23"/>
        <v>113436.20000000001</v>
      </c>
      <c r="G141" s="1101">
        <v>8640</v>
      </c>
      <c r="H141" s="1101">
        <v>23244.15</v>
      </c>
      <c r="I141" s="1101">
        <v>47244.15</v>
      </c>
      <c r="J141" s="1101"/>
      <c r="K141" s="1101"/>
      <c r="L141" s="1101"/>
      <c r="M141" s="1097">
        <v>480000</v>
      </c>
      <c r="N141" s="1102"/>
    </row>
    <row r="142" spans="1:14" ht="18">
      <c r="A142" s="1340">
        <v>66</v>
      </c>
      <c r="B142" s="1100" t="s">
        <v>1062</v>
      </c>
      <c r="C142" s="1100" t="s">
        <v>1059</v>
      </c>
      <c r="D142" s="1101">
        <v>567181</v>
      </c>
      <c r="E142" s="1101">
        <f t="shared" si="18"/>
        <v>198513.34999999998</v>
      </c>
      <c r="F142" s="1101">
        <f t="shared" si="23"/>
        <v>113436.20000000001</v>
      </c>
      <c r="G142" s="1101">
        <v>8640</v>
      </c>
      <c r="H142" s="1101">
        <v>23244.15</v>
      </c>
      <c r="I142" s="1101">
        <v>47244.15</v>
      </c>
      <c r="J142" s="1101"/>
      <c r="K142" s="1101"/>
      <c r="L142" s="1101"/>
      <c r="M142" s="1097">
        <v>480000</v>
      </c>
      <c r="N142" s="1102"/>
    </row>
    <row r="143" spans="1:14" ht="18">
      <c r="A143" s="1163">
        <v>67</v>
      </c>
      <c r="B143" s="1100" t="s">
        <v>1063</v>
      </c>
      <c r="C143" s="1100" t="s">
        <v>1059</v>
      </c>
      <c r="D143" s="1101">
        <v>567181</v>
      </c>
      <c r="E143" s="1101">
        <f t="shared" ref="E143:E158" si="24">D143*35%</f>
        <v>198513.34999999998</v>
      </c>
      <c r="F143" s="1101">
        <f t="shared" si="23"/>
        <v>113436.20000000001</v>
      </c>
      <c r="G143" s="1101">
        <v>8640</v>
      </c>
      <c r="H143" s="1101">
        <v>23244.15</v>
      </c>
      <c r="I143" s="1101">
        <v>47244.15</v>
      </c>
      <c r="J143" s="1101"/>
      <c r="K143" s="1101"/>
      <c r="L143" s="1101"/>
      <c r="M143" s="1097">
        <v>480000</v>
      </c>
      <c r="N143" s="1102"/>
    </row>
    <row r="144" spans="1:14" ht="18">
      <c r="A144" s="1340">
        <v>68</v>
      </c>
      <c r="B144" s="1100" t="s">
        <v>1064</v>
      </c>
      <c r="C144" s="1100" t="s">
        <v>1059</v>
      </c>
      <c r="D144" s="1101">
        <v>567181</v>
      </c>
      <c r="E144" s="1101">
        <f t="shared" si="24"/>
        <v>198513.34999999998</v>
      </c>
      <c r="F144" s="1101">
        <f t="shared" si="23"/>
        <v>113436.20000000001</v>
      </c>
      <c r="G144" s="1101">
        <v>8640</v>
      </c>
      <c r="H144" s="1101">
        <v>23244.15</v>
      </c>
      <c r="I144" s="1101">
        <v>47244.15</v>
      </c>
      <c r="J144" s="1101"/>
      <c r="K144" s="1101"/>
      <c r="L144" s="1101"/>
      <c r="M144" s="1097">
        <v>480000</v>
      </c>
      <c r="N144" s="1102"/>
    </row>
    <row r="145" spans="1:14" ht="18">
      <c r="A145" s="1340">
        <v>69</v>
      </c>
      <c r="B145" s="1100" t="s">
        <v>1065</v>
      </c>
      <c r="C145" s="1100" t="s">
        <v>1059</v>
      </c>
      <c r="D145" s="1101">
        <v>567181</v>
      </c>
      <c r="E145" s="1101">
        <f t="shared" si="24"/>
        <v>198513.34999999998</v>
      </c>
      <c r="F145" s="1101">
        <f t="shared" si="23"/>
        <v>113436.20000000001</v>
      </c>
      <c r="G145" s="1101">
        <v>8640</v>
      </c>
      <c r="H145" s="1101">
        <v>23244.15</v>
      </c>
      <c r="I145" s="1101">
        <v>47244.15</v>
      </c>
      <c r="J145" s="1101"/>
      <c r="K145" s="1101"/>
      <c r="L145" s="1101"/>
      <c r="M145" s="1097">
        <v>480000</v>
      </c>
      <c r="N145" s="1102"/>
    </row>
    <row r="146" spans="1:14" ht="18">
      <c r="A146" s="1163">
        <v>70</v>
      </c>
      <c r="B146" s="1100" t="s">
        <v>1066</v>
      </c>
      <c r="C146" s="1100" t="s">
        <v>1059</v>
      </c>
      <c r="D146" s="1101">
        <v>567181</v>
      </c>
      <c r="E146" s="1101">
        <f t="shared" si="24"/>
        <v>198513.34999999998</v>
      </c>
      <c r="F146" s="1101">
        <f t="shared" si="23"/>
        <v>113436.20000000001</v>
      </c>
      <c r="G146" s="1101">
        <v>8640</v>
      </c>
      <c r="H146" s="1101">
        <v>23244.15</v>
      </c>
      <c r="I146" s="1101">
        <v>47244.15</v>
      </c>
      <c r="J146" s="1101"/>
      <c r="K146" s="1101"/>
      <c r="L146" s="1101"/>
      <c r="M146" s="1097">
        <v>480000</v>
      </c>
      <c r="N146" s="1102"/>
    </row>
    <row r="147" spans="1:14" ht="18">
      <c r="A147" s="1340">
        <v>71</v>
      </c>
      <c r="B147" s="1100" t="s">
        <v>1067</v>
      </c>
      <c r="C147" s="1100" t="s">
        <v>1059</v>
      </c>
      <c r="D147" s="1101">
        <v>567181</v>
      </c>
      <c r="E147" s="1101">
        <f t="shared" si="24"/>
        <v>198513.34999999998</v>
      </c>
      <c r="F147" s="1101">
        <f t="shared" si="23"/>
        <v>113436.20000000001</v>
      </c>
      <c r="G147" s="1101">
        <v>8640</v>
      </c>
      <c r="H147" s="1101">
        <v>23244.15</v>
      </c>
      <c r="I147" s="1101">
        <v>47244.15</v>
      </c>
      <c r="J147" s="1101"/>
      <c r="K147" s="1101"/>
      <c r="L147" s="1101"/>
      <c r="M147" s="1097">
        <v>480000</v>
      </c>
      <c r="N147" s="1102"/>
    </row>
    <row r="148" spans="1:14" ht="18">
      <c r="A148" s="1340">
        <v>72</v>
      </c>
      <c r="B148" s="1123" t="s">
        <v>1068</v>
      </c>
      <c r="C148" s="1100" t="s">
        <v>1059</v>
      </c>
      <c r="D148" s="1101">
        <v>567181</v>
      </c>
      <c r="E148" s="1101">
        <f t="shared" si="24"/>
        <v>198513.34999999998</v>
      </c>
      <c r="F148" s="1101">
        <f t="shared" si="23"/>
        <v>113436.20000000001</v>
      </c>
      <c r="G148" s="1101">
        <v>8640</v>
      </c>
      <c r="H148" s="1101">
        <v>23244.15</v>
      </c>
      <c r="I148" s="1101">
        <v>47244.15</v>
      </c>
      <c r="J148" s="1101"/>
      <c r="K148" s="1101"/>
      <c r="L148" s="1101"/>
      <c r="M148" s="1097">
        <v>480000</v>
      </c>
      <c r="N148" s="1102"/>
    </row>
    <row r="149" spans="1:14" ht="18">
      <c r="A149" s="1163">
        <v>73</v>
      </c>
      <c r="B149" s="1123" t="s">
        <v>1069</v>
      </c>
      <c r="C149" s="1100" t="s">
        <v>1059</v>
      </c>
      <c r="D149" s="1101">
        <v>567181</v>
      </c>
      <c r="E149" s="1101">
        <f t="shared" si="24"/>
        <v>198513.34999999998</v>
      </c>
      <c r="F149" s="1101">
        <f t="shared" si="23"/>
        <v>113436.20000000001</v>
      </c>
      <c r="G149" s="1101">
        <v>8640</v>
      </c>
      <c r="H149" s="1101">
        <v>23244.15</v>
      </c>
      <c r="I149" s="1101">
        <v>47244.15</v>
      </c>
      <c r="J149" s="1101"/>
      <c r="K149" s="1101"/>
      <c r="L149" s="1101"/>
      <c r="M149" s="1097">
        <v>480000</v>
      </c>
      <c r="N149" s="1102"/>
    </row>
    <row r="150" spans="1:14" ht="18">
      <c r="A150" s="1340">
        <v>74</v>
      </c>
      <c r="B150" s="1123" t="s">
        <v>1070</v>
      </c>
      <c r="C150" s="1100" t="s">
        <v>1059</v>
      </c>
      <c r="D150" s="1101">
        <v>567181</v>
      </c>
      <c r="E150" s="1101">
        <f t="shared" si="24"/>
        <v>198513.34999999998</v>
      </c>
      <c r="F150" s="1101">
        <f t="shared" si="23"/>
        <v>113436.20000000001</v>
      </c>
      <c r="G150" s="1101">
        <v>8640</v>
      </c>
      <c r="H150" s="1101">
        <v>23244.15</v>
      </c>
      <c r="I150" s="1101">
        <v>47244.15</v>
      </c>
      <c r="J150" s="1101"/>
      <c r="K150" s="1101"/>
      <c r="L150" s="1101"/>
      <c r="M150" s="1097">
        <v>480000</v>
      </c>
      <c r="N150" s="1102"/>
    </row>
    <row r="151" spans="1:14" ht="18">
      <c r="A151" s="1340">
        <v>75</v>
      </c>
      <c r="B151" s="1123" t="s">
        <v>1071</v>
      </c>
      <c r="C151" s="1100" t="s">
        <v>1072</v>
      </c>
      <c r="D151" s="1101">
        <v>611989.44000000029</v>
      </c>
      <c r="E151" s="1101">
        <f t="shared" si="24"/>
        <v>214196.30400000009</v>
      </c>
      <c r="F151" s="1101">
        <f t="shared" si="23"/>
        <v>122397.88800000006</v>
      </c>
      <c r="G151" s="1101">
        <v>8640</v>
      </c>
      <c r="H151" s="1101">
        <v>23244.15</v>
      </c>
      <c r="I151" s="1101">
        <v>47244.15</v>
      </c>
      <c r="J151" s="1101"/>
      <c r="K151" s="1101"/>
      <c r="L151" s="1101"/>
      <c r="M151" s="1097">
        <v>480000</v>
      </c>
      <c r="N151" s="1102"/>
    </row>
    <row r="152" spans="1:14" ht="18">
      <c r="A152" s="1163">
        <v>76</v>
      </c>
      <c r="B152" s="1123" t="s">
        <v>1073</v>
      </c>
      <c r="C152" s="1100" t="s">
        <v>1072</v>
      </c>
      <c r="D152" s="1101">
        <v>611989.44000000029</v>
      </c>
      <c r="E152" s="1101">
        <f t="shared" si="24"/>
        <v>214196.30400000009</v>
      </c>
      <c r="F152" s="1101">
        <f t="shared" si="23"/>
        <v>122397.88800000006</v>
      </c>
      <c r="G152" s="1101">
        <v>8640</v>
      </c>
      <c r="H152" s="1101">
        <v>23244.15</v>
      </c>
      <c r="I152" s="1101">
        <v>47244.15</v>
      </c>
      <c r="J152" s="1101"/>
      <c r="K152" s="1101"/>
      <c r="L152" s="1101"/>
      <c r="M152" s="1097">
        <v>480000</v>
      </c>
      <c r="N152" s="1102"/>
    </row>
    <row r="153" spans="1:14" ht="18">
      <c r="A153" s="1340">
        <v>77</v>
      </c>
      <c r="B153" s="1100" t="s">
        <v>1074</v>
      </c>
      <c r="C153" s="1100" t="s">
        <v>1072</v>
      </c>
      <c r="D153" s="1101">
        <v>611989.44000000029</v>
      </c>
      <c r="E153" s="1101">
        <f t="shared" si="24"/>
        <v>214196.30400000009</v>
      </c>
      <c r="F153" s="1101">
        <f t="shared" si="23"/>
        <v>122397.88800000006</v>
      </c>
      <c r="G153" s="1101">
        <v>8640</v>
      </c>
      <c r="H153" s="1101">
        <v>23244.15</v>
      </c>
      <c r="I153" s="1101">
        <v>47244.15</v>
      </c>
      <c r="J153" s="1101"/>
      <c r="K153" s="1101"/>
      <c r="L153" s="1101"/>
      <c r="M153" s="1097">
        <v>480000</v>
      </c>
      <c r="N153" s="1102"/>
    </row>
    <row r="154" spans="1:14" ht="18">
      <c r="A154" s="1340">
        <v>78</v>
      </c>
      <c r="B154" s="1100" t="s">
        <v>1075</v>
      </c>
      <c r="C154" s="1100" t="s">
        <v>1072</v>
      </c>
      <c r="D154" s="1101">
        <v>611989.44000000029</v>
      </c>
      <c r="E154" s="1101">
        <f t="shared" si="24"/>
        <v>214196.30400000009</v>
      </c>
      <c r="F154" s="1101">
        <f t="shared" si="23"/>
        <v>122397.88800000006</v>
      </c>
      <c r="G154" s="1101">
        <v>8640</v>
      </c>
      <c r="H154" s="1101">
        <v>23244.15</v>
      </c>
      <c r="I154" s="1101">
        <v>47244.15</v>
      </c>
      <c r="J154" s="1101"/>
      <c r="K154" s="1101"/>
      <c r="L154" s="1101"/>
      <c r="M154" s="1097">
        <v>480000</v>
      </c>
      <c r="N154" s="1102"/>
    </row>
    <row r="155" spans="1:14" ht="18">
      <c r="A155" s="1163">
        <v>79</v>
      </c>
      <c r="B155" s="1100" t="s">
        <v>1076</v>
      </c>
      <c r="C155" s="1100" t="s">
        <v>1072</v>
      </c>
      <c r="D155" s="1101">
        <v>611989.44000000029</v>
      </c>
      <c r="E155" s="1101">
        <f t="shared" si="24"/>
        <v>214196.30400000009</v>
      </c>
      <c r="F155" s="1101">
        <f t="shared" si="23"/>
        <v>122397.88800000006</v>
      </c>
      <c r="G155" s="1101">
        <v>8640</v>
      </c>
      <c r="H155" s="1101">
        <v>23244.15</v>
      </c>
      <c r="I155" s="1101">
        <v>47244.15</v>
      </c>
      <c r="J155" s="1101"/>
      <c r="K155" s="1101"/>
      <c r="L155" s="1101"/>
      <c r="M155" s="1097">
        <v>480000</v>
      </c>
      <c r="N155" s="1102"/>
    </row>
    <row r="156" spans="1:14" ht="18">
      <c r="A156" s="1340">
        <v>80</v>
      </c>
      <c r="B156" s="1100" t="s">
        <v>1077</v>
      </c>
      <c r="C156" s="1100" t="s">
        <v>1072</v>
      </c>
      <c r="D156" s="1101">
        <v>611989.44000000029</v>
      </c>
      <c r="E156" s="1101">
        <f t="shared" si="24"/>
        <v>214196.30400000009</v>
      </c>
      <c r="F156" s="1101">
        <f t="shared" si="23"/>
        <v>122397.88800000006</v>
      </c>
      <c r="G156" s="1101">
        <v>8640</v>
      </c>
      <c r="H156" s="1101">
        <v>23244.15</v>
      </c>
      <c r="I156" s="1101">
        <v>47244.15</v>
      </c>
      <c r="J156" s="1101"/>
      <c r="K156" s="1101"/>
      <c r="L156" s="1101"/>
      <c r="M156" s="1097">
        <v>480000</v>
      </c>
      <c r="N156" s="1102"/>
    </row>
    <row r="157" spans="1:14" ht="18">
      <c r="A157" s="1340">
        <v>81</v>
      </c>
      <c r="B157" s="1100" t="s">
        <v>1078</v>
      </c>
      <c r="C157" s="1100" t="s">
        <v>1072</v>
      </c>
      <c r="D157" s="1101">
        <v>611989.44000000029</v>
      </c>
      <c r="E157" s="1101">
        <f t="shared" si="24"/>
        <v>214196.30400000009</v>
      </c>
      <c r="F157" s="1101">
        <f t="shared" si="23"/>
        <v>122397.88800000006</v>
      </c>
      <c r="G157" s="1101">
        <v>8640</v>
      </c>
      <c r="H157" s="1101">
        <v>23244.15</v>
      </c>
      <c r="I157" s="1101">
        <v>47244.15</v>
      </c>
      <c r="J157" s="1101"/>
      <c r="K157" s="1101"/>
      <c r="L157" s="1101"/>
      <c r="M157" s="1097">
        <v>480000</v>
      </c>
      <c r="N157" s="1102"/>
    </row>
    <row r="158" spans="1:14" ht="18.5" thickBot="1">
      <c r="A158" s="1163">
        <v>82</v>
      </c>
      <c r="B158" s="1123" t="s">
        <v>1079</v>
      </c>
      <c r="C158" s="1100" t="s">
        <v>1072</v>
      </c>
      <c r="D158" s="1101">
        <v>611989.44000000029</v>
      </c>
      <c r="E158" s="1101">
        <f t="shared" si="24"/>
        <v>214196.30400000009</v>
      </c>
      <c r="F158" s="1101">
        <f t="shared" si="23"/>
        <v>122397.88800000006</v>
      </c>
      <c r="G158" s="1101">
        <v>8640</v>
      </c>
      <c r="H158" s="1101">
        <v>23244.15</v>
      </c>
      <c r="I158" s="1101">
        <v>47244.15</v>
      </c>
      <c r="J158" s="1124"/>
      <c r="K158" s="1124"/>
      <c r="L158" s="1124"/>
      <c r="M158" s="1097">
        <v>480000</v>
      </c>
      <c r="N158" s="1125"/>
    </row>
    <row r="159" spans="1:14" ht="18.5" thickBot="1">
      <c r="A159" s="1114"/>
      <c r="B159" s="1160" t="s">
        <v>1080</v>
      </c>
      <c r="C159" s="1088"/>
      <c r="D159" s="1161">
        <f>SUM(D119:D158)</f>
        <v>18999048.900000006</v>
      </c>
      <c r="E159" s="1161">
        <f t="shared" ref="E159:N159" si="25">SUM(E119:E158)</f>
        <v>6649667.115000003</v>
      </c>
      <c r="F159" s="1161">
        <f t="shared" si="25"/>
        <v>3799809.7800000026</v>
      </c>
      <c r="G159" s="1161">
        <f t="shared" si="25"/>
        <v>324000</v>
      </c>
      <c r="H159" s="1161">
        <f t="shared" si="25"/>
        <v>755124.85000000044</v>
      </c>
      <c r="I159" s="1161">
        <f t="shared" si="25"/>
        <v>1715124.8499999987</v>
      </c>
      <c r="J159" s="1161">
        <f t="shared" si="25"/>
        <v>0</v>
      </c>
      <c r="K159" s="1161">
        <f t="shared" si="25"/>
        <v>0</v>
      </c>
      <c r="L159" s="1161">
        <f t="shared" si="25"/>
        <v>0</v>
      </c>
      <c r="M159" s="1161">
        <f t="shared" si="25"/>
        <v>19200000</v>
      </c>
      <c r="N159" s="1161">
        <f t="shared" si="25"/>
        <v>0</v>
      </c>
    </row>
    <row r="160" spans="1:14" ht="18">
      <c r="A160" s="1163">
        <v>83</v>
      </c>
      <c r="B160" s="1164" t="s">
        <v>1081</v>
      </c>
      <c r="C160" s="1100" t="s">
        <v>960</v>
      </c>
      <c r="D160" s="1101">
        <v>672590.99999999965</v>
      </c>
      <c r="E160" s="1101">
        <f t="shared" ref="E160:E174" si="26">D160*35%</f>
        <v>235406.84999999986</v>
      </c>
      <c r="F160" s="1101">
        <f t="shared" ref="F160:F174" si="27">D160*20%</f>
        <v>134518.19999999992</v>
      </c>
      <c r="G160" s="1101">
        <v>8640</v>
      </c>
      <c r="H160" s="1101">
        <f t="shared" ref="H160:H174" si="28">D160*5%</f>
        <v>33629.549999999981</v>
      </c>
      <c r="I160" s="1101">
        <f t="shared" ref="I160:I174" si="29">D160*5%+(24000)</f>
        <v>57629.549999999981</v>
      </c>
      <c r="J160" s="1096"/>
      <c r="K160" s="1096"/>
      <c r="L160" s="1096"/>
      <c r="M160" s="1097">
        <v>480000</v>
      </c>
      <c r="N160" s="1097"/>
    </row>
    <row r="161" spans="1:14" ht="18">
      <c r="A161" s="1166">
        <v>84</v>
      </c>
      <c r="B161" s="1168" t="s">
        <v>1082</v>
      </c>
      <c r="C161" s="1100" t="s">
        <v>960</v>
      </c>
      <c r="D161" s="1101">
        <v>672590.99999999965</v>
      </c>
      <c r="E161" s="1101">
        <f t="shared" si="26"/>
        <v>235406.84999999986</v>
      </c>
      <c r="F161" s="1101">
        <f t="shared" si="27"/>
        <v>134518.19999999992</v>
      </c>
      <c r="G161" s="1101">
        <v>8640</v>
      </c>
      <c r="H161" s="1101">
        <f t="shared" si="28"/>
        <v>33629.549999999981</v>
      </c>
      <c r="I161" s="1101">
        <f t="shared" si="29"/>
        <v>57629.549999999981</v>
      </c>
      <c r="J161" s="1101"/>
      <c r="K161" s="1101"/>
      <c r="L161" s="1101"/>
      <c r="M161" s="1097">
        <v>480000</v>
      </c>
      <c r="N161" s="1102"/>
    </row>
    <row r="162" spans="1:14" ht="18">
      <c r="A162" s="1166">
        <v>84</v>
      </c>
      <c r="B162" s="1168" t="s">
        <v>1083</v>
      </c>
      <c r="C162" s="1100" t="s">
        <v>960</v>
      </c>
      <c r="D162" s="1101">
        <v>672590.99999999965</v>
      </c>
      <c r="E162" s="1101">
        <f t="shared" si="26"/>
        <v>235406.84999999986</v>
      </c>
      <c r="F162" s="1101">
        <f t="shared" si="27"/>
        <v>134518.19999999992</v>
      </c>
      <c r="G162" s="1101">
        <v>8640</v>
      </c>
      <c r="H162" s="1101">
        <f t="shared" si="28"/>
        <v>33629.549999999981</v>
      </c>
      <c r="I162" s="1101">
        <f t="shared" si="29"/>
        <v>57629.549999999981</v>
      </c>
      <c r="J162" s="1101"/>
      <c r="K162" s="1101"/>
      <c r="L162" s="1101"/>
      <c r="M162" s="1097">
        <v>480000</v>
      </c>
      <c r="N162" s="1102"/>
    </row>
    <row r="163" spans="1:14" ht="18">
      <c r="A163" s="1163">
        <v>83</v>
      </c>
      <c r="B163" s="1100" t="s">
        <v>1084</v>
      </c>
      <c r="C163" s="1100" t="s">
        <v>960</v>
      </c>
      <c r="D163" s="1101">
        <v>672590.99999999965</v>
      </c>
      <c r="E163" s="1101">
        <f t="shared" si="26"/>
        <v>235406.84999999986</v>
      </c>
      <c r="F163" s="1101">
        <f t="shared" si="27"/>
        <v>134518.19999999992</v>
      </c>
      <c r="G163" s="1101">
        <v>8640</v>
      </c>
      <c r="H163" s="1101">
        <f t="shared" si="28"/>
        <v>33629.549999999981</v>
      </c>
      <c r="I163" s="1101">
        <f t="shared" si="29"/>
        <v>57629.549999999981</v>
      </c>
      <c r="J163" s="1101"/>
      <c r="K163" s="1101"/>
      <c r="L163" s="1101"/>
      <c r="M163" s="1097">
        <v>480000</v>
      </c>
      <c r="N163" s="1102"/>
    </row>
    <row r="164" spans="1:14" ht="18">
      <c r="A164" s="1166">
        <v>84</v>
      </c>
      <c r="B164" s="1100" t="s">
        <v>1085</v>
      </c>
      <c r="C164" s="1100" t="s">
        <v>960</v>
      </c>
      <c r="D164" s="1101">
        <v>672590.99999999965</v>
      </c>
      <c r="E164" s="1101">
        <f t="shared" si="26"/>
        <v>235406.84999999986</v>
      </c>
      <c r="F164" s="1101">
        <f t="shared" si="27"/>
        <v>134518.19999999992</v>
      </c>
      <c r="G164" s="1101">
        <v>8640</v>
      </c>
      <c r="H164" s="1101">
        <f t="shared" si="28"/>
        <v>33629.549999999981</v>
      </c>
      <c r="I164" s="1101">
        <f t="shared" si="29"/>
        <v>57629.549999999981</v>
      </c>
      <c r="J164" s="1101"/>
      <c r="K164" s="1101"/>
      <c r="L164" s="1101"/>
      <c r="M164" s="1097">
        <v>480000</v>
      </c>
      <c r="N164" s="1102"/>
    </row>
    <row r="165" spans="1:14" ht="18">
      <c r="A165" s="1166">
        <v>85</v>
      </c>
      <c r="B165" s="1100" t="s">
        <v>1086</v>
      </c>
      <c r="C165" s="1100" t="s">
        <v>960</v>
      </c>
      <c r="D165" s="1101">
        <v>672590.99999999965</v>
      </c>
      <c r="E165" s="1101">
        <f t="shared" si="26"/>
        <v>235406.84999999986</v>
      </c>
      <c r="F165" s="1101">
        <f t="shared" si="27"/>
        <v>134518.19999999992</v>
      </c>
      <c r="G165" s="1101">
        <v>8640</v>
      </c>
      <c r="H165" s="1101">
        <f t="shared" si="28"/>
        <v>33629.549999999981</v>
      </c>
      <c r="I165" s="1101">
        <f t="shared" si="29"/>
        <v>57629.549999999981</v>
      </c>
      <c r="J165" s="1101"/>
      <c r="K165" s="1101"/>
      <c r="L165" s="1101"/>
      <c r="M165" s="1097">
        <v>480000</v>
      </c>
      <c r="N165" s="1102"/>
    </row>
    <row r="166" spans="1:14" ht="18">
      <c r="A166" s="1163">
        <v>86</v>
      </c>
      <c r="B166" s="1100" t="s">
        <v>1087</v>
      </c>
      <c r="C166" s="1100" t="s">
        <v>960</v>
      </c>
      <c r="D166" s="1101">
        <v>672590.99999999965</v>
      </c>
      <c r="E166" s="1101">
        <f t="shared" si="26"/>
        <v>235406.84999999986</v>
      </c>
      <c r="F166" s="1101">
        <f t="shared" si="27"/>
        <v>134518.19999999992</v>
      </c>
      <c r="G166" s="1101">
        <v>8640</v>
      </c>
      <c r="H166" s="1101">
        <f t="shared" si="28"/>
        <v>33629.549999999981</v>
      </c>
      <c r="I166" s="1101">
        <f t="shared" si="29"/>
        <v>57629.549999999981</v>
      </c>
      <c r="J166" s="1101"/>
      <c r="K166" s="1101"/>
      <c r="L166" s="1101"/>
      <c r="M166" s="1097">
        <v>480000</v>
      </c>
      <c r="N166" s="1102"/>
    </row>
    <row r="167" spans="1:14" ht="18">
      <c r="A167" s="1166">
        <v>87</v>
      </c>
      <c r="B167" s="1100" t="s">
        <v>1088</v>
      </c>
      <c r="C167" s="1100" t="s">
        <v>968</v>
      </c>
      <c r="D167" s="1101">
        <v>737853</v>
      </c>
      <c r="E167" s="1101">
        <f t="shared" si="26"/>
        <v>258248.55</v>
      </c>
      <c r="F167" s="1101">
        <f t="shared" si="27"/>
        <v>147570.6</v>
      </c>
      <c r="G167" s="1101">
        <v>8640</v>
      </c>
      <c r="H167" s="1101">
        <f t="shared" si="28"/>
        <v>36892.65</v>
      </c>
      <c r="I167" s="1101">
        <f t="shared" si="29"/>
        <v>60892.65</v>
      </c>
      <c r="J167" s="1101"/>
      <c r="K167" s="1101"/>
      <c r="L167" s="1101"/>
      <c r="M167" s="1097">
        <v>480000</v>
      </c>
      <c r="N167" s="1102"/>
    </row>
    <row r="168" spans="1:14" ht="18">
      <c r="A168" s="1166">
        <v>88</v>
      </c>
      <c r="B168" s="1100" t="s">
        <v>1089</v>
      </c>
      <c r="C168" s="1100" t="s">
        <v>968</v>
      </c>
      <c r="D168" s="1101">
        <v>737853</v>
      </c>
      <c r="E168" s="1101">
        <f t="shared" si="26"/>
        <v>258248.55</v>
      </c>
      <c r="F168" s="1101">
        <f t="shared" si="27"/>
        <v>147570.6</v>
      </c>
      <c r="G168" s="1101">
        <v>8640</v>
      </c>
      <c r="H168" s="1101">
        <f t="shared" si="28"/>
        <v>36892.65</v>
      </c>
      <c r="I168" s="1101">
        <f t="shared" si="29"/>
        <v>60892.65</v>
      </c>
      <c r="J168" s="1101"/>
      <c r="K168" s="1101"/>
      <c r="L168" s="1101"/>
      <c r="M168" s="1097">
        <v>480000</v>
      </c>
      <c r="N168" s="1102"/>
    </row>
    <row r="169" spans="1:14" ht="18">
      <c r="A169" s="1163">
        <v>89</v>
      </c>
      <c r="B169" s="1100" t="s">
        <v>1090</v>
      </c>
      <c r="C169" s="1100" t="s">
        <v>968</v>
      </c>
      <c r="D169" s="1101">
        <v>737853</v>
      </c>
      <c r="E169" s="1101">
        <f t="shared" si="26"/>
        <v>258248.55</v>
      </c>
      <c r="F169" s="1101">
        <f t="shared" si="27"/>
        <v>147570.6</v>
      </c>
      <c r="G169" s="1101">
        <v>8640</v>
      </c>
      <c r="H169" s="1101">
        <f t="shared" si="28"/>
        <v>36892.65</v>
      </c>
      <c r="I169" s="1101">
        <f t="shared" si="29"/>
        <v>60892.65</v>
      </c>
      <c r="J169" s="1101"/>
      <c r="K169" s="1101"/>
      <c r="L169" s="1101"/>
      <c r="M169" s="1097">
        <v>480000</v>
      </c>
      <c r="N169" s="1102"/>
    </row>
    <row r="170" spans="1:14" ht="18">
      <c r="A170" s="1166">
        <v>90</v>
      </c>
      <c r="B170" s="1100" t="s">
        <v>1091</v>
      </c>
      <c r="C170" s="1100" t="s">
        <v>1092</v>
      </c>
      <c r="D170" s="1101">
        <v>871787</v>
      </c>
      <c r="E170" s="1101">
        <f t="shared" si="26"/>
        <v>305125.44999999995</v>
      </c>
      <c r="F170" s="1101">
        <f t="shared" si="27"/>
        <v>174357.40000000002</v>
      </c>
      <c r="G170" s="1101">
        <v>9720</v>
      </c>
      <c r="H170" s="1101">
        <f t="shared" si="28"/>
        <v>43589.350000000006</v>
      </c>
      <c r="I170" s="1101">
        <f t="shared" si="29"/>
        <v>67589.350000000006</v>
      </c>
      <c r="J170" s="1101">
        <v>7560</v>
      </c>
      <c r="K170" s="1101">
        <v>137628</v>
      </c>
      <c r="L170" s="1101"/>
      <c r="M170" s="1097">
        <v>480000</v>
      </c>
      <c r="N170" s="1102"/>
    </row>
    <row r="171" spans="1:14" ht="18">
      <c r="A171" s="1166">
        <v>91</v>
      </c>
      <c r="B171" s="1100" t="s">
        <v>1093</v>
      </c>
      <c r="C171" s="1100" t="s">
        <v>1092</v>
      </c>
      <c r="D171" s="1101">
        <v>871787</v>
      </c>
      <c r="E171" s="1101">
        <f t="shared" si="26"/>
        <v>305125.44999999995</v>
      </c>
      <c r="F171" s="1101">
        <f t="shared" si="27"/>
        <v>174357.40000000002</v>
      </c>
      <c r="G171" s="1101">
        <v>9720</v>
      </c>
      <c r="H171" s="1101">
        <f t="shared" si="28"/>
        <v>43589.350000000006</v>
      </c>
      <c r="I171" s="1101">
        <f t="shared" si="29"/>
        <v>67589.350000000006</v>
      </c>
      <c r="J171" s="1101">
        <v>7560</v>
      </c>
      <c r="K171" s="1101">
        <v>137628</v>
      </c>
      <c r="L171" s="1101"/>
      <c r="M171" s="1097">
        <v>480000</v>
      </c>
      <c r="N171" s="1102"/>
    </row>
    <row r="172" spans="1:14" ht="18">
      <c r="A172" s="1163">
        <v>92</v>
      </c>
      <c r="B172" s="1100" t="s">
        <v>1094</v>
      </c>
      <c r="C172" s="1100" t="s">
        <v>1092</v>
      </c>
      <c r="D172" s="1101">
        <v>871787</v>
      </c>
      <c r="E172" s="1101">
        <f t="shared" si="26"/>
        <v>305125.44999999995</v>
      </c>
      <c r="F172" s="1101">
        <f t="shared" si="27"/>
        <v>174357.40000000002</v>
      </c>
      <c r="G172" s="1101">
        <v>9720</v>
      </c>
      <c r="H172" s="1101">
        <f t="shared" si="28"/>
        <v>43589.350000000006</v>
      </c>
      <c r="I172" s="1101">
        <f t="shared" si="29"/>
        <v>67589.350000000006</v>
      </c>
      <c r="J172" s="1101">
        <v>7560</v>
      </c>
      <c r="K172" s="1101">
        <v>137628</v>
      </c>
      <c r="L172" s="1101"/>
      <c r="M172" s="1097">
        <v>480000</v>
      </c>
      <c r="N172" s="1102"/>
    </row>
    <row r="173" spans="1:14" ht="18">
      <c r="A173" s="1166">
        <v>93</v>
      </c>
      <c r="B173" s="1100" t="s">
        <v>1095</v>
      </c>
      <c r="C173" s="1100" t="s">
        <v>1092</v>
      </c>
      <c r="D173" s="1101">
        <v>871787</v>
      </c>
      <c r="E173" s="1101">
        <f t="shared" si="26"/>
        <v>305125.44999999995</v>
      </c>
      <c r="F173" s="1101">
        <f t="shared" si="27"/>
        <v>174357.40000000002</v>
      </c>
      <c r="G173" s="1101">
        <v>9720</v>
      </c>
      <c r="H173" s="1101">
        <f t="shared" si="28"/>
        <v>43589.350000000006</v>
      </c>
      <c r="I173" s="1101">
        <f t="shared" si="29"/>
        <v>67589.350000000006</v>
      </c>
      <c r="J173" s="1101">
        <v>7560</v>
      </c>
      <c r="K173" s="1101">
        <v>137628</v>
      </c>
      <c r="L173" s="1101"/>
      <c r="M173" s="1097">
        <v>480000</v>
      </c>
      <c r="N173" s="1102"/>
    </row>
    <row r="174" spans="1:14" ht="18.5" thickBot="1">
      <c r="A174" s="1166">
        <v>94</v>
      </c>
      <c r="B174" s="1100" t="s">
        <v>1096</v>
      </c>
      <c r="C174" s="1100" t="s">
        <v>1097</v>
      </c>
      <c r="D174" s="1101">
        <v>2688888</v>
      </c>
      <c r="E174" s="1101">
        <f t="shared" si="26"/>
        <v>941110.79999999993</v>
      </c>
      <c r="F174" s="1101">
        <f t="shared" si="27"/>
        <v>537777.6</v>
      </c>
      <c r="G174" s="1101">
        <v>9720</v>
      </c>
      <c r="H174" s="1101">
        <f t="shared" si="28"/>
        <v>134444.4</v>
      </c>
      <c r="I174" s="1101">
        <f t="shared" si="29"/>
        <v>158444.4</v>
      </c>
      <c r="J174" s="1101">
        <v>7560</v>
      </c>
      <c r="K174" s="1101">
        <v>137628</v>
      </c>
      <c r="L174" s="1101"/>
      <c r="M174" s="1097">
        <v>480000</v>
      </c>
      <c r="N174" s="1102"/>
    </row>
    <row r="175" spans="1:14" ht="18.5" thickBot="1">
      <c r="A175" s="1114"/>
      <c r="B175" s="1160" t="s">
        <v>1098</v>
      </c>
      <c r="C175" s="1088"/>
      <c r="D175" s="1161">
        <f>SUM(D160:D174)</f>
        <v>13097731.999999996</v>
      </c>
      <c r="E175" s="1161">
        <f t="shared" ref="E175:N175" si="30">SUM(E160:E174)</f>
        <v>4584206.1999999993</v>
      </c>
      <c r="F175" s="1161">
        <f t="shared" si="30"/>
        <v>2619546.3999999994</v>
      </c>
      <c r="G175" s="1161">
        <f t="shared" si="30"/>
        <v>135000</v>
      </c>
      <c r="H175" s="1161">
        <f t="shared" si="30"/>
        <v>654886.59999999986</v>
      </c>
      <c r="I175" s="1161">
        <f t="shared" si="30"/>
        <v>1014886.5999999999</v>
      </c>
      <c r="J175" s="1161">
        <f t="shared" si="30"/>
        <v>37800</v>
      </c>
      <c r="K175" s="1161">
        <f t="shared" si="30"/>
        <v>688140</v>
      </c>
      <c r="L175" s="1161">
        <f t="shared" si="30"/>
        <v>0</v>
      </c>
      <c r="M175" s="1161">
        <f t="shared" si="30"/>
        <v>7200000</v>
      </c>
      <c r="N175" s="1161">
        <f t="shared" si="30"/>
        <v>0</v>
      </c>
    </row>
    <row r="176" spans="1:14" ht="24.5">
      <c r="A176" s="1716" t="s">
        <v>1615</v>
      </c>
      <c r="B176" s="1716"/>
      <c r="C176" s="1716"/>
      <c r="D176" s="1716"/>
      <c r="E176" s="1716"/>
      <c r="F176" s="1716"/>
      <c r="G176" s="1716"/>
      <c r="H176" s="1716"/>
      <c r="I176" s="1716"/>
      <c r="J176" s="1716"/>
      <c r="K176" s="1716"/>
      <c r="L176" s="1716"/>
      <c r="M176" s="1716"/>
      <c r="N176" s="1716"/>
    </row>
    <row r="177" spans="1:14" ht="18">
      <c r="A177" s="1699" t="s">
        <v>1099</v>
      </c>
      <c r="B177" s="1699"/>
      <c r="C177" s="1699"/>
      <c r="D177" s="1699"/>
      <c r="E177" s="1699"/>
      <c r="F177" s="1699"/>
      <c r="G177" s="1699"/>
      <c r="H177" s="1699"/>
      <c r="I177" s="1699"/>
      <c r="J177" s="1699"/>
      <c r="K177" s="1699"/>
      <c r="L177" s="1699"/>
      <c r="M177" s="1699"/>
      <c r="N177" s="1699"/>
    </row>
    <row r="178" spans="1:14" ht="18">
      <c r="A178" s="1702" t="s">
        <v>971</v>
      </c>
      <c r="B178" s="1702"/>
      <c r="C178" s="1702"/>
      <c r="D178" s="1702"/>
      <c r="E178" s="1702"/>
      <c r="F178" s="1702"/>
      <c r="G178" s="1702"/>
      <c r="H178" s="1702"/>
      <c r="I178" s="1702"/>
      <c r="J178" s="1702"/>
      <c r="K178" s="1702"/>
      <c r="L178" s="1702"/>
      <c r="M178" s="1702"/>
      <c r="N178" s="1702"/>
    </row>
    <row r="179" spans="1:14" ht="20.5" thickBot="1">
      <c r="A179" s="1717" t="s">
        <v>1100</v>
      </c>
      <c r="B179" s="1717"/>
      <c r="C179" s="1717"/>
      <c r="D179" s="1717"/>
      <c r="E179" s="1717"/>
      <c r="F179" s="1717"/>
      <c r="G179" s="1717"/>
      <c r="H179" s="1717"/>
      <c r="I179" s="1717"/>
      <c r="J179" s="1717"/>
      <c r="K179" s="1717"/>
      <c r="L179" s="1717"/>
      <c r="M179" s="1717"/>
      <c r="N179" s="1717"/>
    </row>
    <row r="180" spans="1:14" ht="56" thickBot="1">
      <c r="A180" s="1114" t="s">
        <v>948</v>
      </c>
      <c r="B180" s="1090" t="s">
        <v>949</v>
      </c>
      <c r="C180" s="1090" t="s">
        <v>950</v>
      </c>
      <c r="D180" s="1115" t="s">
        <v>951</v>
      </c>
      <c r="E180" s="1115" t="s">
        <v>952</v>
      </c>
      <c r="F180" s="1115" t="s">
        <v>953</v>
      </c>
      <c r="G180" s="1115" t="s">
        <v>954</v>
      </c>
      <c r="H180" s="1115" t="s">
        <v>935</v>
      </c>
      <c r="I180" s="1115" t="s">
        <v>955</v>
      </c>
      <c r="J180" s="1116" t="s">
        <v>956</v>
      </c>
      <c r="K180" s="1116" t="s">
        <v>957</v>
      </c>
      <c r="L180" s="1116" t="s">
        <v>958</v>
      </c>
      <c r="M180" s="1116" t="s">
        <v>959</v>
      </c>
      <c r="N180" s="1118" t="s">
        <v>942</v>
      </c>
    </row>
    <row r="181" spans="1:14" ht="18">
      <c r="A181" s="1119">
        <v>1</v>
      </c>
      <c r="B181" s="1095" t="s">
        <v>1101</v>
      </c>
      <c r="C181" s="1120" t="s">
        <v>1102</v>
      </c>
      <c r="D181" s="1096">
        <v>122546</v>
      </c>
      <c r="E181" s="1096">
        <f>D181*35%</f>
        <v>42891.1</v>
      </c>
      <c r="F181" s="1096">
        <f>D181*20%</f>
        <v>24509.200000000001</v>
      </c>
      <c r="G181" s="1096">
        <v>5400</v>
      </c>
      <c r="H181" s="1096">
        <f>D181*5%</f>
        <v>6127.3</v>
      </c>
      <c r="I181" s="1096">
        <f>D181*5%+64915.68</f>
        <v>71042.98</v>
      </c>
      <c r="J181" s="1096"/>
      <c r="K181" s="1096"/>
      <c r="L181" s="1096"/>
      <c r="M181" s="1101">
        <v>480000</v>
      </c>
      <c r="N181" s="1097"/>
    </row>
    <row r="182" spans="1:14" ht="18">
      <c r="A182" s="1103">
        <v>2</v>
      </c>
      <c r="B182" s="1100" t="s">
        <v>1103</v>
      </c>
      <c r="C182" s="1120" t="s">
        <v>1102</v>
      </c>
      <c r="D182" s="1096">
        <v>122546</v>
      </c>
      <c r="E182" s="1096">
        <f t="shared" ref="E182:E205" si="31">D182*35%</f>
        <v>42891.1</v>
      </c>
      <c r="F182" s="1096">
        <f t="shared" ref="F182:F194" si="32">D182*20%</f>
        <v>24509.200000000001</v>
      </c>
      <c r="G182" s="1096">
        <v>5400</v>
      </c>
      <c r="H182" s="1096">
        <f t="shared" ref="H182:H194" si="33">D182*5%</f>
        <v>6127.3</v>
      </c>
      <c r="I182" s="1096">
        <f t="shared" ref="I182:I194" si="34">D182*5%+64915.68</f>
        <v>71042.98</v>
      </c>
      <c r="J182" s="1101"/>
      <c r="K182" s="1101"/>
      <c r="L182" s="1101"/>
      <c r="M182" s="1101">
        <v>480000</v>
      </c>
      <c r="N182" s="1102"/>
    </row>
    <row r="183" spans="1:14" ht="18">
      <c r="A183" s="1103">
        <v>3</v>
      </c>
      <c r="B183" s="1169" t="s">
        <v>1104</v>
      </c>
      <c r="C183" s="1120" t="s">
        <v>1102</v>
      </c>
      <c r="D183" s="1096">
        <v>122546</v>
      </c>
      <c r="E183" s="1096">
        <f t="shared" si="31"/>
        <v>42891.1</v>
      </c>
      <c r="F183" s="1096">
        <f t="shared" si="32"/>
        <v>24509.200000000001</v>
      </c>
      <c r="G183" s="1096">
        <v>5400</v>
      </c>
      <c r="H183" s="1096">
        <f t="shared" si="33"/>
        <v>6127.3</v>
      </c>
      <c r="I183" s="1096">
        <f t="shared" si="34"/>
        <v>71042.98</v>
      </c>
      <c r="J183" s="1101"/>
      <c r="K183" s="1101"/>
      <c r="L183" s="1101"/>
      <c r="M183" s="1101">
        <v>480000</v>
      </c>
      <c r="N183" s="1102"/>
    </row>
    <row r="184" spans="1:14" ht="18">
      <c r="A184" s="1103">
        <v>4</v>
      </c>
      <c r="B184" s="1169" t="s">
        <v>1105</v>
      </c>
      <c r="C184" s="1120" t="s">
        <v>1106</v>
      </c>
      <c r="D184" s="1096">
        <v>204299.64</v>
      </c>
      <c r="E184" s="1096">
        <f t="shared" si="31"/>
        <v>71504.873999999996</v>
      </c>
      <c r="F184" s="1096">
        <f t="shared" si="32"/>
        <v>40859.928000000007</v>
      </c>
      <c r="G184" s="1096">
        <v>5400</v>
      </c>
      <c r="H184" s="1096">
        <f t="shared" si="33"/>
        <v>10214.982000000002</v>
      </c>
      <c r="I184" s="1096">
        <f t="shared" si="34"/>
        <v>75130.661999999997</v>
      </c>
      <c r="J184" s="1101"/>
      <c r="K184" s="1101"/>
      <c r="L184" s="1101"/>
      <c r="M184" s="1101">
        <v>480000</v>
      </c>
      <c r="N184" s="1102"/>
    </row>
    <row r="185" spans="1:14" ht="18">
      <c r="A185" s="1103">
        <v>5</v>
      </c>
      <c r="B185" s="1169" t="s">
        <v>1107</v>
      </c>
      <c r="C185" s="1120" t="s">
        <v>1106</v>
      </c>
      <c r="D185" s="1096">
        <v>204299.64</v>
      </c>
      <c r="E185" s="1096">
        <f t="shared" si="31"/>
        <v>71504.873999999996</v>
      </c>
      <c r="F185" s="1096">
        <f t="shared" si="32"/>
        <v>40859.928000000007</v>
      </c>
      <c r="G185" s="1096">
        <v>5400</v>
      </c>
      <c r="H185" s="1096">
        <f t="shared" si="33"/>
        <v>10214.982000000002</v>
      </c>
      <c r="I185" s="1096">
        <f t="shared" si="34"/>
        <v>75130.661999999997</v>
      </c>
      <c r="J185" s="1101"/>
      <c r="K185" s="1101"/>
      <c r="L185" s="1101"/>
      <c r="M185" s="1101">
        <v>480000</v>
      </c>
      <c r="N185" s="1102"/>
    </row>
    <row r="186" spans="1:14" ht="18">
      <c r="A186" s="1103">
        <v>6</v>
      </c>
      <c r="B186" s="1169" t="s">
        <v>1108</v>
      </c>
      <c r="C186" s="1120" t="s">
        <v>1109</v>
      </c>
      <c r="D186" s="1096">
        <v>94264.94</v>
      </c>
      <c r="E186" s="1096">
        <f t="shared" si="31"/>
        <v>32992.728999999999</v>
      </c>
      <c r="F186" s="1096">
        <f t="shared" si="32"/>
        <v>18852.988000000001</v>
      </c>
      <c r="G186" s="1096">
        <v>5400</v>
      </c>
      <c r="H186" s="1096">
        <f t="shared" si="33"/>
        <v>4713.2470000000003</v>
      </c>
      <c r="I186" s="1096">
        <f t="shared" si="34"/>
        <v>69628.926999999996</v>
      </c>
      <c r="J186" s="1101"/>
      <c r="K186" s="1101"/>
      <c r="L186" s="1101"/>
      <c r="M186" s="1101">
        <v>480000</v>
      </c>
      <c r="N186" s="1102"/>
    </row>
    <row r="187" spans="1:14" ht="18">
      <c r="A187" s="1103">
        <v>7</v>
      </c>
      <c r="B187" s="1169" t="s">
        <v>1108</v>
      </c>
      <c r="C187" s="1120" t="s">
        <v>1109</v>
      </c>
      <c r="D187" s="1096">
        <v>94264.94</v>
      </c>
      <c r="E187" s="1096">
        <f t="shared" si="31"/>
        <v>32992.728999999999</v>
      </c>
      <c r="F187" s="1096">
        <f t="shared" si="32"/>
        <v>18852.988000000001</v>
      </c>
      <c r="G187" s="1096">
        <v>5400</v>
      </c>
      <c r="H187" s="1096">
        <f t="shared" si="33"/>
        <v>4713.2470000000003</v>
      </c>
      <c r="I187" s="1096">
        <f t="shared" si="34"/>
        <v>69628.926999999996</v>
      </c>
      <c r="J187" s="1101"/>
      <c r="K187" s="1101"/>
      <c r="L187" s="1101"/>
      <c r="M187" s="1101">
        <v>480000</v>
      </c>
      <c r="N187" s="1102"/>
    </row>
    <row r="188" spans="1:14" ht="18">
      <c r="A188" s="1103">
        <v>8</v>
      </c>
      <c r="B188" s="1169" t="s">
        <v>1108</v>
      </c>
      <c r="C188" s="1120" t="s">
        <v>1109</v>
      </c>
      <c r="D188" s="1096">
        <v>94264.94</v>
      </c>
      <c r="E188" s="1096">
        <f t="shared" si="31"/>
        <v>32992.728999999999</v>
      </c>
      <c r="F188" s="1096">
        <f t="shared" si="32"/>
        <v>18852.988000000001</v>
      </c>
      <c r="G188" s="1096">
        <v>5400</v>
      </c>
      <c r="H188" s="1096">
        <f t="shared" si="33"/>
        <v>4713.2470000000003</v>
      </c>
      <c r="I188" s="1096">
        <f t="shared" si="34"/>
        <v>69628.926999999996</v>
      </c>
      <c r="J188" s="1101"/>
      <c r="K188" s="1101"/>
      <c r="L188" s="1101"/>
      <c r="M188" s="1101">
        <v>480000</v>
      </c>
      <c r="N188" s="1102"/>
    </row>
    <row r="189" spans="1:14" ht="18">
      <c r="A189" s="1103">
        <v>9</v>
      </c>
      <c r="B189" s="1100" t="s">
        <v>1108</v>
      </c>
      <c r="C189" s="1121" t="s">
        <v>1110</v>
      </c>
      <c r="D189" s="1096">
        <v>138726</v>
      </c>
      <c r="E189" s="1096">
        <f t="shared" si="31"/>
        <v>48554.1</v>
      </c>
      <c r="F189" s="1096">
        <f t="shared" si="32"/>
        <v>27745.200000000001</v>
      </c>
      <c r="G189" s="1096">
        <v>5400</v>
      </c>
      <c r="H189" s="1096">
        <f t="shared" si="33"/>
        <v>6936.3</v>
      </c>
      <c r="I189" s="1096">
        <f t="shared" si="34"/>
        <v>71851.98</v>
      </c>
      <c r="J189" s="1101"/>
      <c r="K189" s="1101"/>
      <c r="L189" s="1101"/>
      <c r="M189" s="1101">
        <v>480000</v>
      </c>
      <c r="N189" s="1102"/>
    </row>
    <row r="190" spans="1:14" ht="18">
      <c r="A190" s="1103">
        <v>10</v>
      </c>
      <c r="B190" s="1100" t="s">
        <v>1108</v>
      </c>
      <c r="C190" s="1121" t="s">
        <v>1110</v>
      </c>
      <c r="D190" s="1096">
        <v>138726</v>
      </c>
      <c r="E190" s="1096">
        <f t="shared" si="31"/>
        <v>48554.1</v>
      </c>
      <c r="F190" s="1096">
        <f t="shared" si="32"/>
        <v>27745.200000000001</v>
      </c>
      <c r="G190" s="1096">
        <v>5400</v>
      </c>
      <c r="H190" s="1096">
        <f t="shared" si="33"/>
        <v>6936.3</v>
      </c>
      <c r="I190" s="1096">
        <f t="shared" si="34"/>
        <v>71851.98</v>
      </c>
      <c r="J190" s="1101"/>
      <c r="K190" s="1101"/>
      <c r="L190" s="1101"/>
      <c r="M190" s="1101">
        <v>480000</v>
      </c>
      <c r="N190" s="1102"/>
    </row>
    <row r="191" spans="1:14" ht="18">
      <c r="A191" s="1103">
        <v>11</v>
      </c>
      <c r="B191" s="1100" t="s">
        <v>1108</v>
      </c>
      <c r="C191" s="1121" t="s">
        <v>1110</v>
      </c>
      <c r="D191" s="1096">
        <v>138726</v>
      </c>
      <c r="E191" s="1096">
        <f t="shared" si="31"/>
        <v>48554.1</v>
      </c>
      <c r="F191" s="1096">
        <f t="shared" si="32"/>
        <v>27745.200000000001</v>
      </c>
      <c r="G191" s="1096">
        <v>5400</v>
      </c>
      <c r="H191" s="1096">
        <f t="shared" si="33"/>
        <v>6936.3</v>
      </c>
      <c r="I191" s="1096">
        <f t="shared" si="34"/>
        <v>71851.98</v>
      </c>
      <c r="J191" s="1101"/>
      <c r="K191" s="1101"/>
      <c r="L191" s="1101"/>
      <c r="M191" s="1101">
        <v>480000</v>
      </c>
      <c r="N191" s="1102"/>
    </row>
    <row r="192" spans="1:14" ht="18">
      <c r="A192" s="1103">
        <v>12</v>
      </c>
      <c r="B192" s="1100" t="s">
        <v>1108</v>
      </c>
      <c r="C192" s="1121" t="s">
        <v>1110</v>
      </c>
      <c r="D192" s="1096">
        <v>138726</v>
      </c>
      <c r="E192" s="1096">
        <f t="shared" si="31"/>
        <v>48554.1</v>
      </c>
      <c r="F192" s="1096">
        <f t="shared" si="32"/>
        <v>27745.200000000001</v>
      </c>
      <c r="G192" s="1096">
        <v>5400</v>
      </c>
      <c r="H192" s="1096">
        <f t="shared" si="33"/>
        <v>6936.3</v>
      </c>
      <c r="I192" s="1096">
        <f t="shared" si="34"/>
        <v>71851.98</v>
      </c>
      <c r="J192" s="1101"/>
      <c r="K192" s="1101"/>
      <c r="L192" s="1101"/>
      <c r="M192" s="1101">
        <v>480000</v>
      </c>
      <c r="N192" s="1102"/>
    </row>
    <row r="193" spans="1:14" ht="18">
      <c r="A193" s="1103">
        <v>13</v>
      </c>
      <c r="B193" s="1100" t="s">
        <v>1108</v>
      </c>
      <c r="C193" s="1121" t="s">
        <v>1110</v>
      </c>
      <c r="D193" s="1096">
        <v>138726</v>
      </c>
      <c r="E193" s="1096">
        <f t="shared" si="31"/>
        <v>48554.1</v>
      </c>
      <c r="F193" s="1096">
        <f t="shared" si="32"/>
        <v>27745.200000000001</v>
      </c>
      <c r="G193" s="1096">
        <v>5400</v>
      </c>
      <c r="H193" s="1096">
        <f t="shared" si="33"/>
        <v>6936.3</v>
      </c>
      <c r="I193" s="1096">
        <f t="shared" si="34"/>
        <v>71851.98</v>
      </c>
      <c r="J193" s="1101"/>
      <c r="K193" s="1101"/>
      <c r="L193" s="1101"/>
      <c r="M193" s="1101">
        <v>480000</v>
      </c>
      <c r="N193" s="1102"/>
    </row>
    <row r="194" spans="1:14" ht="18.5" thickBot="1">
      <c r="A194" s="1122">
        <v>14</v>
      </c>
      <c r="B194" s="1123" t="s">
        <v>1108</v>
      </c>
      <c r="C194" s="1170" t="s">
        <v>1110</v>
      </c>
      <c r="D194" s="1171">
        <v>138726</v>
      </c>
      <c r="E194" s="1171">
        <f t="shared" si="31"/>
        <v>48554.1</v>
      </c>
      <c r="F194" s="1171">
        <f t="shared" si="32"/>
        <v>27745.200000000001</v>
      </c>
      <c r="G194" s="1171">
        <v>5400</v>
      </c>
      <c r="H194" s="1171">
        <f t="shared" si="33"/>
        <v>6936.3</v>
      </c>
      <c r="I194" s="1171">
        <f t="shared" si="34"/>
        <v>71851.98</v>
      </c>
      <c r="J194" s="1124"/>
      <c r="K194" s="1124"/>
      <c r="L194" s="1124"/>
      <c r="M194" s="1101">
        <v>480000</v>
      </c>
      <c r="N194" s="1125"/>
    </row>
    <row r="195" spans="1:14" ht="18.5" thickBot="1">
      <c r="A195" s="1718" t="s">
        <v>1111</v>
      </c>
      <c r="B195" s="1719"/>
      <c r="C195" s="1172">
        <v>14</v>
      </c>
      <c r="D195" s="1173">
        <f t="shared" ref="D195:N195" si="35">SUM(D181:D194)</f>
        <v>1891388.0999999999</v>
      </c>
      <c r="E195" s="1173">
        <f t="shared" si="35"/>
        <v>661985.83499999985</v>
      </c>
      <c r="F195" s="1173">
        <f t="shared" si="35"/>
        <v>378277.62000000011</v>
      </c>
      <c r="G195" s="1173">
        <f t="shared" si="35"/>
        <v>75600</v>
      </c>
      <c r="H195" s="1173">
        <f t="shared" si="35"/>
        <v>94569.405000000028</v>
      </c>
      <c r="I195" s="1173">
        <f t="shared" si="35"/>
        <v>1003388.9249999999</v>
      </c>
      <c r="J195" s="1173">
        <f t="shared" si="35"/>
        <v>0</v>
      </c>
      <c r="K195" s="1173">
        <f t="shared" si="35"/>
        <v>0</v>
      </c>
      <c r="L195" s="1173">
        <f t="shared" si="35"/>
        <v>0</v>
      </c>
      <c r="M195" s="1173">
        <f t="shared" si="35"/>
        <v>6720000</v>
      </c>
      <c r="N195" s="1174">
        <f t="shared" si="35"/>
        <v>0</v>
      </c>
    </row>
    <row r="196" spans="1:14" ht="18">
      <c r="A196" s="1175">
        <v>15</v>
      </c>
      <c r="B196" s="1176" t="s">
        <v>1108</v>
      </c>
      <c r="C196" s="1177" t="s">
        <v>1112</v>
      </c>
      <c r="D196" s="1152">
        <v>220439.76</v>
      </c>
      <c r="E196" s="1152">
        <f t="shared" ref="E196:E201" si="36">D196*35%</f>
        <v>77153.915999999997</v>
      </c>
      <c r="F196" s="1152">
        <f t="shared" ref="F196:F201" si="37">D196*20%</f>
        <v>44087.952000000005</v>
      </c>
      <c r="G196" s="1152">
        <v>7560</v>
      </c>
      <c r="H196" s="1152">
        <f t="shared" ref="H196:H201" si="38">D196*5%</f>
        <v>11021.988000000001</v>
      </c>
      <c r="I196" s="1152">
        <f t="shared" ref="I196:I201" si="39">D196*5%+64915.68</f>
        <v>75937.668000000005</v>
      </c>
      <c r="J196" s="1178"/>
      <c r="K196" s="1178"/>
      <c r="L196" s="1178"/>
      <c r="M196" s="1152">
        <v>480000</v>
      </c>
      <c r="N196" s="1179"/>
    </row>
    <row r="197" spans="1:14" ht="18">
      <c r="A197" s="1180">
        <v>16</v>
      </c>
      <c r="B197" s="1181" t="s">
        <v>1108</v>
      </c>
      <c r="C197" s="1121" t="s">
        <v>1112</v>
      </c>
      <c r="D197" s="1101">
        <v>220439.76</v>
      </c>
      <c r="E197" s="1101">
        <f t="shared" si="36"/>
        <v>77153.915999999997</v>
      </c>
      <c r="F197" s="1101">
        <f t="shared" si="37"/>
        <v>44087.952000000005</v>
      </c>
      <c r="G197" s="1101">
        <v>7560</v>
      </c>
      <c r="H197" s="1101">
        <f t="shared" si="38"/>
        <v>11021.988000000001</v>
      </c>
      <c r="I197" s="1101">
        <f t="shared" si="39"/>
        <v>75937.668000000005</v>
      </c>
      <c r="J197" s="1182"/>
      <c r="K197" s="1182"/>
      <c r="L197" s="1182"/>
      <c r="M197" s="1101">
        <v>480000</v>
      </c>
      <c r="N197" s="1183"/>
    </row>
    <row r="198" spans="1:14" ht="18">
      <c r="A198" s="1180">
        <v>17</v>
      </c>
      <c r="B198" s="1181" t="s">
        <v>1108</v>
      </c>
      <c r="C198" s="1121" t="s">
        <v>1112</v>
      </c>
      <c r="D198" s="1101">
        <v>220439.76</v>
      </c>
      <c r="E198" s="1101">
        <f t="shared" si="36"/>
        <v>77153.915999999997</v>
      </c>
      <c r="F198" s="1101">
        <f t="shared" si="37"/>
        <v>44087.952000000005</v>
      </c>
      <c r="G198" s="1101">
        <v>7560</v>
      </c>
      <c r="H198" s="1101">
        <f t="shared" si="38"/>
        <v>11021.988000000001</v>
      </c>
      <c r="I198" s="1101">
        <f t="shared" si="39"/>
        <v>75937.668000000005</v>
      </c>
      <c r="J198" s="1182"/>
      <c r="K198" s="1182"/>
      <c r="L198" s="1182"/>
      <c r="M198" s="1101">
        <v>480000</v>
      </c>
      <c r="N198" s="1183"/>
    </row>
    <row r="199" spans="1:14" ht="18">
      <c r="A199" s="1180">
        <v>18</v>
      </c>
      <c r="B199" s="1181" t="s">
        <v>1108</v>
      </c>
      <c r="C199" s="1121" t="s">
        <v>1113</v>
      </c>
      <c r="D199" s="1101">
        <v>284497.65999999997</v>
      </c>
      <c r="E199" s="1101">
        <f t="shared" si="36"/>
        <v>99574.180999999982</v>
      </c>
      <c r="F199" s="1101">
        <f t="shared" si="37"/>
        <v>56899.531999999999</v>
      </c>
      <c r="G199" s="1101">
        <v>7560</v>
      </c>
      <c r="H199" s="1101">
        <f t="shared" si="38"/>
        <v>14224.883</v>
      </c>
      <c r="I199" s="1101">
        <f t="shared" si="39"/>
        <v>79140.562999999995</v>
      </c>
      <c r="J199" s="1182"/>
      <c r="K199" s="1182"/>
      <c r="L199" s="1182"/>
      <c r="M199" s="1101">
        <v>480000</v>
      </c>
      <c r="N199" s="1183"/>
    </row>
    <row r="200" spans="1:14" ht="18">
      <c r="A200" s="1180">
        <v>19</v>
      </c>
      <c r="B200" s="1181" t="s">
        <v>1108</v>
      </c>
      <c r="C200" s="1121" t="s">
        <v>1113</v>
      </c>
      <c r="D200" s="1101">
        <v>284497.65999999997</v>
      </c>
      <c r="E200" s="1101">
        <f t="shared" si="36"/>
        <v>99574.180999999982</v>
      </c>
      <c r="F200" s="1101">
        <f t="shared" si="37"/>
        <v>56899.531999999999</v>
      </c>
      <c r="G200" s="1101">
        <v>7560</v>
      </c>
      <c r="H200" s="1101">
        <f t="shared" si="38"/>
        <v>14224.883</v>
      </c>
      <c r="I200" s="1101">
        <f t="shared" si="39"/>
        <v>79140.562999999995</v>
      </c>
      <c r="J200" s="1182"/>
      <c r="K200" s="1182"/>
      <c r="L200" s="1182"/>
      <c r="M200" s="1101">
        <v>480000</v>
      </c>
      <c r="N200" s="1183"/>
    </row>
    <row r="201" spans="1:14" ht="18">
      <c r="A201" s="1180">
        <v>20</v>
      </c>
      <c r="B201" s="1181" t="s">
        <v>1108</v>
      </c>
      <c r="C201" s="1121" t="s">
        <v>1113</v>
      </c>
      <c r="D201" s="1101">
        <v>284497.65999999997</v>
      </c>
      <c r="E201" s="1101">
        <f t="shared" si="36"/>
        <v>99574.180999999982</v>
      </c>
      <c r="F201" s="1101">
        <f t="shared" si="37"/>
        <v>56899.531999999999</v>
      </c>
      <c r="G201" s="1101">
        <v>7560</v>
      </c>
      <c r="H201" s="1101">
        <f t="shared" si="38"/>
        <v>14224.883</v>
      </c>
      <c r="I201" s="1101">
        <f t="shared" si="39"/>
        <v>79140.562999999995</v>
      </c>
      <c r="J201" s="1182"/>
      <c r="K201" s="1182"/>
      <c r="L201" s="1182"/>
      <c r="M201" s="1101">
        <v>480000</v>
      </c>
      <c r="N201" s="1183"/>
    </row>
    <row r="202" spans="1:14" ht="18">
      <c r="A202" s="1180">
        <v>21</v>
      </c>
      <c r="B202" s="1169" t="s">
        <v>1114</v>
      </c>
      <c r="C202" s="1184" t="s">
        <v>1115</v>
      </c>
      <c r="D202" s="1101">
        <v>268567.99</v>
      </c>
      <c r="E202" s="1101">
        <f t="shared" si="31"/>
        <v>93998.796499999997</v>
      </c>
      <c r="F202" s="1101">
        <f>D202*20%</f>
        <v>53713.597999999998</v>
      </c>
      <c r="G202" s="1101">
        <v>7560</v>
      </c>
      <c r="H202" s="1101">
        <f>D202*5%</f>
        <v>13428.3995</v>
      </c>
      <c r="I202" s="1101">
        <f>D202*5%+64915.68</f>
        <v>78344.079499999993</v>
      </c>
      <c r="J202" s="1101"/>
      <c r="K202" s="1101"/>
      <c r="L202" s="1101"/>
      <c r="M202" s="1101">
        <v>480000</v>
      </c>
      <c r="N202" s="1102"/>
    </row>
    <row r="203" spans="1:14" ht="18">
      <c r="A203" s="1180">
        <v>22</v>
      </c>
      <c r="B203" s="1169" t="s">
        <v>1116</v>
      </c>
      <c r="C203" s="1184" t="s">
        <v>1115</v>
      </c>
      <c r="D203" s="1101">
        <v>268567.99</v>
      </c>
      <c r="E203" s="1101">
        <f t="shared" si="31"/>
        <v>93998.796499999997</v>
      </c>
      <c r="F203" s="1101">
        <f>D203*20%</f>
        <v>53713.597999999998</v>
      </c>
      <c r="G203" s="1101">
        <v>7560</v>
      </c>
      <c r="H203" s="1101">
        <f>D203*5%</f>
        <v>13428.3995</v>
      </c>
      <c r="I203" s="1101">
        <f>D203*5%+64915.68</f>
        <v>78344.079499999993</v>
      </c>
      <c r="J203" s="1101"/>
      <c r="K203" s="1101"/>
      <c r="L203" s="1101"/>
      <c r="M203" s="1101">
        <v>480000</v>
      </c>
      <c r="N203" s="1102"/>
    </row>
    <row r="204" spans="1:14" ht="18">
      <c r="A204" s="1180">
        <v>23</v>
      </c>
      <c r="B204" s="1169" t="s">
        <v>1117</v>
      </c>
      <c r="C204" s="1185" t="s">
        <v>1118</v>
      </c>
      <c r="D204" s="1101">
        <v>358123</v>
      </c>
      <c r="E204" s="1101">
        <f t="shared" si="31"/>
        <v>125343.04999999999</v>
      </c>
      <c r="F204" s="1101">
        <f>D204*20%</f>
        <v>71624.600000000006</v>
      </c>
      <c r="G204" s="1101">
        <v>7560</v>
      </c>
      <c r="H204" s="1101">
        <f>D204*5%</f>
        <v>17906.150000000001</v>
      </c>
      <c r="I204" s="1101">
        <f>D204*5%+64915.68</f>
        <v>82821.83</v>
      </c>
      <c r="J204" s="1101"/>
      <c r="K204" s="1101"/>
      <c r="L204" s="1101"/>
      <c r="M204" s="1101">
        <v>480000</v>
      </c>
      <c r="N204" s="1102"/>
    </row>
    <row r="205" spans="1:14" ht="18.5" thickBot="1">
      <c r="A205" s="1186">
        <v>24</v>
      </c>
      <c r="B205" s="1106" t="s">
        <v>1119</v>
      </c>
      <c r="C205" s="1187" t="s">
        <v>1120</v>
      </c>
      <c r="D205" s="1107">
        <v>488127</v>
      </c>
      <c r="E205" s="1107">
        <f t="shared" si="31"/>
        <v>170844.44999999998</v>
      </c>
      <c r="F205" s="1107">
        <f>D205*20%</f>
        <v>97625.400000000009</v>
      </c>
      <c r="G205" s="1107">
        <v>7560</v>
      </c>
      <c r="H205" s="1107">
        <f>D205*5%</f>
        <v>24406.350000000002</v>
      </c>
      <c r="I205" s="1107">
        <f>D205*5%+64915.68</f>
        <v>89322.03</v>
      </c>
      <c r="J205" s="1107"/>
      <c r="K205" s="1107"/>
      <c r="L205" s="1107"/>
      <c r="M205" s="1107">
        <v>480000</v>
      </c>
      <c r="N205" s="1109"/>
    </row>
    <row r="206" spans="1:14" ht="18.5" thickBot="1">
      <c r="A206" s="1705" t="s">
        <v>1080</v>
      </c>
      <c r="B206" s="1706"/>
      <c r="C206" s="1188">
        <v>10</v>
      </c>
      <c r="D206" s="1189">
        <f t="shared" ref="D206:N206" si="40">SUM(D202:D205)</f>
        <v>1383385.98</v>
      </c>
      <c r="E206" s="1189">
        <f t="shared" si="40"/>
        <v>484185.09299999999</v>
      </c>
      <c r="F206" s="1189">
        <f t="shared" si="40"/>
        <v>276677.196</v>
      </c>
      <c r="G206" s="1189">
        <f t="shared" si="40"/>
        <v>30240</v>
      </c>
      <c r="H206" s="1189">
        <f t="shared" si="40"/>
        <v>69169.298999999999</v>
      </c>
      <c r="I206" s="1189">
        <f t="shared" si="40"/>
        <v>328832.01899999997</v>
      </c>
      <c r="J206" s="1189">
        <f t="shared" si="40"/>
        <v>0</v>
      </c>
      <c r="K206" s="1189">
        <f t="shared" si="40"/>
        <v>0</v>
      </c>
      <c r="L206" s="1189">
        <f t="shared" si="40"/>
        <v>0</v>
      </c>
      <c r="M206" s="1189">
        <f t="shared" si="40"/>
        <v>1920000</v>
      </c>
      <c r="N206" s="1189">
        <f t="shared" si="40"/>
        <v>0</v>
      </c>
    </row>
    <row r="207" spans="1:14" ht="18">
      <c r="A207" s="1190">
        <v>24</v>
      </c>
      <c r="B207" s="1100" t="s">
        <v>1121</v>
      </c>
      <c r="C207" s="1191" t="s">
        <v>1122</v>
      </c>
      <c r="D207" s="1101"/>
      <c r="E207" s="1101"/>
      <c r="F207" s="1101"/>
      <c r="G207" s="1101"/>
      <c r="H207" s="1101"/>
      <c r="I207" s="1101"/>
      <c r="J207" s="1101"/>
      <c r="K207" s="1101"/>
      <c r="L207" s="1101"/>
      <c r="M207" s="1101">
        <v>480000</v>
      </c>
      <c r="N207" s="1102">
        <f>D207*10%</f>
        <v>0</v>
      </c>
    </row>
    <row r="208" spans="1:14" ht="18">
      <c r="A208" s="1190">
        <v>25</v>
      </c>
      <c r="B208" s="1100" t="s">
        <v>1123</v>
      </c>
      <c r="C208" s="1100" t="s">
        <v>1124</v>
      </c>
      <c r="D208" s="1101">
        <v>716580</v>
      </c>
      <c r="E208" s="1101">
        <v>250802.99999999997</v>
      </c>
      <c r="F208" s="1101">
        <v>143316</v>
      </c>
      <c r="G208" s="1101">
        <v>8640</v>
      </c>
      <c r="H208" s="1101">
        <v>35829</v>
      </c>
      <c r="I208" s="1101">
        <v>59829</v>
      </c>
      <c r="J208" s="1101"/>
      <c r="K208" s="1101"/>
      <c r="L208" s="1101"/>
      <c r="M208" s="1101">
        <v>480000</v>
      </c>
      <c r="N208" s="1102"/>
    </row>
    <row r="209" spans="1:255" ht="18">
      <c r="A209" s="1190">
        <v>26</v>
      </c>
      <c r="B209" s="1100" t="s">
        <v>1125</v>
      </c>
      <c r="C209" s="1100" t="s">
        <v>1124</v>
      </c>
      <c r="D209" s="1101">
        <v>716580</v>
      </c>
      <c r="E209" s="1101">
        <v>250802.99999999997</v>
      </c>
      <c r="F209" s="1101">
        <v>143316</v>
      </c>
      <c r="G209" s="1101">
        <v>8640</v>
      </c>
      <c r="H209" s="1101">
        <v>35829</v>
      </c>
      <c r="I209" s="1101">
        <v>59829</v>
      </c>
      <c r="J209" s="1101"/>
      <c r="K209" s="1101"/>
      <c r="L209" s="1101"/>
      <c r="M209" s="1101">
        <v>480000</v>
      </c>
      <c r="N209" s="1102"/>
    </row>
    <row r="210" spans="1:255" ht="18">
      <c r="A210" s="1190">
        <v>27</v>
      </c>
      <c r="B210" s="1100" t="s">
        <v>1126</v>
      </c>
      <c r="C210" s="1100" t="s">
        <v>1124</v>
      </c>
      <c r="D210" s="1101">
        <v>716580</v>
      </c>
      <c r="E210" s="1101">
        <v>250802.99999999997</v>
      </c>
      <c r="F210" s="1101">
        <v>143316</v>
      </c>
      <c r="G210" s="1101">
        <v>8640</v>
      </c>
      <c r="H210" s="1101">
        <v>35829</v>
      </c>
      <c r="I210" s="1101">
        <v>59829</v>
      </c>
      <c r="J210" s="1101"/>
      <c r="K210" s="1101"/>
      <c r="L210" s="1101"/>
      <c r="M210" s="1101">
        <v>480000</v>
      </c>
      <c r="N210" s="1102"/>
    </row>
    <row r="211" spans="1:255" ht="18">
      <c r="A211" s="1190">
        <v>28</v>
      </c>
      <c r="B211" s="1100" t="s">
        <v>1127</v>
      </c>
      <c r="C211" s="1100" t="s">
        <v>1124</v>
      </c>
      <c r="D211" s="1101">
        <v>716580</v>
      </c>
      <c r="E211" s="1101">
        <v>250802.99999999997</v>
      </c>
      <c r="F211" s="1101">
        <v>143316</v>
      </c>
      <c r="G211" s="1101">
        <v>8640</v>
      </c>
      <c r="H211" s="1101">
        <v>35829</v>
      </c>
      <c r="I211" s="1101">
        <v>59829</v>
      </c>
      <c r="J211" s="1101"/>
      <c r="K211" s="1101"/>
      <c r="L211" s="1101"/>
      <c r="M211" s="1101">
        <v>480000</v>
      </c>
      <c r="N211" s="1102"/>
    </row>
    <row r="212" spans="1:255" ht="18">
      <c r="A212" s="1190">
        <v>29</v>
      </c>
      <c r="B212" s="1100" t="s">
        <v>1128</v>
      </c>
      <c r="C212" s="1100" t="s">
        <v>1124</v>
      </c>
      <c r="D212" s="1101">
        <v>716580</v>
      </c>
      <c r="E212" s="1101">
        <v>250802.99999999997</v>
      </c>
      <c r="F212" s="1101">
        <v>143316</v>
      </c>
      <c r="G212" s="1101">
        <v>8640</v>
      </c>
      <c r="H212" s="1101">
        <v>35829</v>
      </c>
      <c r="I212" s="1101">
        <v>59829</v>
      </c>
      <c r="J212" s="1101"/>
      <c r="K212" s="1101"/>
      <c r="L212" s="1101"/>
      <c r="M212" s="1101">
        <v>480000</v>
      </c>
      <c r="N212" s="1102"/>
    </row>
    <row r="213" spans="1:255" ht="18.5" thickBot="1">
      <c r="A213" s="1190">
        <v>30</v>
      </c>
      <c r="B213" s="1123" t="s">
        <v>1129</v>
      </c>
      <c r="C213" s="1123" t="s">
        <v>1124</v>
      </c>
      <c r="D213" s="1124">
        <v>716580</v>
      </c>
      <c r="E213" s="1124">
        <v>250802.99999999997</v>
      </c>
      <c r="F213" s="1124">
        <v>143316</v>
      </c>
      <c r="G213" s="1124">
        <v>8640</v>
      </c>
      <c r="H213" s="1124">
        <v>35829</v>
      </c>
      <c r="I213" s="1124">
        <v>59829</v>
      </c>
      <c r="J213" s="1124"/>
      <c r="K213" s="1124"/>
      <c r="L213" s="1124"/>
      <c r="M213" s="1101">
        <v>480000</v>
      </c>
      <c r="N213" s="1125"/>
    </row>
    <row r="214" spans="1:255" ht="18.5" thickBot="1">
      <c r="A214" s="1707" t="s">
        <v>966</v>
      </c>
      <c r="B214" s="1708"/>
      <c r="C214" s="1192">
        <v>10</v>
      </c>
      <c r="D214" s="1127">
        <f t="shared" ref="D214:N214" si="41">SUM(D207:D213)</f>
        <v>4299480</v>
      </c>
      <c r="E214" s="1127">
        <f t="shared" si="41"/>
        <v>1504817.9999999998</v>
      </c>
      <c r="F214" s="1127">
        <f t="shared" si="41"/>
        <v>859896</v>
      </c>
      <c r="G214" s="1127">
        <f t="shared" si="41"/>
        <v>51840</v>
      </c>
      <c r="H214" s="1127">
        <f t="shared" si="41"/>
        <v>214974</v>
      </c>
      <c r="I214" s="1127">
        <f t="shared" si="41"/>
        <v>358974</v>
      </c>
      <c r="J214" s="1127">
        <f t="shared" si="41"/>
        <v>0</v>
      </c>
      <c r="K214" s="1127">
        <f t="shared" si="41"/>
        <v>0</v>
      </c>
      <c r="L214" s="1127">
        <f t="shared" si="41"/>
        <v>0</v>
      </c>
      <c r="M214" s="1127">
        <f t="shared" si="41"/>
        <v>3360000</v>
      </c>
      <c r="N214" s="1127">
        <f t="shared" si="41"/>
        <v>0</v>
      </c>
    </row>
    <row r="215" spans="1:255" ht="20">
      <c r="A215" s="1709" t="s">
        <v>1130</v>
      </c>
      <c r="B215" s="1710"/>
      <c r="C215" s="1710"/>
      <c r="D215" s="1710"/>
      <c r="E215" s="1710"/>
      <c r="F215" s="1710"/>
      <c r="G215" s="1710"/>
      <c r="H215" s="1710"/>
      <c r="I215" s="1710"/>
      <c r="J215" s="1710"/>
      <c r="K215" s="1710"/>
      <c r="L215" s="1710"/>
      <c r="M215" s="1193"/>
      <c r="N215" s="1194"/>
      <c r="O215" s="1195"/>
      <c r="P215" s="1195"/>
      <c r="Q215" s="1195"/>
      <c r="R215" s="1195"/>
      <c r="S215" s="1195"/>
      <c r="T215" s="1195"/>
      <c r="U215" s="1195"/>
      <c r="V215" s="1195"/>
      <c r="W215" s="1195"/>
      <c r="X215" s="1195"/>
      <c r="Y215" s="1195"/>
      <c r="Z215" s="1195"/>
      <c r="AA215" s="1195"/>
      <c r="AB215" s="1195"/>
      <c r="AC215" s="1195"/>
      <c r="AD215" s="1195"/>
      <c r="AE215" s="1195"/>
      <c r="AF215" s="1195"/>
      <c r="AG215" s="1195"/>
      <c r="AH215" s="1195"/>
      <c r="AI215" s="1195"/>
      <c r="AJ215" s="1195"/>
      <c r="AK215" s="1195"/>
      <c r="AL215" s="1195"/>
      <c r="AM215" s="1195"/>
      <c r="AN215" s="1195"/>
      <c r="AO215" s="1195"/>
      <c r="AP215" s="1195"/>
      <c r="AQ215" s="1195"/>
      <c r="AR215" s="1195"/>
      <c r="AS215" s="1195"/>
      <c r="AT215" s="1195"/>
      <c r="AU215" s="1195"/>
      <c r="AV215" s="1195"/>
      <c r="AW215" s="1195"/>
      <c r="AX215" s="1195"/>
      <c r="AY215" s="1195"/>
      <c r="AZ215" s="1195"/>
      <c r="BA215" s="1195"/>
      <c r="BB215" s="1195"/>
      <c r="BC215" s="1195"/>
      <c r="BD215" s="1195"/>
      <c r="BE215" s="1195"/>
      <c r="BF215" s="1195"/>
      <c r="BG215" s="1195"/>
      <c r="BH215" s="1195"/>
      <c r="BI215" s="1195"/>
      <c r="BJ215" s="1195"/>
      <c r="BK215" s="1195"/>
      <c r="BL215" s="1195"/>
      <c r="BM215" s="1195"/>
      <c r="BN215" s="1195"/>
      <c r="BO215" s="1195"/>
      <c r="BP215" s="1195"/>
      <c r="BQ215" s="1195"/>
      <c r="BR215" s="1195"/>
      <c r="BS215" s="1195"/>
      <c r="BT215" s="1195"/>
      <c r="BU215" s="1195"/>
      <c r="BV215" s="1195"/>
      <c r="BW215" s="1195"/>
      <c r="BX215" s="1195"/>
      <c r="BY215" s="1195"/>
      <c r="BZ215" s="1195"/>
      <c r="CA215" s="1195"/>
      <c r="CB215" s="1195"/>
      <c r="CC215" s="1195"/>
      <c r="CD215" s="1195"/>
      <c r="CE215" s="1195"/>
      <c r="CF215" s="1195"/>
      <c r="CG215" s="1195"/>
      <c r="CH215" s="1195"/>
      <c r="CI215" s="1195"/>
      <c r="CJ215" s="1195"/>
      <c r="CK215" s="1195"/>
      <c r="CL215" s="1195"/>
      <c r="CM215" s="1195"/>
      <c r="CN215" s="1195"/>
      <c r="CO215" s="1195"/>
      <c r="CP215" s="1195"/>
      <c r="CQ215" s="1195"/>
      <c r="CR215" s="1195"/>
      <c r="CS215" s="1195"/>
      <c r="CT215" s="1195"/>
      <c r="CU215" s="1195"/>
      <c r="CV215" s="1195"/>
      <c r="CW215" s="1195"/>
      <c r="CX215" s="1195"/>
      <c r="CY215" s="1195"/>
      <c r="CZ215" s="1195"/>
      <c r="DA215" s="1195"/>
      <c r="DB215" s="1195"/>
      <c r="DC215" s="1195"/>
      <c r="DD215" s="1195"/>
      <c r="DE215" s="1195"/>
      <c r="DF215" s="1195"/>
      <c r="DG215" s="1195"/>
      <c r="DH215" s="1195"/>
      <c r="DI215" s="1195"/>
      <c r="DJ215" s="1195"/>
      <c r="DK215" s="1195"/>
      <c r="DL215" s="1195"/>
      <c r="DM215" s="1195"/>
      <c r="DN215" s="1195"/>
      <c r="DO215" s="1195"/>
      <c r="DP215" s="1195"/>
      <c r="DQ215" s="1195"/>
      <c r="DR215" s="1195"/>
      <c r="DS215" s="1195"/>
      <c r="DT215" s="1195"/>
      <c r="DU215" s="1195"/>
      <c r="DV215" s="1195"/>
      <c r="DW215" s="1195"/>
      <c r="DX215" s="1195"/>
      <c r="DY215" s="1195"/>
      <c r="DZ215" s="1195"/>
      <c r="EA215" s="1195"/>
      <c r="EB215" s="1195"/>
      <c r="EC215" s="1195"/>
      <c r="ED215" s="1195"/>
      <c r="EE215" s="1195"/>
      <c r="EF215" s="1195"/>
      <c r="EG215" s="1195"/>
      <c r="EH215" s="1195"/>
      <c r="EI215" s="1195"/>
      <c r="EJ215" s="1195"/>
      <c r="EK215" s="1195"/>
      <c r="EL215" s="1195"/>
      <c r="EM215" s="1195"/>
      <c r="EN215" s="1195"/>
      <c r="EO215" s="1195"/>
      <c r="EP215" s="1195"/>
      <c r="EQ215" s="1195"/>
      <c r="ER215" s="1195"/>
      <c r="ES215" s="1195"/>
      <c r="ET215" s="1195"/>
      <c r="EU215" s="1195"/>
      <c r="EV215" s="1195"/>
      <c r="EW215" s="1195"/>
      <c r="EX215" s="1195"/>
      <c r="EY215" s="1195"/>
      <c r="EZ215" s="1195"/>
      <c r="FA215" s="1195"/>
      <c r="FB215" s="1195"/>
      <c r="FC215" s="1195"/>
      <c r="FD215" s="1195"/>
      <c r="FE215" s="1195"/>
      <c r="FF215" s="1195"/>
      <c r="FG215" s="1195"/>
      <c r="FH215" s="1195"/>
      <c r="FI215" s="1195"/>
      <c r="FJ215" s="1195"/>
      <c r="FK215" s="1195"/>
      <c r="FL215" s="1195"/>
      <c r="FM215" s="1195"/>
      <c r="FN215" s="1195"/>
      <c r="FO215" s="1195"/>
      <c r="FP215" s="1195"/>
      <c r="FQ215" s="1195"/>
      <c r="FR215" s="1195"/>
      <c r="FS215" s="1195"/>
      <c r="FT215" s="1195"/>
      <c r="FU215" s="1195"/>
      <c r="FV215" s="1195"/>
      <c r="FW215" s="1195"/>
      <c r="FX215" s="1195"/>
      <c r="FY215" s="1195"/>
      <c r="FZ215" s="1195"/>
      <c r="GA215" s="1195"/>
      <c r="GB215" s="1195"/>
      <c r="GC215" s="1195"/>
      <c r="GD215" s="1195"/>
      <c r="GE215" s="1195"/>
      <c r="GF215" s="1195"/>
      <c r="GG215" s="1195"/>
      <c r="GH215" s="1195"/>
      <c r="GI215" s="1195"/>
      <c r="GJ215" s="1195"/>
      <c r="GK215" s="1195"/>
      <c r="GL215" s="1195"/>
      <c r="GM215" s="1195"/>
      <c r="GN215" s="1195"/>
      <c r="GO215" s="1195"/>
      <c r="GP215" s="1195"/>
      <c r="GQ215" s="1195"/>
      <c r="GR215" s="1195"/>
      <c r="GS215" s="1195"/>
      <c r="GT215" s="1195"/>
      <c r="GU215" s="1195"/>
      <c r="GV215" s="1195"/>
      <c r="GW215" s="1195"/>
      <c r="GX215" s="1195"/>
      <c r="GY215" s="1195"/>
      <c r="GZ215" s="1195"/>
      <c r="HA215" s="1195"/>
      <c r="HB215" s="1195"/>
      <c r="HC215" s="1195"/>
      <c r="HD215" s="1195"/>
      <c r="HE215" s="1195"/>
      <c r="HF215" s="1195"/>
      <c r="HG215" s="1195"/>
      <c r="HH215" s="1195"/>
      <c r="HI215" s="1195"/>
      <c r="HJ215" s="1195"/>
      <c r="HK215" s="1195"/>
      <c r="HL215" s="1195"/>
      <c r="HM215" s="1195"/>
      <c r="HN215" s="1195"/>
      <c r="HO215" s="1195"/>
      <c r="HP215" s="1195"/>
      <c r="HQ215" s="1195"/>
      <c r="HR215" s="1195"/>
      <c r="HS215" s="1195"/>
      <c r="HT215" s="1195"/>
      <c r="HU215" s="1195"/>
      <c r="HV215" s="1195"/>
      <c r="HW215" s="1195"/>
      <c r="HX215" s="1195"/>
      <c r="HY215" s="1195"/>
      <c r="HZ215" s="1195"/>
      <c r="IA215" s="1195"/>
      <c r="IB215" s="1195"/>
      <c r="IC215" s="1195"/>
      <c r="ID215" s="1195"/>
      <c r="IE215" s="1195"/>
      <c r="IF215" s="1195"/>
      <c r="IG215" s="1195"/>
      <c r="IH215" s="1195"/>
      <c r="II215" s="1195"/>
      <c r="IJ215" s="1195"/>
      <c r="IK215" s="1195"/>
      <c r="IL215" s="1195"/>
      <c r="IM215" s="1195"/>
      <c r="IN215" s="1195"/>
      <c r="IO215" s="1195"/>
      <c r="IP215" s="1195"/>
      <c r="IQ215" s="1195"/>
      <c r="IR215" s="1195"/>
      <c r="IS215" s="1195"/>
      <c r="IT215" s="1195"/>
      <c r="IU215" s="1195"/>
    </row>
    <row r="216" spans="1:255" ht="18">
      <c r="A216" s="1196">
        <v>1</v>
      </c>
      <c r="B216" s="1181" t="s">
        <v>1131</v>
      </c>
      <c r="C216" s="1181" t="s">
        <v>1132</v>
      </c>
      <c r="D216" s="1101">
        <v>114829.44</v>
      </c>
      <c r="E216" s="1101">
        <f>D216*35%</f>
        <v>40190.303999999996</v>
      </c>
      <c r="F216" s="1101">
        <f>D216*20%</f>
        <v>22965.888000000003</v>
      </c>
      <c r="G216" s="1101">
        <v>5400</v>
      </c>
      <c r="H216" s="1101">
        <f>D216*5%</f>
        <v>5741.4720000000007</v>
      </c>
      <c r="I216" s="1101">
        <f>D216*5%+64915.68</f>
        <v>70657.152000000002</v>
      </c>
      <c r="J216" s="1101"/>
      <c r="K216" s="1101"/>
      <c r="L216" s="1101"/>
      <c r="M216" s="1101">
        <v>480000</v>
      </c>
      <c r="N216" s="1101"/>
    </row>
    <row r="217" spans="1:255" ht="18.5" thickBot="1">
      <c r="A217" s="1197">
        <v>2</v>
      </c>
      <c r="B217" s="1198" t="s">
        <v>1133</v>
      </c>
      <c r="C217" s="1198" t="s">
        <v>1134</v>
      </c>
      <c r="D217" s="1124">
        <v>198834</v>
      </c>
      <c r="E217" s="1124">
        <f>D217*35%</f>
        <v>69591.899999999994</v>
      </c>
      <c r="F217" s="1124">
        <f>D217*20%</f>
        <v>39766.800000000003</v>
      </c>
      <c r="G217" s="1124">
        <v>5400</v>
      </c>
      <c r="H217" s="1124">
        <f>D217*5%</f>
        <v>9941.7000000000007</v>
      </c>
      <c r="I217" s="1124">
        <f>D217*5%+64915.68</f>
        <v>74857.38</v>
      </c>
      <c r="J217" s="1124"/>
      <c r="K217" s="1124"/>
      <c r="L217" s="1124"/>
      <c r="M217" s="1124">
        <v>480000</v>
      </c>
      <c r="N217" s="1124"/>
    </row>
    <row r="218" spans="1:255" ht="18.5" thickBot="1">
      <c r="A218" s="1711" t="s">
        <v>1038</v>
      </c>
      <c r="B218" s="1712"/>
      <c r="C218" s="1199" t="s">
        <v>1135</v>
      </c>
      <c r="D218" s="1173">
        <f>SUM(D216:D217)</f>
        <v>313663.44</v>
      </c>
      <c r="E218" s="1173">
        <f t="shared" ref="E218:N218" si="42">SUM(E216:E217)</f>
        <v>109782.204</v>
      </c>
      <c r="F218" s="1173">
        <f t="shared" si="42"/>
        <v>62732.688000000009</v>
      </c>
      <c r="G218" s="1173">
        <f t="shared" si="42"/>
        <v>10800</v>
      </c>
      <c r="H218" s="1173">
        <f t="shared" si="42"/>
        <v>15683.172000000002</v>
      </c>
      <c r="I218" s="1173">
        <f t="shared" si="42"/>
        <v>145514.53200000001</v>
      </c>
      <c r="J218" s="1173">
        <f t="shared" si="42"/>
        <v>0</v>
      </c>
      <c r="K218" s="1173">
        <f t="shared" si="42"/>
        <v>0</v>
      </c>
      <c r="L218" s="1173">
        <f t="shared" si="42"/>
        <v>0</v>
      </c>
      <c r="M218" s="1173">
        <f t="shared" si="42"/>
        <v>960000</v>
      </c>
      <c r="N218" s="1174">
        <f t="shared" si="42"/>
        <v>0</v>
      </c>
    </row>
    <row r="219" spans="1:255" ht="18">
      <c r="A219" s="1175">
        <v>3</v>
      </c>
      <c r="B219" s="1176" t="s">
        <v>1108</v>
      </c>
      <c r="C219" s="1177" t="s">
        <v>1112</v>
      </c>
      <c r="D219" s="1152">
        <v>220439.76</v>
      </c>
      <c r="E219" s="1152">
        <f t="shared" ref="E219:E234" si="43">D219*35%</f>
        <v>77153.915999999997</v>
      </c>
      <c r="F219" s="1152">
        <f t="shared" ref="F219:F234" si="44">D219*20%</f>
        <v>44087.952000000005</v>
      </c>
      <c r="G219" s="1152">
        <v>7560</v>
      </c>
      <c r="H219" s="1152">
        <f t="shared" ref="H219:H234" si="45">D219*5%</f>
        <v>11021.988000000001</v>
      </c>
      <c r="I219" s="1152">
        <f t="shared" ref="I219:I234" si="46">D219*5%+64915.68</f>
        <v>75937.668000000005</v>
      </c>
      <c r="J219" s="1178"/>
      <c r="K219" s="1178"/>
      <c r="L219" s="1178"/>
      <c r="M219" s="1152">
        <v>480000</v>
      </c>
      <c r="N219" s="1179"/>
    </row>
    <row r="220" spans="1:255" ht="18">
      <c r="A220" s="1180">
        <v>4</v>
      </c>
      <c r="B220" s="1181" t="s">
        <v>1108</v>
      </c>
      <c r="C220" s="1121" t="s">
        <v>1112</v>
      </c>
      <c r="D220" s="1101">
        <v>220439.76</v>
      </c>
      <c r="E220" s="1101">
        <f t="shared" si="43"/>
        <v>77153.915999999997</v>
      </c>
      <c r="F220" s="1101">
        <f t="shared" si="44"/>
        <v>44087.952000000005</v>
      </c>
      <c r="G220" s="1101">
        <v>7560</v>
      </c>
      <c r="H220" s="1101">
        <f t="shared" si="45"/>
        <v>11021.988000000001</v>
      </c>
      <c r="I220" s="1101">
        <f t="shared" si="46"/>
        <v>75937.668000000005</v>
      </c>
      <c r="J220" s="1182"/>
      <c r="K220" s="1182"/>
      <c r="L220" s="1182"/>
      <c r="M220" s="1101">
        <v>480000</v>
      </c>
      <c r="N220" s="1183"/>
    </row>
    <row r="221" spans="1:255" ht="18">
      <c r="A221" s="1180">
        <v>5</v>
      </c>
      <c r="B221" s="1181" t="s">
        <v>1108</v>
      </c>
      <c r="C221" s="1121" t="s">
        <v>1112</v>
      </c>
      <c r="D221" s="1101">
        <v>220439.76</v>
      </c>
      <c r="E221" s="1101">
        <f t="shared" si="43"/>
        <v>77153.915999999997</v>
      </c>
      <c r="F221" s="1101">
        <f t="shared" si="44"/>
        <v>44087.952000000005</v>
      </c>
      <c r="G221" s="1101">
        <v>7560</v>
      </c>
      <c r="H221" s="1101">
        <f t="shared" si="45"/>
        <v>11021.988000000001</v>
      </c>
      <c r="I221" s="1101">
        <f t="shared" si="46"/>
        <v>75937.668000000005</v>
      </c>
      <c r="J221" s="1182"/>
      <c r="K221" s="1182"/>
      <c r="L221" s="1182"/>
      <c r="M221" s="1101">
        <v>480000</v>
      </c>
      <c r="N221" s="1183"/>
    </row>
    <row r="222" spans="1:255" ht="18">
      <c r="A222" s="1180">
        <v>6</v>
      </c>
      <c r="B222" s="1181" t="s">
        <v>1108</v>
      </c>
      <c r="C222" s="1121" t="s">
        <v>1112</v>
      </c>
      <c r="D222" s="1101">
        <v>220439.76</v>
      </c>
      <c r="E222" s="1101">
        <f t="shared" si="43"/>
        <v>77153.915999999997</v>
      </c>
      <c r="F222" s="1101">
        <f t="shared" si="44"/>
        <v>44087.952000000005</v>
      </c>
      <c r="G222" s="1101">
        <v>7560</v>
      </c>
      <c r="H222" s="1101">
        <f t="shared" si="45"/>
        <v>11021.988000000001</v>
      </c>
      <c r="I222" s="1101">
        <f t="shared" si="46"/>
        <v>75937.668000000005</v>
      </c>
      <c r="J222" s="1182"/>
      <c r="K222" s="1182"/>
      <c r="L222" s="1182"/>
      <c r="M222" s="1101">
        <v>480000</v>
      </c>
      <c r="N222" s="1183"/>
    </row>
    <row r="223" spans="1:255" ht="18">
      <c r="A223" s="1180">
        <v>7</v>
      </c>
      <c r="B223" s="1181" t="s">
        <v>1108</v>
      </c>
      <c r="C223" s="1121" t="s">
        <v>1112</v>
      </c>
      <c r="D223" s="1101">
        <v>220439.76</v>
      </c>
      <c r="E223" s="1101">
        <f t="shared" si="43"/>
        <v>77153.915999999997</v>
      </c>
      <c r="F223" s="1101">
        <f t="shared" si="44"/>
        <v>44087.952000000005</v>
      </c>
      <c r="G223" s="1101">
        <v>7560</v>
      </c>
      <c r="H223" s="1101">
        <f t="shared" si="45"/>
        <v>11021.988000000001</v>
      </c>
      <c r="I223" s="1101">
        <f t="shared" si="46"/>
        <v>75937.668000000005</v>
      </c>
      <c r="J223" s="1182"/>
      <c r="K223" s="1182"/>
      <c r="L223" s="1182"/>
      <c r="M223" s="1101">
        <v>480000</v>
      </c>
      <c r="N223" s="1183"/>
    </row>
    <row r="224" spans="1:255" ht="18">
      <c r="A224" s="1180">
        <v>8</v>
      </c>
      <c r="B224" s="1181" t="s">
        <v>1136</v>
      </c>
      <c r="C224" s="1184" t="s">
        <v>1115</v>
      </c>
      <c r="D224" s="1101">
        <v>268567.99</v>
      </c>
      <c r="E224" s="1101">
        <f t="shared" si="43"/>
        <v>93998.796499999997</v>
      </c>
      <c r="F224" s="1101">
        <f t="shared" si="44"/>
        <v>53713.597999999998</v>
      </c>
      <c r="G224" s="1101">
        <v>7560</v>
      </c>
      <c r="H224" s="1101">
        <f t="shared" si="45"/>
        <v>13428.3995</v>
      </c>
      <c r="I224" s="1101">
        <f t="shared" si="46"/>
        <v>78344.079499999993</v>
      </c>
      <c r="J224" s="1101"/>
      <c r="K224" s="1101"/>
      <c r="L224" s="1101"/>
      <c r="M224" s="1101">
        <v>480000</v>
      </c>
      <c r="N224" s="1183"/>
    </row>
    <row r="225" spans="1:14" ht="18">
      <c r="A225" s="1180">
        <v>9</v>
      </c>
      <c r="B225" s="1181" t="s">
        <v>1137</v>
      </c>
      <c r="C225" s="1184" t="s">
        <v>1115</v>
      </c>
      <c r="D225" s="1101">
        <v>268567.99</v>
      </c>
      <c r="E225" s="1101">
        <f t="shared" si="43"/>
        <v>93998.796499999997</v>
      </c>
      <c r="F225" s="1101">
        <f t="shared" si="44"/>
        <v>53713.597999999998</v>
      </c>
      <c r="G225" s="1101">
        <v>7560</v>
      </c>
      <c r="H225" s="1101">
        <f t="shared" si="45"/>
        <v>13428.3995</v>
      </c>
      <c r="I225" s="1101">
        <f t="shared" si="46"/>
        <v>78344.079499999993</v>
      </c>
      <c r="J225" s="1101"/>
      <c r="K225" s="1101"/>
      <c r="L225" s="1101"/>
      <c r="M225" s="1101">
        <v>480000</v>
      </c>
      <c r="N225" s="1183"/>
    </row>
    <row r="226" spans="1:14" ht="18">
      <c r="A226" s="1180">
        <v>10</v>
      </c>
      <c r="B226" s="1181" t="s">
        <v>1138</v>
      </c>
      <c r="C226" s="1185" t="s">
        <v>1118</v>
      </c>
      <c r="D226" s="1101">
        <v>358123</v>
      </c>
      <c r="E226" s="1101">
        <f t="shared" si="43"/>
        <v>125343.04999999999</v>
      </c>
      <c r="F226" s="1101">
        <f t="shared" si="44"/>
        <v>71624.600000000006</v>
      </c>
      <c r="G226" s="1101">
        <v>7560</v>
      </c>
      <c r="H226" s="1101">
        <f t="shared" si="45"/>
        <v>17906.150000000001</v>
      </c>
      <c r="I226" s="1101">
        <f t="shared" si="46"/>
        <v>82821.83</v>
      </c>
      <c r="J226" s="1182"/>
      <c r="K226" s="1182"/>
      <c r="L226" s="1182"/>
      <c r="M226" s="1101">
        <v>480000</v>
      </c>
      <c r="N226" s="1183"/>
    </row>
    <row r="227" spans="1:14" ht="18">
      <c r="A227" s="1180">
        <v>11</v>
      </c>
      <c r="B227" s="1181" t="s">
        <v>1139</v>
      </c>
      <c r="C227" s="1185" t="s">
        <v>1118</v>
      </c>
      <c r="D227" s="1101">
        <v>358123</v>
      </c>
      <c r="E227" s="1101">
        <f t="shared" si="43"/>
        <v>125343.04999999999</v>
      </c>
      <c r="F227" s="1101">
        <f t="shared" si="44"/>
        <v>71624.600000000006</v>
      </c>
      <c r="G227" s="1101">
        <v>7560</v>
      </c>
      <c r="H227" s="1101">
        <f t="shared" si="45"/>
        <v>17906.150000000001</v>
      </c>
      <c r="I227" s="1101">
        <f t="shared" si="46"/>
        <v>82821.83</v>
      </c>
      <c r="J227" s="1182"/>
      <c r="K227" s="1182"/>
      <c r="L227" s="1182"/>
      <c r="M227" s="1101">
        <v>480000</v>
      </c>
      <c r="N227" s="1183"/>
    </row>
    <row r="228" spans="1:14" ht="18">
      <c r="A228" s="1180">
        <v>12</v>
      </c>
      <c r="B228" s="1181" t="s">
        <v>1140</v>
      </c>
      <c r="C228" s="1185" t="s">
        <v>1118</v>
      </c>
      <c r="D228" s="1101">
        <v>358123</v>
      </c>
      <c r="E228" s="1101">
        <f t="shared" si="43"/>
        <v>125343.04999999999</v>
      </c>
      <c r="F228" s="1101">
        <f t="shared" si="44"/>
        <v>71624.600000000006</v>
      </c>
      <c r="G228" s="1101">
        <v>7560</v>
      </c>
      <c r="H228" s="1101">
        <f t="shared" si="45"/>
        <v>17906.150000000001</v>
      </c>
      <c r="I228" s="1101">
        <f t="shared" si="46"/>
        <v>82821.83</v>
      </c>
      <c r="J228" s="1182"/>
      <c r="K228" s="1182"/>
      <c r="L228" s="1182"/>
      <c r="M228" s="1101">
        <v>480000</v>
      </c>
      <c r="N228" s="1183"/>
    </row>
    <row r="229" spans="1:14" ht="18">
      <c r="A229" s="1180">
        <v>13</v>
      </c>
      <c r="B229" s="1181" t="s">
        <v>1108</v>
      </c>
      <c r="C229" s="1121" t="s">
        <v>1113</v>
      </c>
      <c r="D229" s="1101">
        <v>284497.65999999997</v>
      </c>
      <c r="E229" s="1101">
        <f t="shared" si="43"/>
        <v>99574.180999999982</v>
      </c>
      <c r="F229" s="1101">
        <f t="shared" si="44"/>
        <v>56899.531999999999</v>
      </c>
      <c r="G229" s="1101">
        <v>7560</v>
      </c>
      <c r="H229" s="1101">
        <f t="shared" si="45"/>
        <v>14224.883</v>
      </c>
      <c r="I229" s="1101">
        <f t="shared" si="46"/>
        <v>79140.562999999995</v>
      </c>
      <c r="J229" s="1182"/>
      <c r="K229" s="1182"/>
      <c r="L229" s="1182"/>
      <c r="M229" s="1101">
        <v>480000</v>
      </c>
      <c r="N229" s="1183"/>
    </row>
    <row r="230" spans="1:14" ht="18">
      <c r="A230" s="1180">
        <v>14</v>
      </c>
      <c r="B230" s="1181" t="s">
        <v>1108</v>
      </c>
      <c r="C230" s="1121" t="s">
        <v>1113</v>
      </c>
      <c r="D230" s="1101">
        <v>284497.65999999997</v>
      </c>
      <c r="E230" s="1101">
        <f t="shared" si="43"/>
        <v>99574.180999999982</v>
      </c>
      <c r="F230" s="1101">
        <f t="shared" si="44"/>
        <v>56899.531999999999</v>
      </c>
      <c r="G230" s="1101">
        <v>7560</v>
      </c>
      <c r="H230" s="1101">
        <f t="shared" si="45"/>
        <v>14224.883</v>
      </c>
      <c r="I230" s="1101">
        <f t="shared" si="46"/>
        <v>79140.562999999995</v>
      </c>
      <c r="J230" s="1182"/>
      <c r="K230" s="1182"/>
      <c r="L230" s="1182"/>
      <c r="M230" s="1101">
        <v>480000</v>
      </c>
      <c r="N230" s="1183"/>
    </row>
    <row r="231" spans="1:14" ht="18">
      <c r="A231" s="1180">
        <v>15</v>
      </c>
      <c r="B231" s="1181" t="s">
        <v>1108</v>
      </c>
      <c r="C231" s="1121" t="s">
        <v>1113</v>
      </c>
      <c r="D231" s="1101">
        <v>284497.65999999997</v>
      </c>
      <c r="E231" s="1101">
        <f t="shared" si="43"/>
        <v>99574.180999999982</v>
      </c>
      <c r="F231" s="1101">
        <f t="shared" si="44"/>
        <v>56899.531999999999</v>
      </c>
      <c r="G231" s="1101">
        <v>7560</v>
      </c>
      <c r="H231" s="1101">
        <f t="shared" si="45"/>
        <v>14224.883</v>
      </c>
      <c r="I231" s="1101">
        <f t="shared" si="46"/>
        <v>79140.562999999995</v>
      </c>
      <c r="J231" s="1182"/>
      <c r="K231" s="1182"/>
      <c r="L231" s="1182"/>
      <c r="M231" s="1101">
        <v>480000</v>
      </c>
      <c r="N231" s="1183"/>
    </row>
    <row r="232" spans="1:14" ht="18">
      <c r="A232" s="1180">
        <v>16</v>
      </c>
      <c r="B232" s="1181" t="s">
        <v>1141</v>
      </c>
      <c r="C232" s="1159" t="s">
        <v>1142</v>
      </c>
      <c r="D232" s="1101">
        <v>422870</v>
      </c>
      <c r="E232" s="1101">
        <f t="shared" si="43"/>
        <v>148004.5</v>
      </c>
      <c r="F232" s="1101">
        <f t="shared" si="44"/>
        <v>84574</v>
      </c>
      <c r="G232" s="1101">
        <v>7562</v>
      </c>
      <c r="H232" s="1101">
        <f t="shared" si="45"/>
        <v>21143.5</v>
      </c>
      <c r="I232" s="1101">
        <f t="shared" si="46"/>
        <v>86059.18</v>
      </c>
      <c r="J232" s="1101"/>
      <c r="K232" s="1101"/>
      <c r="L232" s="1101"/>
      <c r="M232" s="1101">
        <v>480000</v>
      </c>
      <c r="N232" s="1183"/>
    </row>
    <row r="233" spans="1:14" ht="18">
      <c r="A233" s="1180">
        <v>17</v>
      </c>
      <c r="B233" s="1181" t="s">
        <v>1143</v>
      </c>
      <c r="C233" s="1159" t="s">
        <v>1142</v>
      </c>
      <c r="D233" s="1101">
        <v>422870</v>
      </c>
      <c r="E233" s="1101">
        <f t="shared" si="43"/>
        <v>148004.5</v>
      </c>
      <c r="F233" s="1101">
        <f t="shared" si="44"/>
        <v>84574</v>
      </c>
      <c r="G233" s="1101">
        <v>7562</v>
      </c>
      <c r="H233" s="1101">
        <f t="shared" si="45"/>
        <v>21143.5</v>
      </c>
      <c r="I233" s="1101">
        <f t="shared" si="46"/>
        <v>86059.18</v>
      </c>
      <c r="J233" s="1101"/>
      <c r="K233" s="1101"/>
      <c r="L233" s="1101"/>
      <c r="M233" s="1101">
        <v>480000</v>
      </c>
      <c r="N233" s="1183"/>
    </row>
    <row r="234" spans="1:14" ht="18.5" thickBot="1">
      <c r="A234" s="1186">
        <v>18</v>
      </c>
      <c r="B234" s="1106" t="s">
        <v>1144</v>
      </c>
      <c r="C234" s="1200" t="s">
        <v>1142</v>
      </c>
      <c r="D234" s="1107">
        <v>422870</v>
      </c>
      <c r="E234" s="1107">
        <f t="shared" si="43"/>
        <v>148004.5</v>
      </c>
      <c r="F234" s="1107">
        <f t="shared" si="44"/>
        <v>84574</v>
      </c>
      <c r="G234" s="1107">
        <v>7562</v>
      </c>
      <c r="H234" s="1107">
        <f t="shared" si="45"/>
        <v>21143.5</v>
      </c>
      <c r="I234" s="1107">
        <f t="shared" si="46"/>
        <v>86059.18</v>
      </c>
      <c r="J234" s="1107"/>
      <c r="K234" s="1107"/>
      <c r="L234" s="1107"/>
      <c r="M234" s="1107">
        <v>480000</v>
      </c>
      <c r="N234" s="1109"/>
    </row>
    <row r="235" spans="1:14" ht="18.5" thickBot="1">
      <c r="A235" s="1713" t="s">
        <v>1080</v>
      </c>
      <c r="B235" s="1714"/>
      <c r="C235" s="1201">
        <v>16</v>
      </c>
      <c r="D235" s="1202">
        <f>SUM(D219:D234)</f>
        <v>4835806.7600000007</v>
      </c>
      <c r="E235" s="1202">
        <f t="shared" ref="E235:N235" si="47">SUM(E219:E234)</f>
        <v>1692532.3659999999</v>
      </c>
      <c r="F235" s="1202">
        <f t="shared" si="47"/>
        <v>967161.35199999996</v>
      </c>
      <c r="G235" s="1202">
        <f t="shared" si="47"/>
        <v>120966</v>
      </c>
      <c r="H235" s="1202">
        <f t="shared" si="47"/>
        <v>241790.33799999999</v>
      </c>
      <c r="I235" s="1202">
        <f t="shared" si="47"/>
        <v>1280441.2179999996</v>
      </c>
      <c r="J235" s="1202">
        <f t="shared" si="47"/>
        <v>0</v>
      </c>
      <c r="K235" s="1202">
        <f t="shared" si="47"/>
        <v>0</v>
      </c>
      <c r="L235" s="1202">
        <f t="shared" si="47"/>
        <v>0</v>
      </c>
      <c r="M235" s="1202">
        <f t="shared" si="47"/>
        <v>7680000</v>
      </c>
      <c r="N235" s="1202">
        <f t="shared" si="47"/>
        <v>0</v>
      </c>
    </row>
    <row r="236" spans="1:14" ht="18">
      <c r="A236" s="1175">
        <v>19</v>
      </c>
      <c r="B236" s="1176" t="s">
        <v>1145</v>
      </c>
      <c r="C236" s="1151" t="s">
        <v>1146</v>
      </c>
      <c r="D236" s="1178"/>
      <c r="E236" s="1178"/>
      <c r="F236" s="1178"/>
      <c r="G236" s="1178"/>
      <c r="H236" s="1178"/>
      <c r="I236" s="1178"/>
      <c r="J236" s="1178"/>
      <c r="K236" s="1178"/>
      <c r="L236" s="1178"/>
      <c r="M236" s="1178"/>
      <c r="N236" s="1179"/>
    </row>
    <row r="237" spans="1:14" ht="18">
      <c r="A237" s="1180">
        <v>20</v>
      </c>
      <c r="B237" s="1181" t="s">
        <v>1147</v>
      </c>
      <c r="C237" s="1100" t="s">
        <v>1146</v>
      </c>
      <c r="D237" s="1182"/>
      <c r="E237" s="1182"/>
      <c r="F237" s="1182"/>
      <c r="G237" s="1182"/>
      <c r="H237" s="1182"/>
      <c r="I237" s="1182"/>
      <c r="J237" s="1182"/>
      <c r="K237" s="1182"/>
      <c r="L237" s="1182"/>
      <c r="M237" s="1182"/>
      <c r="N237" s="1183"/>
    </row>
    <row r="238" spans="1:14" ht="18">
      <c r="A238" s="1180">
        <v>21</v>
      </c>
      <c r="B238" s="1181" t="s">
        <v>1148</v>
      </c>
      <c r="C238" s="1100" t="s">
        <v>1146</v>
      </c>
      <c r="D238" s="1182"/>
      <c r="E238" s="1182"/>
      <c r="F238" s="1182"/>
      <c r="G238" s="1182"/>
      <c r="H238" s="1182"/>
      <c r="I238" s="1182"/>
      <c r="J238" s="1182"/>
      <c r="K238" s="1182"/>
      <c r="L238" s="1182"/>
      <c r="M238" s="1182"/>
      <c r="N238" s="1183"/>
    </row>
    <row r="239" spans="1:14" ht="18">
      <c r="A239" s="1180"/>
      <c r="B239" s="1181" t="s">
        <v>1149</v>
      </c>
      <c r="C239" s="1100" t="s">
        <v>1150</v>
      </c>
      <c r="D239" s="1182">
        <v>673033.88</v>
      </c>
      <c r="E239" s="1101">
        <f t="shared" ref="E239:E259" si="48">D239*35%</f>
        <v>235561.85799999998</v>
      </c>
      <c r="F239" s="1101">
        <f t="shared" ref="F239:F260" si="49">D239*20%</f>
        <v>134606.77600000001</v>
      </c>
      <c r="G239" s="1101">
        <v>8640</v>
      </c>
      <c r="H239" s="1101">
        <f t="shared" ref="H239:H260" si="50">D239*5%</f>
        <v>33651.694000000003</v>
      </c>
      <c r="I239" s="1101">
        <f>D239*5%+64915.68</f>
        <v>98567.374000000011</v>
      </c>
      <c r="J239" s="1101"/>
      <c r="K239" s="1101"/>
      <c r="L239" s="1101"/>
      <c r="M239" s="1101">
        <v>480000</v>
      </c>
      <c r="N239" s="1102"/>
    </row>
    <row r="240" spans="1:14" ht="18">
      <c r="A240" s="1180"/>
      <c r="B240" s="1181" t="s">
        <v>1151</v>
      </c>
      <c r="C240" s="1100" t="s">
        <v>1150</v>
      </c>
      <c r="D240" s="1182">
        <v>673033.88</v>
      </c>
      <c r="E240" s="1101">
        <f t="shared" si="48"/>
        <v>235561.85799999998</v>
      </c>
      <c r="F240" s="1101">
        <f t="shared" si="49"/>
        <v>134606.77600000001</v>
      </c>
      <c r="G240" s="1101">
        <v>8640</v>
      </c>
      <c r="H240" s="1101">
        <f t="shared" si="50"/>
        <v>33651.694000000003</v>
      </c>
      <c r="I240" s="1101">
        <f t="shared" ref="I240:I260" si="51">D240*5%+64915.68</f>
        <v>98567.374000000011</v>
      </c>
      <c r="J240" s="1101"/>
      <c r="K240" s="1101"/>
      <c r="L240" s="1101"/>
      <c r="M240" s="1101">
        <v>480000</v>
      </c>
      <c r="N240" s="1102"/>
    </row>
    <row r="241" spans="1:14" ht="18">
      <c r="A241" s="1180"/>
      <c r="B241" s="1181" t="s">
        <v>1152</v>
      </c>
      <c r="C241" s="1100" t="s">
        <v>1150</v>
      </c>
      <c r="D241" s="1182">
        <v>673033.88</v>
      </c>
      <c r="E241" s="1101">
        <f t="shared" si="48"/>
        <v>235561.85799999998</v>
      </c>
      <c r="F241" s="1101">
        <f t="shared" si="49"/>
        <v>134606.77600000001</v>
      </c>
      <c r="G241" s="1101">
        <v>8640</v>
      </c>
      <c r="H241" s="1101">
        <f t="shared" si="50"/>
        <v>33651.694000000003</v>
      </c>
      <c r="I241" s="1101">
        <f t="shared" si="51"/>
        <v>98567.374000000011</v>
      </c>
      <c r="J241" s="1101"/>
      <c r="K241" s="1101"/>
      <c r="L241" s="1101"/>
      <c r="M241" s="1101">
        <v>480000</v>
      </c>
      <c r="N241" s="1102"/>
    </row>
    <row r="242" spans="1:14" ht="18">
      <c r="A242" s="1180">
        <v>22</v>
      </c>
      <c r="B242" s="1100" t="s">
        <v>1153</v>
      </c>
      <c r="C242" s="1100" t="s">
        <v>1124</v>
      </c>
      <c r="D242" s="1101">
        <v>737853.59999999963</v>
      </c>
      <c r="E242" s="1101">
        <f t="shared" si="48"/>
        <v>258248.75999999986</v>
      </c>
      <c r="F242" s="1101">
        <f t="shared" si="49"/>
        <v>147570.71999999994</v>
      </c>
      <c r="G242" s="1101">
        <v>8640</v>
      </c>
      <c r="H242" s="1101">
        <f t="shared" si="50"/>
        <v>36892.679999999986</v>
      </c>
      <c r="I242" s="1101">
        <f t="shared" si="51"/>
        <v>101808.35999999999</v>
      </c>
      <c r="J242" s="1101"/>
      <c r="K242" s="1101"/>
      <c r="L242" s="1101"/>
      <c r="M242" s="1101">
        <v>480000</v>
      </c>
      <c r="N242" s="1102"/>
    </row>
    <row r="243" spans="1:14" ht="18">
      <c r="A243" s="1180">
        <v>23</v>
      </c>
      <c r="B243" s="1100" t="s">
        <v>1154</v>
      </c>
      <c r="C243" s="1100" t="s">
        <v>1124</v>
      </c>
      <c r="D243" s="1101">
        <v>737853.59999999963</v>
      </c>
      <c r="E243" s="1101">
        <f t="shared" si="48"/>
        <v>258248.75999999986</v>
      </c>
      <c r="F243" s="1101">
        <f t="shared" si="49"/>
        <v>147570.71999999994</v>
      </c>
      <c r="G243" s="1101">
        <v>8640</v>
      </c>
      <c r="H243" s="1101">
        <f t="shared" si="50"/>
        <v>36892.679999999986</v>
      </c>
      <c r="I243" s="1101">
        <f t="shared" si="51"/>
        <v>101808.35999999999</v>
      </c>
      <c r="J243" s="1101"/>
      <c r="K243" s="1101"/>
      <c r="L243" s="1101"/>
      <c r="M243" s="1101">
        <v>480000</v>
      </c>
      <c r="N243" s="1102"/>
    </row>
    <row r="244" spans="1:14" ht="18">
      <c r="A244" s="1180">
        <v>24</v>
      </c>
      <c r="B244" s="1100" t="s">
        <v>1155</v>
      </c>
      <c r="C244" s="1100" t="s">
        <v>1124</v>
      </c>
      <c r="D244" s="1101">
        <v>737853.59999999963</v>
      </c>
      <c r="E244" s="1101">
        <f t="shared" si="48"/>
        <v>258248.75999999986</v>
      </c>
      <c r="F244" s="1101">
        <f t="shared" si="49"/>
        <v>147570.71999999994</v>
      </c>
      <c r="G244" s="1101">
        <v>8640</v>
      </c>
      <c r="H244" s="1101">
        <f t="shared" si="50"/>
        <v>36892.679999999986</v>
      </c>
      <c r="I244" s="1101">
        <f t="shared" si="51"/>
        <v>101808.35999999999</v>
      </c>
      <c r="J244" s="1101"/>
      <c r="K244" s="1101"/>
      <c r="L244" s="1101"/>
      <c r="M244" s="1101">
        <v>480000</v>
      </c>
      <c r="N244" s="1102"/>
    </row>
    <row r="245" spans="1:14" ht="18">
      <c r="A245" s="1180">
        <v>25</v>
      </c>
      <c r="B245" s="1100" t="s">
        <v>1156</v>
      </c>
      <c r="C245" s="1100" t="s">
        <v>1124</v>
      </c>
      <c r="D245" s="1101">
        <v>737853.59999999963</v>
      </c>
      <c r="E245" s="1101">
        <f t="shared" si="48"/>
        <v>258248.75999999986</v>
      </c>
      <c r="F245" s="1101">
        <f t="shared" si="49"/>
        <v>147570.71999999994</v>
      </c>
      <c r="G245" s="1101">
        <v>8640</v>
      </c>
      <c r="H245" s="1101">
        <f t="shared" si="50"/>
        <v>36892.679999999986</v>
      </c>
      <c r="I245" s="1101">
        <f t="shared" si="51"/>
        <v>101808.35999999999</v>
      </c>
      <c r="J245" s="1101"/>
      <c r="K245" s="1101"/>
      <c r="L245" s="1101"/>
      <c r="M245" s="1101">
        <v>480000</v>
      </c>
      <c r="N245" s="1102"/>
    </row>
    <row r="246" spans="1:14" ht="18">
      <c r="A246" s="1180">
        <v>26</v>
      </c>
      <c r="B246" s="1100" t="s">
        <v>1157</v>
      </c>
      <c r="C246" s="1100" t="s">
        <v>1124</v>
      </c>
      <c r="D246" s="1101">
        <v>737853.59999999963</v>
      </c>
      <c r="E246" s="1101">
        <f t="shared" si="48"/>
        <v>258248.75999999986</v>
      </c>
      <c r="F246" s="1101">
        <f t="shared" si="49"/>
        <v>147570.71999999994</v>
      </c>
      <c r="G246" s="1101">
        <v>8640</v>
      </c>
      <c r="H246" s="1101">
        <f t="shared" si="50"/>
        <v>36892.679999999986</v>
      </c>
      <c r="I246" s="1101">
        <f t="shared" si="51"/>
        <v>101808.35999999999</v>
      </c>
      <c r="J246" s="1101"/>
      <c r="K246" s="1101"/>
      <c r="L246" s="1101"/>
      <c r="M246" s="1101">
        <v>480000</v>
      </c>
      <c r="N246" s="1102"/>
    </row>
    <row r="247" spans="1:14" ht="18">
      <c r="A247" s="1180">
        <v>27</v>
      </c>
      <c r="B247" s="1100" t="s">
        <v>1158</v>
      </c>
      <c r="C247" s="1100" t="s">
        <v>1124</v>
      </c>
      <c r="D247" s="1101">
        <v>737853.59999999963</v>
      </c>
      <c r="E247" s="1101">
        <f t="shared" si="48"/>
        <v>258248.75999999986</v>
      </c>
      <c r="F247" s="1101">
        <f t="shared" si="49"/>
        <v>147570.71999999994</v>
      </c>
      <c r="G247" s="1101">
        <v>8640</v>
      </c>
      <c r="H247" s="1101">
        <f t="shared" si="50"/>
        <v>36892.679999999986</v>
      </c>
      <c r="I247" s="1101">
        <f t="shared" si="51"/>
        <v>101808.35999999999</v>
      </c>
      <c r="J247" s="1101"/>
      <c r="K247" s="1101"/>
      <c r="L247" s="1101"/>
      <c r="M247" s="1101">
        <v>480000</v>
      </c>
      <c r="N247" s="1102"/>
    </row>
    <row r="248" spans="1:14" ht="18">
      <c r="A248" s="1180">
        <v>28</v>
      </c>
      <c r="B248" s="1181" t="s">
        <v>1159</v>
      </c>
      <c r="C248" s="1100" t="s">
        <v>1124</v>
      </c>
      <c r="D248" s="1101">
        <v>737853.59999999963</v>
      </c>
      <c r="E248" s="1101">
        <f t="shared" si="48"/>
        <v>258248.75999999986</v>
      </c>
      <c r="F248" s="1101">
        <f t="shared" si="49"/>
        <v>147570.71999999994</v>
      </c>
      <c r="G248" s="1101">
        <v>8640</v>
      </c>
      <c r="H248" s="1101">
        <f t="shared" si="50"/>
        <v>36892.679999999986</v>
      </c>
      <c r="I248" s="1101">
        <f t="shared" si="51"/>
        <v>101808.35999999999</v>
      </c>
      <c r="J248" s="1101"/>
      <c r="K248" s="1101"/>
      <c r="L248" s="1101"/>
      <c r="M248" s="1101">
        <v>480000</v>
      </c>
      <c r="N248" s="1102"/>
    </row>
    <row r="249" spans="1:14" ht="18">
      <c r="A249" s="1180">
        <v>29</v>
      </c>
      <c r="B249" s="1100" t="s">
        <v>1160</v>
      </c>
      <c r="C249" s="1100" t="s">
        <v>1124</v>
      </c>
      <c r="D249" s="1101">
        <v>737853.59999999963</v>
      </c>
      <c r="E249" s="1101">
        <f t="shared" si="48"/>
        <v>258248.75999999986</v>
      </c>
      <c r="F249" s="1101">
        <f t="shared" si="49"/>
        <v>147570.71999999994</v>
      </c>
      <c r="G249" s="1101">
        <v>8640</v>
      </c>
      <c r="H249" s="1101">
        <f t="shared" si="50"/>
        <v>36892.679999999986</v>
      </c>
      <c r="I249" s="1101">
        <f t="shared" si="51"/>
        <v>101808.35999999999</v>
      </c>
      <c r="J249" s="1101"/>
      <c r="K249" s="1101"/>
      <c r="L249" s="1101"/>
      <c r="M249" s="1101">
        <v>480000</v>
      </c>
      <c r="N249" s="1102"/>
    </row>
    <row r="250" spans="1:14" ht="18">
      <c r="A250" s="1180">
        <v>30</v>
      </c>
      <c r="B250" s="1100" t="s">
        <v>1161</v>
      </c>
      <c r="C250" s="1100" t="s">
        <v>1124</v>
      </c>
      <c r="D250" s="1101">
        <v>737853.59999999963</v>
      </c>
      <c r="E250" s="1101">
        <f t="shared" si="48"/>
        <v>258248.75999999986</v>
      </c>
      <c r="F250" s="1101">
        <f t="shared" si="49"/>
        <v>147570.71999999994</v>
      </c>
      <c r="G250" s="1101">
        <v>8640</v>
      </c>
      <c r="H250" s="1101">
        <f t="shared" si="50"/>
        <v>36892.679999999986</v>
      </c>
      <c r="I250" s="1101">
        <f t="shared" si="51"/>
        <v>101808.35999999999</v>
      </c>
      <c r="J250" s="1101"/>
      <c r="K250" s="1101"/>
      <c r="L250" s="1101"/>
      <c r="M250" s="1101">
        <v>480000</v>
      </c>
      <c r="N250" s="1102"/>
    </row>
    <row r="251" spans="1:14" ht="18">
      <c r="A251" s="1180">
        <v>31</v>
      </c>
      <c r="B251" s="1100" t="s">
        <v>1162</v>
      </c>
      <c r="C251" s="1100" t="s">
        <v>1124</v>
      </c>
      <c r="D251" s="1101"/>
      <c r="E251" s="1101"/>
      <c r="F251" s="1101"/>
      <c r="G251" s="1101"/>
      <c r="H251" s="1101"/>
      <c r="I251" s="1101"/>
      <c r="J251" s="1101"/>
      <c r="K251" s="1101"/>
      <c r="L251" s="1101"/>
      <c r="M251" s="1101"/>
      <c r="N251" s="1102"/>
    </row>
    <row r="252" spans="1:14" ht="18">
      <c r="A252" s="1180">
        <v>32</v>
      </c>
      <c r="B252" s="1100" t="s">
        <v>1163</v>
      </c>
      <c r="C252" s="1100" t="s">
        <v>1124</v>
      </c>
      <c r="D252" s="1101"/>
      <c r="E252" s="1101"/>
      <c r="F252" s="1101"/>
      <c r="G252" s="1101"/>
      <c r="H252" s="1101"/>
      <c r="I252" s="1101"/>
      <c r="J252" s="1101"/>
      <c r="K252" s="1101"/>
      <c r="L252" s="1101"/>
      <c r="M252" s="1101"/>
      <c r="N252" s="1102"/>
    </row>
    <row r="253" spans="1:14" ht="18">
      <c r="A253" s="1180">
        <v>33</v>
      </c>
      <c r="B253" s="1100" t="s">
        <v>1164</v>
      </c>
      <c r="C253" s="1100" t="s">
        <v>1124</v>
      </c>
      <c r="D253" s="1101"/>
      <c r="E253" s="1101"/>
      <c r="F253" s="1101"/>
      <c r="G253" s="1101"/>
      <c r="H253" s="1101"/>
      <c r="I253" s="1101"/>
      <c r="J253" s="1101"/>
      <c r="K253" s="1101"/>
      <c r="L253" s="1101"/>
      <c r="M253" s="1101"/>
      <c r="N253" s="1102"/>
    </row>
    <row r="254" spans="1:14" ht="18">
      <c r="A254" s="1180">
        <v>34</v>
      </c>
      <c r="B254" s="1100" t="s">
        <v>1165</v>
      </c>
      <c r="C254" s="1100" t="s">
        <v>1124</v>
      </c>
      <c r="D254" s="1101"/>
      <c r="E254" s="1101"/>
      <c r="F254" s="1101"/>
      <c r="G254" s="1101"/>
      <c r="H254" s="1101"/>
      <c r="I254" s="1101"/>
      <c r="J254" s="1101"/>
      <c r="K254" s="1101"/>
      <c r="L254" s="1101"/>
      <c r="M254" s="1101"/>
      <c r="N254" s="1102"/>
    </row>
    <row r="255" spans="1:14" ht="18">
      <c r="A255" s="1180">
        <v>35</v>
      </c>
      <c r="B255" s="1100" t="s">
        <v>1166</v>
      </c>
      <c r="C255" s="1100" t="s">
        <v>1124</v>
      </c>
      <c r="D255" s="1101"/>
      <c r="E255" s="1101"/>
      <c r="F255" s="1101"/>
      <c r="G255" s="1101"/>
      <c r="H255" s="1101"/>
      <c r="I255" s="1101"/>
      <c r="J255" s="1101"/>
      <c r="K255" s="1101"/>
      <c r="L255" s="1101"/>
      <c r="M255" s="1101"/>
      <c r="N255" s="1102"/>
    </row>
    <row r="256" spans="1:14" ht="18">
      <c r="A256" s="1180"/>
      <c r="B256" s="1100" t="s">
        <v>1167</v>
      </c>
      <c r="C256" s="1100" t="s">
        <v>1168</v>
      </c>
      <c r="D256" s="1101">
        <v>871789</v>
      </c>
      <c r="E256" s="1101">
        <f t="shared" si="48"/>
        <v>305126.14999999997</v>
      </c>
      <c r="F256" s="1101">
        <f t="shared" si="49"/>
        <v>174357.80000000002</v>
      </c>
      <c r="G256" s="1101">
        <v>9720</v>
      </c>
      <c r="H256" s="1101">
        <f t="shared" si="50"/>
        <v>43589.450000000004</v>
      </c>
      <c r="I256" s="1101">
        <f t="shared" si="51"/>
        <v>108505.13</v>
      </c>
      <c r="J256" s="1101">
        <v>7560</v>
      </c>
      <c r="K256" s="1101">
        <v>137628</v>
      </c>
      <c r="L256" s="1101"/>
      <c r="M256" s="1101">
        <v>480000</v>
      </c>
      <c r="N256" s="1102"/>
    </row>
    <row r="257" spans="1:14" ht="18">
      <c r="A257" s="1180"/>
      <c r="B257" s="1100" t="s">
        <v>1169</v>
      </c>
      <c r="C257" s="1100" t="s">
        <v>1168</v>
      </c>
      <c r="D257" s="1101">
        <v>871789</v>
      </c>
      <c r="E257" s="1101">
        <f t="shared" si="48"/>
        <v>305126.14999999997</v>
      </c>
      <c r="F257" s="1101">
        <f t="shared" si="49"/>
        <v>174357.80000000002</v>
      </c>
      <c r="G257" s="1101">
        <v>9720</v>
      </c>
      <c r="H257" s="1101">
        <f t="shared" si="50"/>
        <v>43589.450000000004</v>
      </c>
      <c r="I257" s="1101">
        <f t="shared" si="51"/>
        <v>108505.13</v>
      </c>
      <c r="J257" s="1101">
        <v>7560</v>
      </c>
      <c r="K257" s="1101">
        <v>137628</v>
      </c>
      <c r="L257" s="1101"/>
      <c r="M257" s="1101">
        <v>480000</v>
      </c>
      <c r="N257" s="1102"/>
    </row>
    <row r="258" spans="1:14" ht="18">
      <c r="A258" s="1180"/>
      <c r="B258" s="1100" t="s">
        <v>1170</v>
      </c>
      <c r="C258" s="1100" t="s">
        <v>1168</v>
      </c>
      <c r="D258" s="1101">
        <v>871789</v>
      </c>
      <c r="E258" s="1101">
        <f t="shared" si="48"/>
        <v>305126.14999999997</v>
      </c>
      <c r="F258" s="1101">
        <f t="shared" si="49"/>
        <v>174357.80000000002</v>
      </c>
      <c r="G258" s="1101">
        <v>9720</v>
      </c>
      <c r="H258" s="1101">
        <f t="shared" si="50"/>
        <v>43589.450000000004</v>
      </c>
      <c r="I258" s="1101">
        <f t="shared" si="51"/>
        <v>108505.13</v>
      </c>
      <c r="J258" s="1101">
        <v>7560</v>
      </c>
      <c r="K258" s="1101">
        <v>137628</v>
      </c>
      <c r="L258" s="1101"/>
      <c r="M258" s="1101">
        <v>480000</v>
      </c>
      <c r="N258" s="1102"/>
    </row>
    <row r="259" spans="1:14" ht="18">
      <c r="A259" s="1180"/>
      <c r="B259" s="1100" t="s">
        <v>1171</v>
      </c>
      <c r="C259" s="1100" t="s">
        <v>1168</v>
      </c>
      <c r="D259" s="1101">
        <v>871789</v>
      </c>
      <c r="E259" s="1101">
        <f t="shared" si="48"/>
        <v>305126.14999999997</v>
      </c>
      <c r="F259" s="1101">
        <f t="shared" si="49"/>
        <v>174357.80000000002</v>
      </c>
      <c r="G259" s="1101">
        <v>9720</v>
      </c>
      <c r="H259" s="1101">
        <f t="shared" si="50"/>
        <v>43589.450000000004</v>
      </c>
      <c r="I259" s="1101">
        <f t="shared" si="51"/>
        <v>108505.13</v>
      </c>
      <c r="J259" s="1101">
        <v>7560</v>
      </c>
      <c r="K259" s="1101">
        <v>137628</v>
      </c>
      <c r="L259" s="1101"/>
      <c r="M259" s="1101">
        <v>480000</v>
      </c>
      <c r="N259" s="1102"/>
    </row>
    <row r="260" spans="1:14" ht="18.5" thickBot="1">
      <c r="A260" s="1186"/>
      <c r="B260" s="1106" t="s">
        <v>1172</v>
      </c>
      <c r="C260" s="1106" t="s">
        <v>1168</v>
      </c>
      <c r="D260" s="1107">
        <v>871789</v>
      </c>
      <c r="E260" s="1107">
        <f>D260*35%</f>
        <v>305126.14999999997</v>
      </c>
      <c r="F260" s="1107">
        <f t="shared" si="49"/>
        <v>174357.80000000002</v>
      </c>
      <c r="G260" s="1101">
        <v>9720</v>
      </c>
      <c r="H260" s="1107">
        <f t="shared" si="50"/>
        <v>43589.450000000004</v>
      </c>
      <c r="I260" s="1107">
        <f t="shared" si="51"/>
        <v>108505.13</v>
      </c>
      <c r="J260" s="1107">
        <v>7560</v>
      </c>
      <c r="K260" s="1107">
        <v>137628</v>
      </c>
      <c r="L260" s="1107"/>
      <c r="M260" s="1107">
        <v>480000</v>
      </c>
      <c r="N260" s="1109"/>
    </row>
    <row r="261" spans="1:14" ht="18.5" thickBot="1">
      <c r="A261" s="1705" t="s">
        <v>966</v>
      </c>
      <c r="B261" s="1706"/>
      <c r="C261" s="1203">
        <v>17</v>
      </c>
      <c r="D261" s="1189">
        <f t="shared" ref="D261:N261" si="52">SUM(D242:D260)</f>
        <v>10999627.399999997</v>
      </c>
      <c r="E261" s="1189">
        <f t="shared" si="52"/>
        <v>3849869.589999998</v>
      </c>
      <c r="F261" s="1189">
        <f t="shared" si="52"/>
        <v>2199925.4799999995</v>
      </c>
      <c r="G261" s="1189">
        <f t="shared" si="52"/>
        <v>126360</v>
      </c>
      <c r="H261" s="1189">
        <f t="shared" si="52"/>
        <v>549981.36999999988</v>
      </c>
      <c r="I261" s="1189">
        <f t="shared" si="52"/>
        <v>1458800.8899999997</v>
      </c>
      <c r="J261" s="1189">
        <f t="shared" si="52"/>
        <v>37800</v>
      </c>
      <c r="K261" s="1189">
        <f t="shared" si="52"/>
        <v>688140</v>
      </c>
      <c r="L261" s="1189">
        <f t="shared" si="52"/>
        <v>0</v>
      </c>
      <c r="M261" s="1189">
        <f t="shared" si="52"/>
        <v>6720000</v>
      </c>
      <c r="N261" s="1189">
        <f t="shared" si="52"/>
        <v>0</v>
      </c>
    </row>
    <row r="262" spans="1:14" ht="20.5" thickBot="1">
      <c r="A262" s="1729" t="s">
        <v>1173</v>
      </c>
      <c r="B262" s="1730"/>
      <c r="C262" s="1730"/>
      <c r="D262" s="1730"/>
      <c r="E262" s="1730"/>
      <c r="F262" s="1730"/>
      <c r="G262" s="1730"/>
      <c r="H262" s="1730"/>
      <c r="I262" s="1730"/>
      <c r="J262" s="1730"/>
      <c r="K262" s="1730"/>
      <c r="L262" s="1730"/>
      <c r="M262" s="1204"/>
      <c r="N262" s="1205"/>
    </row>
    <row r="263" spans="1:14" ht="19" thickBot="1">
      <c r="A263" s="1206">
        <v>1</v>
      </c>
      <c r="B263" s="1207" t="s">
        <v>1174</v>
      </c>
      <c r="C263" s="1208" t="s">
        <v>1175</v>
      </c>
      <c r="D263" s="1209">
        <v>171463</v>
      </c>
      <c r="E263" s="1209">
        <f>D263*35%</f>
        <v>60012.049999999996</v>
      </c>
      <c r="F263" s="1209">
        <f>D263*20%</f>
        <v>34292.6</v>
      </c>
      <c r="G263" s="1209">
        <v>5400</v>
      </c>
      <c r="H263" s="1209">
        <f>D263*5%</f>
        <v>8573.15</v>
      </c>
      <c r="I263" s="1209">
        <f>D263*5%+64915.68</f>
        <v>73488.83</v>
      </c>
      <c r="J263" s="1209"/>
      <c r="K263" s="1210"/>
      <c r="L263" s="1210"/>
      <c r="M263" s="1209">
        <v>480000</v>
      </c>
      <c r="N263" s="1211"/>
    </row>
    <row r="264" spans="1:14" ht="18.5" thickBot="1">
      <c r="A264" s="1731" t="s">
        <v>1038</v>
      </c>
      <c r="B264" s="1732"/>
      <c r="C264" s="1212">
        <v>1</v>
      </c>
      <c r="D264" s="1127">
        <f>D263</f>
        <v>171463</v>
      </c>
      <c r="E264" s="1127">
        <f t="shared" ref="E264:N264" si="53">E263</f>
        <v>60012.049999999996</v>
      </c>
      <c r="F264" s="1127">
        <f t="shared" si="53"/>
        <v>34292.6</v>
      </c>
      <c r="G264" s="1127">
        <f t="shared" si="53"/>
        <v>5400</v>
      </c>
      <c r="H264" s="1127">
        <f t="shared" si="53"/>
        <v>8573.15</v>
      </c>
      <c r="I264" s="1127">
        <f t="shared" si="53"/>
        <v>73488.83</v>
      </c>
      <c r="J264" s="1127">
        <f t="shared" si="53"/>
        <v>0</v>
      </c>
      <c r="K264" s="1127">
        <f t="shared" si="53"/>
        <v>0</v>
      </c>
      <c r="L264" s="1127">
        <f t="shared" si="53"/>
        <v>0</v>
      </c>
      <c r="M264" s="1127">
        <f t="shared" si="53"/>
        <v>480000</v>
      </c>
      <c r="N264" s="1137">
        <f t="shared" si="53"/>
        <v>0</v>
      </c>
    </row>
    <row r="265" spans="1:14" ht="18">
      <c r="A265" s="1119">
        <v>2</v>
      </c>
      <c r="B265" s="1095" t="s">
        <v>1176</v>
      </c>
      <c r="C265" s="1213" t="s">
        <v>1177</v>
      </c>
      <c r="D265" s="1096">
        <v>268567.44</v>
      </c>
      <c r="E265" s="1096">
        <f>D265*35%</f>
        <v>93998.603999999992</v>
      </c>
      <c r="F265" s="1096">
        <f>D265*20%</f>
        <v>53713.488000000005</v>
      </c>
      <c r="G265" s="1096">
        <v>7560</v>
      </c>
      <c r="H265" s="1096">
        <f>D265*5%</f>
        <v>13428.372000000001</v>
      </c>
      <c r="I265" s="1096">
        <f>D265*5%+24000</f>
        <v>37428.372000000003</v>
      </c>
      <c r="J265" s="1214"/>
      <c r="K265" s="1214"/>
      <c r="L265" s="1214"/>
      <c r="M265" s="1096">
        <v>480000</v>
      </c>
      <c r="N265" s="1097"/>
    </row>
    <row r="266" spans="1:14" ht="18.5" thickBot="1">
      <c r="A266" s="1122">
        <v>3</v>
      </c>
      <c r="B266" s="1123" t="s">
        <v>1178</v>
      </c>
      <c r="C266" s="1215" t="s">
        <v>1142</v>
      </c>
      <c r="D266" s="1124">
        <v>422870</v>
      </c>
      <c r="E266" s="1124">
        <f>D266*35%</f>
        <v>148004.5</v>
      </c>
      <c r="F266" s="1124">
        <f>D266*20%</f>
        <v>84574</v>
      </c>
      <c r="G266" s="1124">
        <v>7562</v>
      </c>
      <c r="H266" s="1124">
        <f>D266*5%</f>
        <v>21143.5</v>
      </c>
      <c r="I266" s="1124">
        <f>D266*5%+64915.68</f>
        <v>86059.18</v>
      </c>
      <c r="J266" s="1124"/>
      <c r="K266" s="1124"/>
      <c r="L266" s="1124"/>
      <c r="M266" s="1124">
        <v>480000</v>
      </c>
      <c r="N266" s="1125"/>
    </row>
    <row r="267" spans="1:14" ht="18.5" thickBot="1">
      <c r="A267" s="1707" t="s">
        <v>1080</v>
      </c>
      <c r="B267" s="1708"/>
      <c r="C267" s="1136">
        <v>2</v>
      </c>
      <c r="D267" s="1127">
        <f>SUM(D265:D266)</f>
        <v>691437.44</v>
      </c>
      <c r="E267" s="1127">
        <f t="shared" ref="E267:N267" si="54">SUM(E265:E266)</f>
        <v>242003.10399999999</v>
      </c>
      <c r="F267" s="1127">
        <f t="shared" si="54"/>
        <v>138287.48800000001</v>
      </c>
      <c r="G267" s="1127">
        <f t="shared" si="54"/>
        <v>15122</v>
      </c>
      <c r="H267" s="1127">
        <f t="shared" si="54"/>
        <v>34571.872000000003</v>
      </c>
      <c r="I267" s="1127">
        <f t="shared" si="54"/>
        <v>123487.552</v>
      </c>
      <c r="J267" s="1127">
        <f t="shared" si="54"/>
        <v>0</v>
      </c>
      <c r="K267" s="1127">
        <f t="shared" si="54"/>
        <v>0</v>
      </c>
      <c r="L267" s="1127">
        <f t="shared" si="54"/>
        <v>0</v>
      </c>
      <c r="M267" s="1127">
        <f t="shared" si="54"/>
        <v>960000</v>
      </c>
      <c r="N267" s="1137">
        <f t="shared" si="54"/>
        <v>0</v>
      </c>
    </row>
    <row r="268" spans="1:14" ht="24.5">
      <c r="A268" s="1698" t="s">
        <v>1615</v>
      </c>
      <c r="B268" s="1698"/>
      <c r="C268" s="1698"/>
      <c r="D268" s="1698"/>
      <c r="E268" s="1698"/>
      <c r="F268" s="1698"/>
      <c r="G268" s="1698"/>
      <c r="H268" s="1698"/>
      <c r="I268" s="1698"/>
      <c r="J268" s="1698"/>
      <c r="K268" s="1698"/>
      <c r="L268" s="1698"/>
      <c r="M268" s="1698"/>
      <c r="N268" s="1698"/>
    </row>
    <row r="269" spans="1:14" ht="18">
      <c r="A269" s="1702" t="s">
        <v>990</v>
      </c>
      <c r="B269" s="1702"/>
      <c r="C269" s="1702"/>
      <c r="D269" s="1702"/>
      <c r="E269" s="1702"/>
      <c r="F269" s="1702"/>
      <c r="G269" s="1702"/>
      <c r="H269" s="1702"/>
      <c r="I269" s="1702"/>
      <c r="J269" s="1702"/>
      <c r="K269" s="1702"/>
      <c r="L269" s="1702"/>
      <c r="M269" s="1702"/>
      <c r="N269" s="1702"/>
    </row>
    <row r="270" spans="1:14" ht="18">
      <c r="A270" s="1733" t="s">
        <v>1179</v>
      </c>
      <c r="B270" s="1733"/>
      <c r="C270" s="1733"/>
      <c r="D270" s="1733"/>
      <c r="E270" s="1733"/>
      <c r="F270" s="1733"/>
      <c r="G270" s="1733"/>
      <c r="H270" s="1733"/>
      <c r="I270" s="1733"/>
      <c r="J270" s="1733"/>
      <c r="K270" s="1733"/>
      <c r="L270" s="1733"/>
      <c r="M270" s="1733"/>
      <c r="N270" s="1733"/>
    </row>
    <row r="271" spans="1:14" ht="18.5" thickBot="1">
      <c r="A271" s="1720" t="s">
        <v>1180</v>
      </c>
      <c r="B271" s="1721"/>
      <c r="C271" s="1721"/>
      <c r="D271" s="1721"/>
      <c r="E271" s="1721"/>
      <c r="F271" s="1721"/>
      <c r="G271" s="1721"/>
      <c r="H271" s="1721"/>
      <c r="I271" s="1721"/>
      <c r="J271" s="1721"/>
      <c r="K271" s="1721"/>
      <c r="L271" s="1721"/>
      <c r="M271" s="1721"/>
      <c r="N271" s="1722"/>
    </row>
    <row r="272" spans="1:14" ht="56" thickBot="1">
      <c r="A272" s="1114" t="s">
        <v>948</v>
      </c>
      <c r="B272" s="1090" t="s">
        <v>949</v>
      </c>
      <c r="C272" s="1090" t="s">
        <v>950</v>
      </c>
      <c r="D272" s="1115" t="s">
        <v>951</v>
      </c>
      <c r="E272" s="1115" t="s">
        <v>952</v>
      </c>
      <c r="F272" s="1115" t="s">
        <v>953</v>
      </c>
      <c r="G272" s="1115" t="s">
        <v>954</v>
      </c>
      <c r="H272" s="1115" t="s">
        <v>935</v>
      </c>
      <c r="I272" s="1115" t="s">
        <v>955</v>
      </c>
      <c r="J272" s="1116" t="s">
        <v>956</v>
      </c>
      <c r="K272" s="1116" t="s">
        <v>957</v>
      </c>
      <c r="L272" s="1116" t="s">
        <v>958</v>
      </c>
      <c r="M272" s="1116" t="s">
        <v>959</v>
      </c>
      <c r="N272" s="1118" t="s">
        <v>942</v>
      </c>
    </row>
    <row r="273" spans="1:14" ht="18.5">
      <c r="A273" s="1119">
        <v>1</v>
      </c>
      <c r="B273" s="1095" t="s">
        <v>1181</v>
      </c>
      <c r="C273" s="1213" t="s">
        <v>1182</v>
      </c>
      <c r="D273" s="1096">
        <v>110970.96</v>
      </c>
      <c r="E273" s="1096">
        <f>D273*35%</f>
        <v>38839.836000000003</v>
      </c>
      <c r="F273" s="1096">
        <f>D273*20%</f>
        <v>22194.192000000003</v>
      </c>
      <c r="G273" s="1096">
        <v>5400</v>
      </c>
      <c r="H273" s="1096">
        <f>D273*5%</f>
        <v>5548.5480000000007</v>
      </c>
      <c r="I273" s="1096">
        <f>D273*5%+64915.68</f>
        <v>70464.228000000003</v>
      </c>
      <c r="J273" s="1096"/>
      <c r="K273" s="1216"/>
      <c r="L273" s="1216"/>
      <c r="M273" s="1097">
        <v>480000</v>
      </c>
      <c r="N273" s="1097"/>
    </row>
    <row r="274" spans="1:14" ht="18.5">
      <c r="A274" s="1119">
        <v>2</v>
      </c>
      <c r="B274" s="1095" t="s">
        <v>1183</v>
      </c>
      <c r="C274" s="1213" t="s">
        <v>1182</v>
      </c>
      <c r="D274" s="1096">
        <v>110970.96</v>
      </c>
      <c r="E274" s="1096">
        <f t="shared" ref="E274:E317" si="55">D274*35%</f>
        <v>38839.836000000003</v>
      </c>
      <c r="F274" s="1096">
        <f t="shared" ref="F274:F317" si="56">D274*20%</f>
        <v>22194.192000000003</v>
      </c>
      <c r="G274" s="1096">
        <v>5400</v>
      </c>
      <c r="H274" s="1096">
        <f t="shared" ref="H274:H317" si="57">D274*5%</f>
        <v>5548.5480000000007</v>
      </c>
      <c r="I274" s="1096">
        <f t="shared" ref="I274:I317" si="58">D274*5%+64915.68</f>
        <v>70464.228000000003</v>
      </c>
      <c r="J274" s="1096"/>
      <c r="K274" s="1216"/>
      <c r="L274" s="1216"/>
      <c r="M274" s="1097">
        <v>480000</v>
      </c>
      <c r="N274" s="1097"/>
    </row>
    <row r="275" spans="1:14" ht="18.5">
      <c r="A275" s="1119">
        <v>3</v>
      </c>
      <c r="B275" s="1095" t="s">
        <v>1184</v>
      </c>
      <c r="C275" s="1213" t="s">
        <v>1182</v>
      </c>
      <c r="D275" s="1096">
        <v>110970.96</v>
      </c>
      <c r="E275" s="1096">
        <f t="shared" si="55"/>
        <v>38839.836000000003</v>
      </c>
      <c r="F275" s="1096">
        <f t="shared" si="56"/>
        <v>22194.192000000003</v>
      </c>
      <c r="G275" s="1096">
        <v>5400</v>
      </c>
      <c r="H275" s="1096">
        <f t="shared" si="57"/>
        <v>5548.5480000000007</v>
      </c>
      <c r="I275" s="1096">
        <f t="shared" si="58"/>
        <v>70464.228000000003</v>
      </c>
      <c r="J275" s="1096"/>
      <c r="K275" s="1216"/>
      <c r="L275" s="1216"/>
      <c r="M275" s="1097">
        <v>480000</v>
      </c>
      <c r="N275" s="1097"/>
    </row>
    <row r="276" spans="1:14" ht="18.5">
      <c r="A276" s="1119">
        <v>4</v>
      </c>
      <c r="B276" s="1095" t="s">
        <v>1185</v>
      </c>
      <c r="C276" s="1213" t="s">
        <v>1182</v>
      </c>
      <c r="D276" s="1096">
        <v>110970.96</v>
      </c>
      <c r="E276" s="1096">
        <f t="shared" si="55"/>
        <v>38839.836000000003</v>
      </c>
      <c r="F276" s="1096">
        <f t="shared" si="56"/>
        <v>22194.192000000003</v>
      </c>
      <c r="G276" s="1096">
        <v>5400</v>
      </c>
      <c r="H276" s="1096">
        <f t="shared" si="57"/>
        <v>5548.5480000000007</v>
      </c>
      <c r="I276" s="1096">
        <f t="shared" si="58"/>
        <v>70464.228000000003</v>
      </c>
      <c r="J276" s="1096"/>
      <c r="K276" s="1216"/>
      <c r="L276" s="1216"/>
      <c r="M276" s="1097">
        <v>480000</v>
      </c>
      <c r="N276" s="1097"/>
    </row>
    <row r="277" spans="1:14" ht="18.5">
      <c r="A277" s="1119">
        <v>5</v>
      </c>
      <c r="B277" s="1095" t="s">
        <v>1186</v>
      </c>
      <c r="C277" s="1213" t="s">
        <v>1182</v>
      </c>
      <c r="D277" s="1096">
        <v>110970.96</v>
      </c>
      <c r="E277" s="1096">
        <f t="shared" si="55"/>
        <v>38839.836000000003</v>
      </c>
      <c r="F277" s="1096">
        <f t="shared" si="56"/>
        <v>22194.192000000003</v>
      </c>
      <c r="G277" s="1096">
        <v>5400</v>
      </c>
      <c r="H277" s="1096">
        <f t="shared" si="57"/>
        <v>5548.5480000000007</v>
      </c>
      <c r="I277" s="1096">
        <f t="shared" si="58"/>
        <v>70464.228000000003</v>
      </c>
      <c r="J277" s="1096"/>
      <c r="K277" s="1216"/>
      <c r="L277" s="1216"/>
      <c r="M277" s="1097">
        <v>480000</v>
      </c>
      <c r="N277" s="1097"/>
    </row>
    <row r="278" spans="1:14" ht="18.5">
      <c r="A278" s="1119">
        <v>6</v>
      </c>
      <c r="B278" s="1095" t="s">
        <v>1187</v>
      </c>
      <c r="C278" s="1213" t="s">
        <v>1182</v>
      </c>
      <c r="D278" s="1096">
        <v>110970.96</v>
      </c>
      <c r="E278" s="1096">
        <f t="shared" si="55"/>
        <v>38839.836000000003</v>
      </c>
      <c r="F278" s="1096">
        <f t="shared" si="56"/>
        <v>22194.192000000003</v>
      </c>
      <c r="G278" s="1096">
        <v>5400</v>
      </c>
      <c r="H278" s="1096">
        <f t="shared" si="57"/>
        <v>5548.5480000000007</v>
      </c>
      <c r="I278" s="1096">
        <f t="shared" si="58"/>
        <v>70464.228000000003</v>
      </c>
      <c r="J278" s="1096"/>
      <c r="K278" s="1216"/>
      <c r="L278" s="1216"/>
      <c r="M278" s="1097">
        <v>480000</v>
      </c>
      <c r="N278" s="1097"/>
    </row>
    <row r="279" spans="1:14" ht="18.5">
      <c r="A279" s="1119">
        <v>7</v>
      </c>
      <c r="B279" s="1095" t="s">
        <v>1188</v>
      </c>
      <c r="C279" s="1213" t="s">
        <v>1182</v>
      </c>
      <c r="D279" s="1096">
        <v>110970.96</v>
      </c>
      <c r="E279" s="1096">
        <f t="shared" si="55"/>
        <v>38839.836000000003</v>
      </c>
      <c r="F279" s="1096">
        <f t="shared" si="56"/>
        <v>22194.192000000003</v>
      </c>
      <c r="G279" s="1096">
        <v>5400</v>
      </c>
      <c r="H279" s="1096">
        <f t="shared" si="57"/>
        <v>5548.5480000000007</v>
      </c>
      <c r="I279" s="1096">
        <f t="shared" si="58"/>
        <v>70464.228000000003</v>
      </c>
      <c r="J279" s="1096"/>
      <c r="K279" s="1216"/>
      <c r="L279" s="1216"/>
      <c r="M279" s="1097">
        <v>480000</v>
      </c>
      <c r="N279" s="1097"/>
    </row>
    <row r="280" spans="1:14" ht="18.5">
      <c r="A280" s="1119">
        <v>8</v>
      </c>
      <c r="B280" s="1095" t="s">
        <v>1189</v>
      </c>
      <c r="C280" s="1213" t="s">
        <v>1182</v>
      </c>
      <c r="D280" s="1096">
        <v>110970.96</v>
      </c>
      <c r="E280" s="1096">
        <f t="shared" si="55"/>
        <v>38839.836000000003</v>
      </c>
      <c r="F280" s="1096">
        <f t="shared" si="56"/>
        <v>22194.192000000003</v>
      </c>
      <c r="G280" s="1096">
        <v>5400</v>
      </c>
      <c r="H280" s="1096">
        <f t="shared" si="57"/>
        <v>5548.5480000000007</v>
      </c>
      <c r="I280" s="1096">
        <f t="shared" si="58"/>
        <v>70464.228000000003</v>
      </c>
      <c r="J280" s="1096"/>
      <c r="K280" s="1216"/>
      <c r="L280" s="1216"/>
      <c r="M280" s="1097">
        <v>480000</v>
      </c>
      <c r="N280" s="1097"/>
    </row>
    <row r="281" spans="1:14" ht="18.5">
      <c r="A281" s="1119">
        <v>9</v>
      </c>
      <c r="B281" s="1095" t="s">
        <v>1190</v>
      </c>
      <c r="C281" s="1213" t="s">
        <v>1182</v>
      </c>
      <c r="D281" s="1096">
        <v>110970.96</v>
      </c>
      <c r="E281" s="1096">
        <f t="shared" si="55"/>
        <v>38839.836000000003</v>
      </c>
      <c r="F281" s="1096">
        <f t="shared" si="56"/>
        <v>22194.192000000003</v>
      </c>
      <c r="G281" s="1096">
        <v>5400</v>
      </c>
      <c r="H281" s="1096">
        <f t="shared" si="57"/>
        <v>5548.5480000000007</v>
      </c>
      <c r="I281" s="1096">
        <f t="shared" si="58"/>
        <v>70464.228000000003</v>
      </c>
      <c r="J281" s="1096"/>
      <c r="K281" s="1216"/>
      <c r="L281" s="1216"/>
      <c r="M281" s="1097">
        <v>480000</v>
      </c>
      <c r="N281" s="1097"/>
    </row>
    <row r="282" spans="1:14" ht="18.5">
      <c r="A282" s="1119">
        <v>10</v>
      </c>
      <c r="B282" s="1095" t="s">
        <v>1191</v>
      </c>
      <c r="C282" s="1213" t="s">
        <v>1182</v>
      </c>
      <c r="D282" s="1096">
        <v>110970.96</v>
      </c>
      <c r="E282" s="1096">
        <f t="shared" si="55"/>
        <v>38839.836000000003</v>
      </c>
      <c r="F282" s="1096">
        <f t="shared" si="56"/>
        <v>22194.192000000003</v>
      </c>
      <c r="G282" s="1096">
        <v>5400</v>
      </c>
      <c r="H282" s="1096">
        <f t="shared" si="57"/>
        <v>5548.5480000000007</v>
      </c>
      <c r="I282" s="1096">
        <f t="shared" si="58"/>
        <v>70464.228000000003</v>
      </c>
      <c r="J282" s="1096"/>
      <c r="K282" s="1216"/>
      <c r="L282" s="1216"/>
      <c r="M282" s="1097">
        <v>480000</v>
      </c>
      <c r="N282" s="1097"/>
    </row>
    <row r="283" spans="1:14" ht="18.5">
      <c r="A283" s="1119">
        <v>11</v>
      </c>
      <c r="B283" s="1095" t="s">
        <v>1192</v>
      </c>
      <c r="C283" s="1213" t="s">
        <v>1182</v>
      </c>
      <c r="D283" s="1096">
        <v>110970.96</v>
      </c>
      <c r="E283" s="1096">
        <f t="shared" si="55"/>
        <v>38839.836000000003</v>
      </c>
      <c r="F283" s="1096">
        <f t="shared" si="56"/>
        <v>22194.192000000003</v>
      </c>
      <c r="G283" s="1096">
        <v>5400</v>
      </c>
      <c r="H283" s="1096">
        <f t="shared" si="57"/>
        <v>5548.5480000000007</v>
      </c>
      <c r="I283" s="1096">
        <f t="shared" si="58"/>
        <v>70464.228000000003</v>
      </c>
      <c r="J283" s="1096"/>
      <c r="K283" s="1216"/>
      <c r="L283" s="1216"/>
      <c r="M283" s="1097">
        <v>480000</v>
      </c>
      <c r="N283" s="1097"/>
    </row>
    <row r="284" spans="1:14" ht="18.5">
      <c r="A284" s="1119">
        <v>12</v>
      </c>
      <c r="B284" s="1095" t="s">
        <v>1193</v>
      </c>
      <c r="C284" s="1213" t="s">
        <v>1182</v>
      </c>
      <c r="D284" s="1096">
        <v>110970.96</v>
      </c>
      <c r="E284" s="1096">
        <f t="shared" si="55"/>
        <v>38839.836000000003</v>
      </c>
      <c r="F284" s="1096">
        <f t="shared" si="56"/>
        <v>22194.192000000003</v>
      </c>
      <c r="G284" s="1096">
        <v>5400</v>
      </c>
      <c r="H284" s="1096">
        <f t="shared" si="57"/>
        <v>5548.5480000000007</v>
      </c>
      <c r="I284" s="1096">
        <f t="shared" si="58"/>
        <v>70464.228000000003</v>
      </c>
      <c r="J284" s="1096"/>
      <c r="K284" s="1216"/>
      <c r="L284" s="1216"/>
      <c r="M284" s="1097">
        <v>480000</v>
      </c>
      <c r="N284" s="1097"/>
    </row>
    <row r="285" spans="1:14" ht="18.5">
      <c r="A285" s="1119">
        <v>13</v>
      </c>
      <c r="B285" s="1095" t="s">
        <v>1194</v>
      </c>
      <c r="C285" s="1213" t="s">
        <v>1182</v>
      </c>
      <c r="D285" s="1096">
        <v>110970.96</v>
      </c>
      <c r="E285" s="1096">
        <f t="shared" si="55"/>
        <v>38839.836000000003</v>
      </c>
      <c r="F285" s="1096">
        <f t="shared" si="56"/>
        <v>22194.192000000003</v>
      </c>
      <c r="G285" s="1096">
        <v>5400</v>
      </c>
      <c r="H285" s="1096">
        <f t="shared" si="57"/>
        <v>5548.5480000000007</v>
      </c>
      <c r="I285" s="1096">
        <f t="shared" si="58"/>
        <v>70464.228000000003</v>
      </c>
      <c r="J285" s="1096"/>
      <c r="K285" s="1216"/>
      <c r="L285" s="1216"/>
      <c r="M285" s="1097">
        <v>480000</v>
      </c>
      <c r="N285" s="1097"/>
    </row>
    <row r="286" spans="1:14" ht="18.5">
      <c r="A286" s="1119">
        <v>14</v>
      </c>
      <c r="B286" s="1095" t="s">
        <v>1009</v>
      </c>
      <c r="C286" s="1213" t="s">
        <v>1182</v>
      </c>
      <c r="D286" s="1096">
        <v>110970.96</v>
      </c>
      <c r="E286" s="1096">
        <f t="shared" si="55"/>
        <v>38839.836000000003</v>
      </c>
      <c r="F286" s="1096">
        <f t="shared" si="56"/>
        <v>22194.192000000003</v>
      </c>
      <c r="G286" s="1096">
        <v>5400</v>
      </c>
      <c r="H286" s="1096">
        <f t="shared" si="57"/>
        <v>5548.5480000000007</v>
      </c>
      <c r="I286" s="1096">
        <f t="shared" si="58"/>
        <v>70464.228000000003</v>
      </c>
      <c r="J286" s="1096"/>
      <c r="K286" s="1216"/>
      <c r="L286" s="1216"/>
      <c r="M286" s="1097">
        <v>480000</v>
      </c>
      <c r="N286" s="1097"/>
    </row>
    <row r="287" spans="1:14" ht="18.5">
      <c r="A287" s="1119">
        <v>15</v>
      </c>
      <c r="B287" s="1095" t="s">
        <v>1195</v>
      </c>
      <c r="C287" s="1213" t="s">
        <v>1182</v>
      </c>
      <c r="D287" s="1096">
        <v>110970.96</v>
      </c>
      <c r="E287" s="1096">
        <f t="shared" si="55"/>
        <v>38839.836000000003</v>
      </c>
      <c r="F287" s="1096">
        <f t="shared" si="56"/>
        <v>22194.192000000003</v>
      </c>
      <c r="G287" s="1096">
        <v>5400</v>
      </c>
      <c r="H287" s="1096">
        <f t="shared" si="57"/>
        <v>5548.5480000000007</v>
      </c>
      <c r="I287" s="1096">
        <f t="shared" si="58"/>
        <v>70464.228000000003</v>
      </c>
      <c r="J287" s="1096"/>
      <c r="K287" s="1216"/>
      <c r="L287" s="1216"/>
      <c r="M287" s="1097">
        <v>480000</v>
      </c>
      <c r="N287" s="1097"/>
    </row>
    <row r="288" spans="1:14" ht="18.5">
      <c r="A288" s="1119">
        <v>16</v>
      </c>
      <c r="B288" s="1095" t="s">
        <v>1196</v>
      </c>
      <c r="C288" s="1213" t="s">
        <v>1182</v>
      </c>
      <c r="D288" s="1096">
        <v>110970.96</v>
      </c>
      <c r="E288" s="1096">
        <f t="shared" si="55"/>
        <v>38839.836000000003</v>
      </c>
      <c r="F288" s="1096">
        <f t="shared" si="56"/>
        <v>22194.192000000003</v>
      </c>
      <c r="G288" s="1096">
        <v>5400</v>
      </c>
      <c r="H288" s="1096">
        <f t="shared" si="57"/>
        <v>5548.5480000000007</v>
      </c>
      <c r="I288" s="1096">
        <f t="shared" si="58"/>
        <v>70464.228000000003</v>
      </c>
      <c r="J288" s="1096"/>
      <c r="K288" s="1216"/>
      <c r="L288" s="1216"/>
      <c r="M288" s="1097">
        <v>480000</v>
      </c>
      <c r="N288" s="1097"/>
    </row>
    <row r="289" spans="1:14" ht="18.5">
      <c r="A289" s="1119">
        <v>17</v>
      </c>
      <c r="B289" s="1095" t="s">
        <v>1197</v>
      </c>
      <c r="C289" s="1213" t="s">
        <v>1182</v>
      </c>
      <c r="D289" s="1096">
        <v>110970.96</v>
      </c>
      <c r="E289" s="1096">
        <f t="shared" si="55"/>
        <v>38839.836000000003</v>
      </c>
      <c r="F289" s="1096">
        <f t="shared" si="56"/>
        <v>22194.192000000003</v>
      </c>
      <c r="G289" s="1096">
        <v>5400</v>
      </c>
      <c r="H289" s="1096">
        <f t="shared" si="57"/>
        <v>5548.5480000000007</v>
      </c>
      <c r="I289" s="1096">
        <f t="shared" si="58"/>
        <v>70464.228000000003</v>
      </c>
      <c r="J289" s="1096"/>
      <c r="K289" s="1216"/>
      <c r="L289" s="1216"/>
      <c r="M289" s="1097">
        <v>480000</v>
      </c>
      <c r="N289" s="1097"/>
    </row>
    <row r="290" spans="1:14" ht="18.5">
      <c r="A290" s="1119">
        <v>18</v>
      </c>
      <c r="B290" s="1095" t="s">
        <v>1198</v>
      </c>
      <c r="C290" s="1213" t="s">
        <v>1199</v>
      </c>
      <c r="D290" s="1096">
        <v>126629.56</v>
      </c>
      <c r="E290" s="1096">
        <f t="shared" si="55"/>
        <v>44320.345999999998</v>
      </c>
      <c r="F290" s="1096">
        <f t="shared" si="56"/>
        <v>25325.912</v>
      </c>
      <c r="G290" s="1096">
        <v>5400</v>
      </c>
      <c r="H290" s="1096">
        <f t="shared" si="57"/>
        <v>6331.4780000000001</v>
      </c>
      <c r="I290" s="1096">
        <f t="shared" si="58"/>
        <v>71247.157999999996</v>
      </c>
      <c r="J290" s="1096"/>
      <c r="K290" s="1216"/>
      <c r="L290" s="1216"/>
      <c r="M290" s="1097">
        <v>480000</v>
      </c>
      <c r="N290" s="1097"/>
    </row>
    <row r="291" spans="1:14" ht="18.5">
      <c r="A291" s="1119">
        <v>19</v>
      </c>
      <c r="B291" s="1095" t="s">
        <v>1200</v>
      </c>
      <c r="C291" s="1213" t="s">
        <v>1201</v>
      </c>
      <c r="D291" s="1096">
        <v>122482.28</v>
      </c>
      <c r="E291" s="1096">
        <f t="shared" si="55"/>
        <v>42868.797999999995</v>
      </c>
      <c r="F291" s="1096">
        <f t="shared" si="56"/>
        <v>24496.456000000002</v>
      </c>
      <c r="G291" s="1096">
        <v>5400</v>
      </c>
      <c r="H291" s="1096">
        <f t="shared" si="57"/>
        <v>6124.1140000000005</v>
      </c>
      <c r="I291" s="1096">
        <f t="shared" si="58"/>
        <v>71039.793999999994</v>
      </c>
      <c r="J291" s="1096"/>
      <c r="K291" s="1216"/>
      <c r="L291" s="1216"/>
      <c r="M291" s="1097">
        <v>480000</v>
      </c>
      <c r="N291" s="1097"/>
    </row>
    <row r="292" spans="1:14" ht="18.5">
      <c r="A292" s="1119">
        <v>20</v>
      </c>
      <c r="B292" s="1095" t="s">
        <v>1202</v>
      </c>
      <c r="C292" s="1213" t="s">
        <v>1201</v>
      </c>
      <c r="D292" s="1096">
        <v>122482.28</v>
      </c>
      <c r="E292" s="1096">
        <f t="shared" si="55"/>
        <v>42868.797999999995</v>
      </c>
      <c r="F292" s="1096">
        <f t="shared" si="56"/>
        <v>24496.456000000002</v>
      </c>
      <c r="G292" s="1096">
        <v>5400</v>
      </c>
      <c r="H292" s="1096">
        <f t="shared" si="57"/>
        <v>6124.1140000000005</v>
      </c>
      <c r="I292" s="1096">
        <f t="shared" si="58"/>
        <v>71039.793999999994</v>
      </c>
      <c r="J292" s="1096"/>
      <c r="K292" s="1216"/>
      <c r="L292" s="1216"/>
      <c r="M292" s="1097">
        <v>480000</v>
      </c>
      <c r="N292" s="1097"/>
    </row>
    <row r="293" spans="1:14" ht="18.5">
      <c r="A293" s="1119">
        <v>21</v>
      </c>
      <c r="B293" s="1095" t="s">
        <v>1203</v>
      </c>
      <c r="C293" s="1213" t="s">
        <v>1201</v>
      </c>
      <c r="D293" s="1096">
        <v>122482.28</v>
      </c>
      <c r="E293" s="1096">
        <f t="shared" si="55"/>
        <v>42868.797999999995</v>
      </c>
      <c r="F293" s="1096">
        <f t="shared" si="56"/>
        <v>24496.456000000002</v>
      </c>
      <c r="G293" s="1096">
        <v>5400</v>
      </c>
      <c r="H293" s="1096">
        <f t="shared" si="57"/>
        <v>6124.1140000000005</v>
      </c>
      <c r="I293" s="1096">
        <f t="shared" si="58"/>
        <v>71039.793999999994</v>
      </c>
      <c r="J293" s="1096"/>
      <c r="K293" s="1216"/>
      <c r="L293" s="1216"/>
      <c r="M293" s="1097">
        <v>480000</v>
      </c>
      <c r="N293" s="1097"/>
    </row>
    <row r="294" spans="1:14" ht="18.5">
      <c r="A294" s="1119">
        <v>22</v>
      </c>
      <c r="B294" s="1095" t="s">
        <v>1204</v>
      </c>
      <c r="C294" s="1213" t="s">
        <v>1201</v>
      </c>
      <c r="D294" s="1096">
        <v>122482.28</v>
      </c>
      <c r="E294" s="1096">
        <f t="shared" si="55"/>
        <v>42868.797999999995</v>
      </c>
      <c r="F294" s="1096">
        <f t="shared" si="56"/>
        <v>24496.456000000002</v>
      </c>
      <c r="G294" s="1096">
        <v>5400</v>
      </c>
      <c r="H294" s="1096">
        <f t="shared" si="57"/>
        <v>6124.1140000000005</v>
      </c>
      <c r="I294" s="1096">
        <f t="shared" si="58"/>
        <v>71039.793999999994</v>
      </c>
      <c r="J294" s="1096"/>
      <c r="K294" s="1216"/>
      <c r="L294" s="1216"/>
      <c r="M294" s="1097">
        <v>480000</v>
      </c>
      <c r="N294" s="1097"/>
    </row>
    <row r="295" spans="1:14" ht="18.5">
      <c r="A295" s="1119">
        <v>23</v>
      </c>
      <c r="B295" s="1095" t="s">
        <v>1205</v>
      </c>
      <c r="C295" s="1213" t="s">
        <v>1201</v>
      </c>
      <c r="D295" s="1096">
        <v>122482.28</v>
      </c>
      <c r="E295" s="1096">
        <f t="shared" si="55"/>
        <v>42868.797999999995</v>
      </c>
      <c r="F295" s="1096">
        <f t="shared" si="56"/>
        <v>24496.456000000002</v>
      </c>
      <c r="G295" s="1096">
        <v>5400</v>
      </c>
      <c r="H295" s="1096">
        <f t="shared" si="57"/>
        <v>6124.1140000000005</v>
      </c>
      <c r="I295" s="1096">
        <f t="shared" si="58"/>
        <v>71039.793999999994</v>
      </c>
      <c r="J295" s="1096"/>
      <c r="K295" s="1216"/>
      <c r="L295" s="1216"/>
      <c r="M295" s="1097">
        <v>480000</v>
      </c>
      <c r="N295" s="1097"/>
    </row>
    <row r="296" spans="1:14" ht="18.5">
      <c r="A296" s="1119">
        <v>24</v>
      </c>
      <c r="B296" s="1095" t="s">
        <v>1206</v>
      </c>
      <c r="C296" s="1213" t="s">
        <v>1201</v>
      </c>
      <c r="D296" s="1096">
        <v>122482.28</v>
      </c>
      <c r="E296" s="1096">
        <f t="shared" si="55"/>
        <v>42868.797999999995</v>
      </c>
      <c r="F296" s="1096">
        <f t="shared" si="56"/>
        <v>24496.456000000002</v>
      </c>
      <c r="G296" s="1096">
        <v>5400</v>
      </c>
      <c r="H296" s="1096">
        <f t="shared" si="57"/>
        <v>6124.1140000000005</v>
      </c>
      <c r="I296" s="1096">
        <f t="shared" si="58"/>
        <v>71039.793999999994</v>
      </c>
      <c r="J296" s="1096"/>
      <c r="K296" s="1216"/>
      <c r="L296" s="1216"/>
      <c r="M296" s="1097">
        <v>480000</v>
      </c>
      <c r="N296" s="1097"/>
    </row>
    <row r="297" spans="1:14" ht="18.5">
      <c r="A297" s="1119">
        <v>25</v>
      </c>
      <c r="B297" s="1095" t="s">
        <v>1207</v>
      </c>
      <c r="C297" s="1213" t="s">
        <v>1201</v>
      </c>
      <c r="D297" s="1096">
        <v>122482.28</v>
      </c>
      <c r="E297" s="1096">
        <f t="shared" si="55"/>
        <v>42868.797999999995</v>
      </c>
      <c r="F297" s="1096">
        <f t="shared" si="56"/>
        <v>24496.456000000002</v>
      </c>
      <c r="G297" s="1096">
        <v>5400</v>
      </c>
      <c r="H297" s="1096">
        <f t="shared" si="57"/>
        <v>6124.1140000000005</v>
      </c>
      <c r="I297" s="1096">
        <f t="shared" si="58"/>
        <v>71039.793999999994</v>
      </c>
      <c r="J297" s="1096"/>
      <c r="K297" s="1216"/>
      <c r="L297" s="1216"/>
      <c r="M297" s="1097">
        <v>480000</v>
      </c>
      <c r="N297" s="1097"/>
    </row>
    <row r="298" spans="1:14" ht="18.5">
      <c r="A298" s="1119">
        <v>26</v>
      </c>
      <c r="B298" s="1095" t="s">
        <v>1208</v>
      </c>
      <c r="C298" s="1213" t="s">
        <v>1201</v>
      </c>
      <c r="D298" s="1096">
        <v>122482.28</v>
      </c>
      <c r="E298" s="1096">
        <f t="shared" si="55"/>
        <v>42868.797999999995</v>
      </c>
      <c r="F298" s="1096">
        <f t="shared" si="56"/>
        <v>24496.456000000002</v>
      </c>
      <c r="G298" s="1096">
        <v>5400</v>
      </c>
      <c r="H298" s="1096">
        <f t="shared" si="57"/>
        <v>6124.1140000000005</v>
      </c>
      <c r="I298" s="1096">
        <f t="shared" si="58"/>
        <v>71039.793999999994</v>
      </c>
      <c r="J298" s="1096"/>
      <c r="K298" s="1216"/>
      <c r="L298" s="1216"/>
      <c r="M298" s="1097">
        <v>480000</v>
      </c>
      <c r="N298" s="1097"/>
    </row>
    <row r="299" spans="1:14" ht="18.5">
      <c r="A299" s="1119">
        <v>27</v>
      </c>
      <c r="B299" s="1095" t="s">
        <v>1209</v>
      </c>
      <c r="C299" s="1213" t="s">
        <v>1201</v>
      </c>
      <c r="D299" s="1096">
        <v>122482.28</v>
      </c>
      <c r="E299" s="1096">
        <f t="shared" si="55"/>
        <v>42868.797999999995</v>
      </c>
      <c r="F299" s="1096">
        <f t="shared" si="56"/>
        <v>24496.456000000002</v>
      </c>
      <c r="G299" s="1096">
        <v>5400</v>
      </c>
      <c r="H299" s="1096">
        <f t="shared" si="57"/>
        <v>6124.1140000000005</v>
      </c>
      <c r="I299" s="1096">
        <f t="shared" si="58"/>
        <v>71039.793999999994</v>
      </c>
      <c r="J299" s="1096"/>
      <c r="K299" s="1216"/>
      <c r="L299" s="1216"/>
      <c r="M299" s="1097">
        <v>480000</v>
      </c>
      <c r="N299" s="1097"/>
    </row>
    <row r="300" spans="1:14" ht="18.5">
      <c r="A300" s="1119">
        <v>28</v>
      </c>
      <c r="B300" s="1095" t="s">
        <v>1210</v>
      </c>
      <c r="C300" s="1213" t="s">
        <v>1201</v>
      </c>
      <c r="D300" s="1096">
        <v>122482.28</v>
      </c>
      <c r="E300" s="1096">
        <f t="shared" si="55"/>
        <v>42868.797999999995</v>
      </c>
      <c r="F300" s="1096">
        <f t="shared" si="56"/>
        <v>24496.456000000002</v>
      </c>
      <c r="G300" s="1096">
        <v>5400</v>
      </c>
      <c r="H300" s="1096">
        <f t="shared" si="57"/>
        <v>6124.1140000000005</v>
      </c>
      <c r="I300" s="1096">
        <f t="shared" si="58"/>
        <v>71039.793999999994</v>
      </c>
      <c r="J300" s="1096"/>
      <c r="K300" s="1216"/>
      <c r="L300" s="1216"/>
      <c r="M300" s="1097">
        <v>480000</v>
      </c>
      <c r="N300" s="1097"/>
    </row>
    <row r="301" spans="1:14" ht="18.5">
      <c r="A301" s="1119">
        <v>29</v>
      </c>
      <c r="B301" s="1095" t="s">
        <v>1211</v>
      </c>
      <c r="C301" s="1213" t="s">
        <v>1201</v>
      </c>
      <c r="D301" s="1096">
        <v>122482.28</v>
      </c>
      <c r="E301" s="1096">
        <f t="shared" si="55"/>
        <v>42868.797999999995</v>
      </c>
      <c r="F301" s="1096">
        <f t="shared" si="56"/>
        <v>24496.456000000002</v>
      </c>
      <c r="G301" s="1096">
        <v>5400</v>
      </c>
      <c r="H301" s="1096">
        <f t="shared" si="57"/>
        <v>6124.1140000000005</v>
      </c>
      <c r="I301" s="1096">
        <f t="shared" si="58"/>
        <v>71039.793999999994</v>
      </c>
      <c r="J301" s="1096"/>
      <c r="K301" s="1216"/>
      <c r="L301" s="1216"/>
      <c r="M301" s="1097">
        <v>480000</v>
      </c>
      <c r="N301" s="1097"/>
    </row>
    <row r="302" spans="1:14" ht="18.5">
      <c r="A302" s="1119">
        <v>30</v>
      </c>
      <c r="B302" s="1095" t="s">
        <v>1212</v>
      </c>
      <c r="C302" s="1213" t="s">
        <v>1201</v>
      </c>
      <c r="D302" s="1096">
        <v>122482.28</v>
      </c>
      <c r="E302" s="1096">
        <f t="shared" si="55"/>
        <v>42868.797999999995</v>
      </c>
      <c r="F302" s="1096">
        <f t="shared" si="56"/>
        <v>24496.456000000002</v>
      </c>
      <c r="G302" s="1096">
        <v>5400</v>
      </c>
      <c r="H302" s="1096">
        <f t="shared" si="57"/>
        <v>6124.1140000000005</v>
      </c>
      <c r="I302" s="1096">
        <f t="shared" si="58"/>
        <v>71039.793999999994</v>
      </c>
      <c r="J302" s="1096"/>
      <c r="K302" s="1216"/>
      <c r="L302" s="1216"/>
      <c r="M302" s="1097">
        <v>480000</v>
      </c>
      <c r="N302" s="1097"/>
    </row>
    <row r="303" spans="1:14" ht="18.5">
      <c r="A303" s="1119">
        <v>31</v>
      </c>
      <c r="B303" s="1095" t="s">
        <v>1213</v>
      </c>
      <c r="C303" s="1213" t="s">
        <v>1201</v>
      </c>
      <c r="D303" s="1096">
        <v>122482.28</v>
      </c>
      <c r="E303" s="1096">
        <f t="shared" si="55"/>
        <v>42868.797999999995</v>
      </c>
      <c r="F303" s="1096">
        <f t="shared" si="56"/>
        <v>24496.456000000002</v>
      </c>
      <c r="G303" s="1096">
        <v>5400</v>
      </c>
      <c r="H303" s="1096">
        <f t="shared" si="57"/>
        <v>6124.1140000000005</v>
      </c>
      <c r="I303" s="1096">
        <f t="shared" si="58"/>
        <v>71039.793999999994</v>
      </c>
      <c r="J303" s="1096"/>
      <c r="K303" s="1216"/>
      <c r="L303" s="1216"/>
      <c r="M303" s="1097">
        <v>480000</v>
      </c>
      <c r="N303" s="1097"/>
    </row>
    <row r="304" spans="1:14" ht="18.5">
      <c r="A304" s="1119">
        <v>32</v>
      </c>
      <c r="B304" s="1095" t="s">
        <v>1214</v>
      </c>
      <c r="C304" s="1213" t="s">
        <v>1201</v>
      </c>
      <c r="D304" s="1096">
        <v>122482.28</v>
      </c>
      <c r="E304" s="1096">
        <f t="shared" si="55"/>
        <v>42868.797999999995</v>
      </c>
      <c r="F304" s="1096">
        <f t="shared" si="56"/>
        <v>24496.456000000002</v>
      </c>
      <c r="G304" s="1096">
        <v>5400</v>
      </c>
      <c r="H304" s="1096">
        <f t="shared" si="57"/>
        <v>6124.1140000000005</v>
      </c>
      <c r="I304" s="1096">
        <f t="shared" si="58"/>
        <v>71039.793999999994</v>
      </c>
      <c r="J304" s="1096"/>
      <c r="K304" s="1216"/>
      <c r="L304" s="1216"/>
      <c r="M304" s="1097">
        <v>480000</v>
      </c>
      <c r="N304" s="1097"/>
    </row>
    <row r="305" spans="1:14" ht="18.5">
      <c r="A305" s="1119">
        <v>33</v>
      </c>
      <c r="B305" s="1095" t="s">
        <v>1215</v>
      </c>
      <c r="C305" s="1213" t="s">
        <v>1216</v>
      </c>
      <c r="D305" s="1096">
        <v>187906.44</v>
      </c>
      <c r="E305" s="1096">
        <f t="shared" si="55"/>
        <v>65767.254000000001</v>
      </c>
      <c r="F305" s="1096">
        <f t="shared" si="56"/>
        <v>37581.288</v>
      </c>
      <c r="G305" s="1096">
        <v>5400</v>
      </c>
      <c r="H305" s="1096">
        <f t="shared" si="57"/>
        <v>9395.3220000000001</v>
      </c>
      <c r="I305" s="1096">
        <f t="shared" si="58"/>
        <v>74311.002000000008</v>
      </c>
      <c r="J305" s="1096"/>
      <c r="K305" s="1216"/>
      <c r="L305" s="1216"/>
      <c r="M305" s="1097">
        <v>480000</v>
      </c>
      <c r="N305" s="1097"/>
    </row>
    <row r="306" spans="1:14" ht="18.5">
      <c r="A306" s="1119">
        <v>34</v>
      </c>
      <c r="B306" s="1095" t="s">
        <v>1217</v>
      </c>
      <c r="C306" s="1213" t="s">
        <v>1216</v>
      </c>
      <c r="D306" s="1096">
        <v>187906.44</v>
      </c>
      <c r="E306" s="1096">
        <f t="shared" si="55"/>
        <v>65767.254000000001</v>
      </c>
      <c r="F306" s="1096">
        <f t="shared" si="56"/>
        <v>37581.288</v>
      </c>
      <c r="G306" s="1096">
        <v>5400</v>
      </c>
      <c r="H306" s="1096">
        <f t="shared" si="57"/>
        <v>9395.3220000000001</v>
      </c>
      <c r="I306" s="1096">
        <f t="shared" si="58"/>
        <v>74311.002000000008</v>
      </c>
      <c r="J306" s="1096"/>
      <c r="K306" s="1216"/>
      <c r="L306" s="1216"/>
      <c r="M306" s="1097">
        <v>480000</v>
      </c>
      <c r="N306" s="1097"/>
    </row>
    <row r="307" spans="1:14" ht="18.5">
      <c r="A307" s="1119">
        <v>35</v>
      </c>
      <c r="B307" s="1095" t="s">
        <v>1218</v>
      </c>
      <c r="C307" s="1213" t="s">
        <v>1216</v>
      </c>
      <c r="D307" s="1096">
        <v>187906.44</v>
      </c>
      <c r="E307" s="1096">
        <f t="shared" si="55"/>
        <v>65767.254000000001</v>
      </c>
      <c r="F307" s="1096">
        <f t="shared" si="56"/>
        <v>37581.288</v>
      </c>
      <c r="G307" s="1096">
        <v>5400</v>
      </c>
      <c r="H307" s="1096">
        <f t="shared" si="57"/>
        <v>9395.3220000000001</v>
      </c>
      <c r="I307" s="1096">
        <f t="shared" si="58"/>
        <v>74311.002000000008</v>
      </c>
      <c r="J307" s="1096"/>
      <c r="K307" s="1216"/>
      <c r="L307" s="1216"/>
      <c r="M307" s="1097">
        <v>480000</v>
      </c>
      <c r="N307" s="1097"/>
    </row>
    <row r="308" spans="1:14" ht="18.5">
      <c r="A308" s="1119">
        <v>36</v>
      </c>
      <c r="B308" s="1095" t="s">
        <v>1219</v>
      </c>
      <c r="C308" s="1213" t="s">
        <v>1216</v>
      </c>
      <c r="D308" s="1096">
        <v>187906.44</v>
      </c>
      <c r="E308" s="1096">
        <f t="shared" si="55"/>
        <v>65767.254000000001</v>
      </c>
      <c r="F308" s="1096">
        <f t="shared" si="56"/>
        <v>37581.288</v>
      </c>
      <c r="G308" s="1096">
        <v>5400</v>
      </c>
      <c r="H308" s="1096">
        <f t="shared" si="57"/>
        <v>9395.3220000000001</v>
      </c>
      <c r="I308" s="1096">
        <f t="shared" si="58"/>
        <v>74311.002000000008</v>
      </c>
      <c r="J308" s="1096"/>
      <c r="K308" s="1216"/>
      <c r="L308" s="1216"/>
      <c r="M308" s="1097">
        <v>480000</v>
      </c>
      <c r="N308" s="1097"/>
    </row>
    <row r="309" spans="1:14" ht="18.5">
      <c r="A309" s="1119">
        <v>37</v>
      </c>
      <c r="B309" s="1095" t="s">
        <v>1220</v>
      </c>
      <c r="C309" s="1213" t="s">
        <v>1216</v>
      </c>
      <c r="D309" s="1096">
        <v>187906.44</v>
      </c>
      <c r="E309" s="1096">
        <f t="shared" si="55"/>
        <v>65767.254000000001</v>
      </c>
      <c r="F309" s="1096">
        <f t="shared" si="56"/>
        <v>37581.288</v>
      </c>
      <c r="G309" s="1096">
        <v>5400</v>
      </c>
      <c r="H309" s="1096">
        <f t="shared" si="57"/>
        <v>9395.3220000000001</v>
      </c>
      <c r="I309" s="1096">
        <f t="shared" si="58"/>
        <v>74311.002000000008</v>
      </c>
      <c r="J309" s="1096"/>
      <c r="K309" s="1216"/>
      <c r="L309" s="1216"/>
      <c r="M309" s="1097">
        <v>480000</v>
      </c>
      <c r="N309" s="1097"/>
    </row>
    <row r="310" spans="1:14" ht="18.5">
      <c r="A310" s="1119">
        <v>38</v>
      </c>
      <c r="B310" s="1095" t="s">
        <v>1221</v>
      </c>
      <c r="C310" s="1213" t="s">
        <v>1216</v>
      </c>
      <c r="D310" s="1096">
        <v>187906.44</v>
      </c>
      <c r="E310" s="1096">
        <f t="shared" si="55"/>
        <v>65767.254000000001</v>
      </c>
      <c r="F310" s="1096">
        <f t="shared" si="56"/>
        <v>37581.288</v>
      </c>
      <c r="G310" s="1096">
        <v>5400</v>
      </c>
      <c r="H310" s="1096">
        <f t="shared" si="57"/>
        <v>9395.3220000000001</v>
      </c>
      <c r="I310" s="1096">
        <f t="shared" si="58"/>
        <v>74311.002000000008</v>
      </c>
      <c r="J310" s="1096"/>
      <c r="K310" s="1216"/>
      <c r="L310" s="1216"/>
      <c r="M310" s="1097">
        <v>480000</v>
      </c>
      <c r="N310" s="1097"/>
    </row>
    <row r="311" spans="1:14" ht="18.5">
      <c r="A311" s="1119">
        <v>39</v>
      </c>
      <c r="B311" s="1100" t="s">
        <v>1222</v>
      </c>
      <c r="C311" s="1217" t="s">
        <v>1030</v>
      </c>
      <c r="D311" s="1096">
        <v>187906.44</v>
      </c>
      <c r="E311" s="1096">
        <f t="shared" si="55"/>
        <v>65767.254000000001</v>
      </c>
      <c r="F311" s="1096">
        <f t="shared" si="56"/>
        <v>37581.288</v>
      </c>
      <c r="G311" s="1096">
        <v>5400</v>
      </c>
      <c r="H311" s="1096">
        <f t="shared" si="57"/>
        <v>9395.3220000000001</v>
      </c>
      <c r="I311" s="1096">
        <f t="shared" si="58"/>
        <v>74311.002000000008</v>
      </c>
      <c r="J311" s="1096"/>
      <c r="K311" s="1216"/>
      <c r="L311" s="1216"/>
      <c r="M311" s="1097">
        <v>480000</v>
      </c>
      <c r="N311" s="1102"/>
    </row>
    <row r="312" spans="1:14" ht="18.5">
      <c r="A312" s="1119">
        <v>40</v>
      </c>
      <c r="B312" s="1100" t="s">
        <v>1108</v>
      </c>
      <c r="C312" s="1121" t="s">
        <v>1110</v>
      </c>
      <c r="D312" s="1101">
        <v>138726</v>
      </c>
      <c r="E312" s="1101">
        <f t="shared" si="55"/>
        <v>48554.1</v>
      </c>
      <c r="F312" s="1101">
        <f t="shared" si="56"/>
        <v>27745.200000000001</v>
      </c>
      <c r="G312" s="1101">
        <v>5400</v>
      </c>
      <c r="H312" s="1101">
        <f t="shared" si="57"/>
        <v>6936.3</v>
      </c>
      <c r="I312" s="1101">
        <f t="shared" si="58"/>
        <v>71851.98</v>
      </c>
      <c r="J312" s="1101"/>
      <c r="K312" s="1218"/>
      <c r="L312" s="1218"/>
      <c r="M312" s="1097">
        <v>40000</v>
      </c>
      <c r="N312" s="1097"/>
    </row>
    <row r="313" spans="1:14" ht="18.5">
      <c r="A313" s="1119">
        <v>41</v>
      </c>
      <c r="B313" s="1100" t="s">
        <v>1108</v>
      </c>
      <c r="C313" s="1121" t="s">
        <v>1110</v>
      </c>
      <c r="D313" s="1101">
        <v>138726</v>
      </c>
      <c r="E313" s="1101">
        <f t="shared" si="55"/>
        <v>48554.1</v>
      </c>
      <c r="F313" s="1101">
        <f t="shared" si="56"/>
        <v>27745.200000000001</v>
      </c>
      <c r="G313" s="1101">
        <v>5400</v>
      </c>
      <c r="H313" s="1101">
        <f t="shared" si="57"/>
        <v>6936.3</v>
      </c>
      <c r="I313" s="1101">
        <f t="shared" si="58"/>
        <v>71851.98</v>
      </c>
      <c r="J313" s="1101"/>
      <c r="K313" s="1218"/>
      <c r="L313" s="1218"/>
      <c r="M313" s="1097">
        <v>40000</v>
      </c>
      <c r="N313" s="1097"/>
    </row>
    <row r="314" spans="1:14" ht="18.5">
      <c r="A314" s="1119">
        <v>42</v>
      </c>
      <c r="B314" s="1100" t="s">
        <v>1108</v>
      </c>
      <c r="C314" s="1121" t="s">
        <v>1110</v>
      </c>
      <c r="D314" s="1101">
        <v>138726</v>
      </c>
      <c r="E314" s="1101">
        <f t="shared" si="55"/>
        <v>48554.1</v>
      </c>
      <c r="F314" s="1101">
        <f t="shared" si="56"/>
        <v>27745.200000000001</v>
      </c>
      <c r="G314" s="1101">
        <v>5400</v>
      </c>
      <c r="H314" s="1101">
        <f t="shared" si="57"/>
        <v>6936.3</v>
      </c>
      <c r="I314" s="1101">
        <f t="shared" si="58"/>
        <v>71851.98</v>
      </c>
      <c r="J314" s="1101"/>
      <c r="K314" s="1218"/>
      <c r="L314" s="1218"/>
      <c r="M314" s="1097">
        <v>40000</v>
      </c>
      <c r="N314" s="1097"/>
    </row>
    <row r="315" spans="1:14" ht="18.5">
      <c r="A315" s="1119">
        <v>43</v>
      </c>
      <c r="B315" s="1100" t="s">
        <v>1108</v>
      </c>
      <c r="C315" s="1121" t="s">
        <v>1110</v>
      </c>
      <c r="D315" s="1101">
        <v>138726</v>
      </c>
      <c r="E315" s="1101">
        <f t="shared" si="55"/>
        <v>48554.1</v>
      </c>
      <c r="F315" s="1101">
        <f t="shared" si="56"/>
        <v>27745.200000000001</v>
      </c>
      <c r="G315" s="1101">
        <v>5400</v>
      </c>
      <c r="H315" s="1101">
        <f t="shared" si="57"/>
        <v>6936.3</v>
      </c>
      <c r="I315" s="1101">
        <f t="shared" si="58"/>
        <v>71851.98</v>
      </c>
      <c r="J315" s="1101"/>
      <c r="K315" s="1218"/>
      <c r="L315" s="1218"/>
      <c r="M315" s="1097">
        <v>40000</v>
      </c>
      <c r="N315" s="1097"/>
    </row>
    <row r="316" spans="1:14" ht="18.5">
      <c r="A316" s="1119">
        <v>44</v>
      </c>
      <c r="B316" s="1100" t="s">
        <v>1108</v>
      </c>
      <c r="C316" s="1121" t="s">
        <v>1110</v>
      </c>
      <c r="D316" s="1101">
        <v>138726</v>
      </c>
      <c r="E316" s="1101">
        <f t="shared" si="55"/>
        <v>48554.1</v>
      </c>
      <c r="F316" s="1101">
        <f t="shared" si="56"/>
        <v>27745.200000000001</v>
      </c>
      <c r="G316" s="1101">
        <v>5400</v>
      </c>
      <c r="H316" s="1101">
        <f t="shared" si="57"/>
        <v>6936.3</v>
      </c>
      <c r="I316" s="1101">
        <f t="shared" si="58"/>
        <v>71851.98</v>
      </c>
      <c r="J316" s="1101"/>
      <c r="K316" s="1218"/>
      <c r="L316" s="1218"/>
      <c r="M316" s="1097">
        <v>40000</v>
      </c>
      <c r="N316" s="1097"/>
    </row>
    <row r="317" spans="1:14" ht="18.5">
      <c r="A317" s="1119">
        <v>45</v>
      </c>
      <c r="B317" s="1100" t="s">
        <v>1108</v>
      </c>
      <c r="C317" s="1121" t="s">
        <v>1110</v>
      </c>
      <c r="D317" s="1101">
        <v>138726</v>
      </c>
      <c r="E317" s="1101">
        <f t="shared" si="55"/>
        <v>48554.1</v>
      </c>
      <c r="F317" s="1101">
        <f t="shared" si="56"/>
        <v>27745.200000000001</v>
      </c>
      <c r="G317" s="1101">
        <v>5400</v>
      </c>
      <c r="H317" s="1101">
        <f t="shared" si="57"/>
        <v>6936.3</v>
      </c>
      <c r="I317" s="1101">
        <f t="shared" si="58"/>
        <v>71851.98</v>
      </c>
      <c r="J317" s="1101"/>
      <c r="K317" s="1218"/>
      <c r="L317" s="1218"/>
      <c r="M317" s="1097">
        <v>40000</v>
      </c>
      <c r="N317" s="1097"/>
    </row>
    <row r="318" spans="1:14" ht="18.5">
      <c r="A318" s="1119">
        <v>46</v>
      </c>
      <c r="B318" s="1100" t="s">
        <v>1108</v>
      </c>
      <c r="C318" s="1121" t="s">
        <v>1110</v>
      </c>
      <c r="D318" s="1101">
        <v>138726</v>
      </c>
      <c r="E318" s="1101">
        <f>D318*35%</f>
        <v>48554.1</v>
      </c>
      <c r="F318" s="1101">
        <f>D318*20%</f>
        <v>27745.200000000001</v>
      </c>
      <c r="G318" s="1101">
        <v>5400</v>
      </c>
      <c r="H318" s="1101">
        <f>D318*5%</f>
        <v>6936.3</v>
      </c>
      <c r="I318" s="1101">
        <f>D318*5%+64915.68</f>
        <v>71851.98</v>
      </c>
      <c r="J318" s="1101"/>
      <c r="K318" s="1218"/>
      <c r="L318" s="1218"/>
      <c r="M318" s="1097">
        <v>40000</v>
      </c>
      <c r="N318" s="1097"/>
    </row>
    <row r="319" spans="1:14" ht="18.5">
      <c r="A319" s="1119">
        <v>47</v>
      </c>
      <c r="B319" s="1100" t="s">
        <v>1108</v>
      </c>
      <c r="C319" s="1121" t="s">
        <v>1110</v>
      </c>
      <c r="D319" s="1101">
        <v>138726</v>
      </c>
      <c r="E319" s="1101">
        <f>D319*35%</f>
        <v>48554.1</v>
      </c>
      <c r="F319" s="1101">
        <f>D319*20%</f>
        <v>27745.200000000001</v>
      </c>
      <c r="G319" s="1101">
        <v>5400</v>
      </c>
      <c r="H319" s="1101">
        <f>D319*5%</f>
        <v>6936.3</v>
      </c>
      <c r="I319" s="1101">
        <f>D319*5%+64915.68</f>
        <v>71851.98</v>
      </c>
      <c r="J319" s="1101"/>
      <c r="K319" s="1218"/>
      <c r="L319" s="1218"/>
      <c r="M319" s="1097">
        <v>40000</v>
      </c>
      <c r="N319" s="1097"/>
    </row>
    <row r="320" spans="1:14" ht="19" thickBot="1">
      <c r="A320" s="1119">
        <v>48</v>
      </c>
      <c r="B320" s="1123" t="s">
        <v>1108</v>
      </c>
      <c r="C320" s="1170" t="s">
        <v>1110</v>
      </c>
      <c r="D320" s="1124">
        <v>138726</v>
      </c>
      <c r="E320" s="1124">
        <f>D320*35%</f>
        <v>48554.1</v>
      </c>
      <c r="F320" s="1124">
        <f>D320*20%</f>
        <v>27745.200000000001</v>
      </c>
      <c r="G320" s="1124">
        <v>5400</v>
      </c>
      <c r="H320" s="1124">
        <f>D320*5%</f>
        <v>6936.3</v>
      </c>
      <c r="I320" s="1124">
        <f>D320*5%+64915.68</f>
        <v>71851.98</v>
      </c>
      <c r="J320" s="1124"/>
      <c r="K320" s="1219"/>
      <c r="L320" s="1219"/>
      <c r="M320" s="1097">
        <v>40000</v>
      </c>
      <c r="N320" s="1097"/>
    </row>
    <row r="321" spans="1:14" ht="18.5" thickBot="1">
      <c r="A321" s="1206"/>
      <c r="B321" s="1220" t="s">
        <v>1111</v>
      </c>
      <c r="C321" s="1221"/>
      <c r="D321" s="1173">
        <f t="shared" ref="D321:N321" si="59">SUM(D273:D320)</f>
        <v>6291766.879999999</v>
      </c>
      <c r="E321" s="1173">
        <f t="shared" si="59"/>
        <v>2202118.4079999998</v>
      </c>
      <c r="F321" s="1173">
        <f t="shared" si="59"/>
        <v>1258353.3759999992</v>
      </c>
      <c r="G321" s="1173">
        <f t="shared" si="59"/>
        <v>259200</v>
      </c>
      <c r="H321" s="1173">
        <f t="shared" si="59"/>
        <v>314588.34399999981</v>
      </c>
      <c r="I321" s="1173">
        <f t="shared" si="59"/>
        <v>3430540.9839999983</v>
      </c>
      <c r="J321" s="1173">
        <f t="shared" si="59"/>
        <v>0</v>
      </c>
      <c r="K321" s="1173">
        <f t="shared" si="59"/>
        <v>0</v>
      </c>
      <c r="L321" s="1173">
        <f t="shared" si="59"/>
        <v>0</v>
      </c>
      <c r="M321" s="1173">
        <f>SUM(M273:M320)</f>
        <v>19080000</v>
      </c>
      <c r="N321" s="1173">
        <f t="shared" si="59"/>
        <v>0</v>
      </c>
    </row>
    <row r="322" spans="1:14" ht="18.5" thickBot="1">
      <c r="A322" s="1150">
        <v>49</v>
      </c>
      <c r="B322" s="1151" t="s">
        <v>1223</v>
      </c>
      <c r="C322" s="1222" t="s">
        <v>1224</v>
      </c>
      <c r="D322" s="1152">
        <v>266835</v>
      </c>
      <c r="E322" s="1152">
        <f>D322*35%</f>
        <v>93392.25</v>
      </c>
      <c r="F322" s="1152">
        <f>D322*20%</f>
        <v>53367</v>
      </c>
      <c r="G322" s="1152">
        <v>7560</v>
      </c>
      <c r="H322" s="1152">
        <f>D322*5%</f>
        <v>13341.75</v>
      </c>
      <c r="I322" s="1152">
        <f>D322*5%+24000</f>
        <v>37341.75</v>
      </c>
      <c r="J322" s="1178"/>
      <c r="K322" s="1178"/>
      <c r="L322" s="1178"/>
      <c r="M322" s="1097">
        <v>480000</v>
      </c>
      <c r="N322" s="1153"/>
    </row>
    <row r="323" spans="1:14" ht="18.5" thickBot="1">
      <c r="A323" s="1119">
        <v>50</v>
      </c>
      <c r="B323" s="1095" t="s">
        <v>1225</v>
      </c>
      <c r="C323" s="1222" t="s">
        <v>1224</v>
      </c>
      <c r="D323" s="1152">
        <v>266835</v>
      </c>
      <c r="E323" s="1152">
        <f t="shared" ref="E323:E336" si="60">D323*35%</f>
        <v>93392.25</v>
      </c>
      <c r="F323" s="1152">
        <f t="shared" ref="F323:F336" si="61">D323*20%</f>
        <v>53367</v>
      </c>
      <c r="G323" s="1152">
        <v>7560</v>
      </c>
      <c r="H323" s="1152">
        <f t="shared" ref="H323:H336" si="62">D323*5%</f>
        <v>13341.75</v>
      </c>
      <c r="I323" s="1152">
        <f t="shared" ref="I323:I336" si="63">D323*5%+24000</f>
        <v>37341.75</v>
      </c>
      <c r="J323" s="1178"/>
      <c r="K323" s="1178"/>
      <c r="L323" s="1178"/>
      <c r="M323" s="1097">
        <v>480000</v>
      </c>
      <c r="N323" s="1097"/>
    </row>
    <row r="324" spans="1:14" ht="18.5" thickBot="1">
      <c r="A324" s="1119">
        <v>51</v>
      </c>
      <c r="B324" s="1095" t="s">
        <v>1226</v>
      </c>
      <c r="C324" s="1222" t="s">
        <v>1224</v>
      </c>
      <c r="D324" s="1152">
        <v>266835</v>
      </c>
      <c r="E324" s="1152">
        <f t="shared" si="60"/>
        <v>93392.25</v>
      </c>
      <c r="F324" s="1152">
        <f t="shared" si="61"/>
        <v>53367</v>
      </c>
      <c r="G324" s="1152">
        <v>7560</v>
      </c>
      <c r="H324" s="1152">
        <f t="shared" si="62"/>
        <v>13341.75</v>
      </c>
      <c r="I324" s="1152">
        <f t="shared" si="63"/>
        <v>37341.75</v>
      </c>
      <c r="J324" s="1178"/>
      <c r="K324" s="1178"/>
      <c r="L324" s="1178"/>
      <c r="M324" s="1097">
        <v>480000</v>
      </c>
      <c r="N324" s="1097"/>
    </row>
    <row r="325" spans="1:14" ht="18.5" thickBot="1">
      <c r="A325" s="1119">
        <v>52</v>
      </c>
      <c r="B325" s="1095" t="s">
        <v>1227</v>
      </c>
      <c r="C325" s="1222" t="s">
        <v>1224</v>
      </c>
      <c r="D325" s="1152">
        <v>266835</v>
      </c>
      <c r="E325" s="1152">
        <f t="shared" si="60"/>
        <v>93392.25</v>
      </c>
      <c r="F325" s="1152">
        <f t="shared" si="61"/>
        <v>53367</v>
      </c>
      <c r="G325" s="1152">
        <v>7560</v>
      </c>
      <c r="H325" s="1152">
        <f t="shared" si="62"/>
        <v>13341.75</v>
      </c>
      <c r="I325" s="1152">
        <f t="shared" si="63"/>
        <v>37341.75</v>
      </c>
      <c r="J325" s="1178"/>
      <c r="K325" s="1178"/>
      <c r="L325" s="1178"/>
      <c r="M325" s="1097">
        <v>480000</v>
      </c>
      <c r="N325" s="1097"/>
    </row>
    <row r="326" spans="1:14" ht="18.5" thickBot="1">
      <c r="A326" s="1119">
        <v>53</v>
      </c>
      <c r="B326" s="1095" t="s">
        <v>1228</v>
      </c>
      <c r="C326" s="1222" t="s">
        <v>1224</v>
      </c>
      <c r="D326" s="1152">
        <v>266835</v>
      </c>
      <c r="E326" s="1152">
        <f t="shared" si="60"/>
        <v>93392.25</v>
      </c>
      <c r="F326" s="1152">
        <f t="shared" si="61"/>
        <v>53367</v>
      </c>
      <c r="G326" s="1152">
        <v>7560</v>
      </c>
      <c r="H326" s="1152">
        <f t="shared" si="62"/>
        <v>13341.75</v>
      </c>
      <c r="I326" s="1152">
        <f t="shared" si="63"/>
        <v>37341.75</v>
      </c>
      <c r="J326" s="1178"/>
      <c r="K326" s="1178"/>
      <c r="L326" s="1178"/>
      <c r="M326" s="1097">
        <v>480000</v>
      </c>
      <c r="N326" s="1097"/>
    </row>
    <row r="327" spans="1:14" ht="18.5" thickBot="1">
      <c r="A327" s="1119">
        <v>54</v>
      </c>
      <c r="B327" s="1095" t="s">
        <v>1229</v>
      </c>
      <c r="C327" s="1222" t="s">
        <v>1224</v>
      </c>
      <c r="D327" s="1152">
        <v>266835</v>
      </c>
      <c r="E327" s="1152">
        <f t="shared" si="60"/>
        <v>93392.25</v>
      </c>
      <c r="F327" s="1152">
        <f t="shared" si="61"/>
        <v>53367</v>
      </c>
      <c r="G327" s="1152">
        <v>7560</v>
      </c>
      <c r="H327" s="1152">
        <f t="shared" si="62"/>
        <v>13341.75</v>
      </c>
      <c r="I327" s="1152">
        <f t="shared" si="63"/>
        <v>37341.75</v>
      </c>
      <c r="J327" s="1178"/>
      <c r="K327" s="1178"/>
      <c r="L327" s="1178"/>
      <c r="M327" s="1097">
        <v>480000</v>
      </c>
      <c r="N327" s="1097"/>
    </row>
    <row r="328" spans="1:14" ht="18.5" thickBot="1">
      <c r="A328" s="1119">
        <v>55</v>
      </c>
      <c r="B328" s="1095" t="s">
        <v>1230</v>
      </c>
      <c r="C328" s="1222" t="s">
        <v>1224</v>
      </c>
      <c r="D328" s="1152">
        <v>266835</v>
      </c>
      <c r="E328" s="1152">
        <f t="shared" si="60"/>
        <v>93392.25</v>
      </c>
      <c r="F328" s="1152">
        <f t="shared" si="61"/>
        <v>53367</v>
      </c>
      <c r="G328" s="1152">
        <v>7560</v>
      </c>
      <c r="H328" s="1152">
        <f t="shared" si="62"/>
        <v>13341.75</v>
      </c>
      <c r="I328" s="1152">
        <f t="shared" si="63"/>
        <v>37341.75</v>
      </c>
      <c r="J328" s="1178"/>
      <c r="K328" s="1178"/>
      <c r="L328" s="1178"/>
      <c r="M328" s="1097">
        <v>480000</v>
      </c>
      <c r="N328" s="1097"/>
    </row>
    <row r="329" spans="1:14" ht="18.5" thickBot="1">
      <c r="A329" s="1119">
        <v>56</v>
      </c>
      <c r="B329" s="1095" t="s">
        <v>1231</v>
      </c>
      <c r="C329" s="1222" t="s">
        <v>1224</v>
      </c>
      <c r="D329" s="1152">
        <v>266835</v>
      </c>
      <c r="E329" s="1152">
        <f t="shared" si="60"/>
        <v>93392.25</v>
      </c>
      <c r="F329" s="1152">
        <f t="shared" si="61"/>
        <v>53367</v>
      </c>
      <c r="G329" s="1152">
        <v>7560</v>
      </c>
      <c r="H329" s="1152">
        <f t="shared" si="62"/>
        <v>13341.75</v>
      </c>
      <c r="I329" s="1152">
        <f t="shared" si="63"/>
        <v>37341.75</v>
      </c>
      <c r="J329" s="1178"/>
      <c r="K329" s="1178"/>
      <c r="L329" s="1178"/>
      <c r="M329" s="1097">
        <v>480000</v>
      </c>
      <c r="N329" s="1097"/>
    </row>
    <row r="330" spans="1:14" ht="18.5" thickBot="1">
      <c r="A330" s="1119">
        <v>57</v>
      </c>
      <c r="B330" s="1095" t="s">
        <v>1232</v>
      </c>
      <c r="C330" s="1222" t="s">
        <v>1224</v>
      </c>
      <c r="D330" s="1152">
        <v>266835</v>
      </c>
      <c r="E330" s="1152">
        <f t="shared" si="60"/>
        <v>93392.25</v>
      </c>
      <c r="F330" s="1152">
        <f t="shared" si="61"/>
        <v>53367</v>
      </c>
      <c r="G330" s="1152">
        <v>7560</v>
      </c>
      <c r="H330" s="1152">
        <f t="shared" si="62"/>
        <v>13341.75</v>
      </c>
      <c r="I330" s="1152">
        <f t="shared" si="63"/>
        <v>37341.75</v>
      </c>
      <c r="J330" s="1178"/>
      <c r="K330" s="1178"/>
      <c r="L330" s="1178"/>
      <c r="M330" s="1097">
        <v>480000</v>
      </c>
      <c r="N330" s="1097"/>
    </row>
    <row r="331" spans="1:14" ht="19" thickBot="1">
      <c r="A331" s="1119">
        <v>58</v>
      </c>
      <c r="B331" s="1100" t="s">
        <v>1108</v>
      </c>
      <c r="C331" s="1217" t="s">
        <v>1233</v>
      </c>
      <c r="D331" s="1101">
        <v>220439</v>
      </c>
      <c r="E331" s="1101">
        <f t="shared" si="60"/>
        <v>77153.649999999994</v>
      </c>
      <c r="F331" s="1101">
        <f t="shared" si="61"/>
        <v>44087.8</v>
      </c>
      <c r="G331" s="1152">
        <v>7560</v>
      </c>
      <c r="H331" s="1101">
        <f t="shared" si="62"/>
        <v>11021.95</v>
      </c>
      <c r="I331" s="1101">
        <f t="shared" si="63"/>
        <v>35021.949999999997</v>
      </c>
      <c r="J331" s="1101"/>
      <c r="K331" s="1218"/>
      <c r="L331" s="1218"/>
      <c r="M331" s="1097">
        <v>480000</v>
      </c>
      <c r="N331" s="1102"/>
    </row>
    <row r="332" spans="1:14" ht="19" thickBot="1">
      <c r="A332" s="1119">
        <v>59</v>
      </c>
      <c r="B332" s="1100" t="s">
        <v>1108</v>
      </c>
      <c r="C332" s="1217" t="s">
        <v>1233</v>
      </c>
      <c r="D332" s="1101">
        <v>220439</v>
      </c>
      <c r="E332" s="1101">
        <f t="shared" si="60"/>
        <v>77153.649999999994</v>
      </c>
      <c r="F332" s="1101">
        <f t="shared" si="61"/>
        <v>44087.8</v>
      </c>
      <c r="G332" s="1152">
        <v>7560</v>
      </c>
      <c r="H332" s="1101">
        <f t="shared" si="62"/>
        <v>11021.95</v>
      </c>
      <c r="I332" s="1101">
        <f t="shared" si="63"/>
        <v>35021.949999999997</v>
      </c>
      <c r="J332" s="1101"/>
      <c r="K332" s="1218"/>
      <c r="L332" s="1218"/>
      <c r="M332" s="1097">
        <v>480000</v>
      </c>
      <c r="N332" s="1102"/>
    </row>
    <row r="333" spans="1:14" ht="19" thickBot="1">
      <c r="A333" s="1119">
        <v>60</v>
      </c>
      <c r="B333" s="1100" t="s">
        <v>1108</v>
      </c>
      <c r="C333" s="1217" t="s">
        <v>1233</v>
      </c>
      <c r="D333" s="1101">
        <v>220439</v>
      </c>
      <c r="E333" s="1101">
        <f t="shared" si="60"/>
        <v>77153.649999999994</v>
      </c>
      <c r="F333" s="1101">
        <f t="shared" si="61"/>
        <v>44087.8</v>
      </c>
      <c r="G333" s="1152">
        <v>7560</v>
      </c>
      <c r="H333" s="1101">
        <f t="shared" si="62"/>
        <v>11021.95</v>
      </c>
      <c r="I333" s="1101">
        <f t="shared" si="63"/>
        <v>35021.949999999997</v>
      </c>
      <c r="J333" s="1101"/>
      <c r="K333" s="1218"/>
      <c r="L333" s="1218"/>
      <c r="M333" s="1097">
        <v>480000</v>
      </c>
      <c r="N333" s="1102"/>
    </row>
    <row r="334" spans="1:14" ht="19" thickBot="1">
      <c r="A334" s="1119">
        <v>61</v>
      </c>
      <c r="B334" s="1100" t="s">
        <v>1108</v>
      </c>
      <c r="C334" s="1217" t="s">
        <v>1233</v>
      </c>
      <c r="D334" s="1101">
        <v>220439</v>
      </c>
      <c r="E334" s="1101">
        <f t="shared" si="60"/>
        <v>77153.649999999994</v>
      </c>
      <c r="F334" s="1101">
        <f t="shared" si="61"/>
        <v>44087.8</v>
      </c>
      <c r="G334" s="1152">
        <v>7560</v>
      </c>
      <c r="H334" s="1101">
        <f t="shared" si="62"/>
        <v>11021.95</v>
      </c>
      <c r="I334" s="1101">
        <f t="shared" si="63"/>
        <v>35021.949999999997</v>
      </c>
      <c r="J334" s="1101"/>
      <c r="K334" s="1218"/>
      <c r="L334" s="1218"/>
      <c r="M334" s="1097">
        <v>480000</v>
      </c>
      <c r="N334" s="1102"/>
    </row>
    <row r="335" spans="1:14" ht="19" thickBot="1">
      <c r="A335" s="1119">
        <v>62</v>
      </c>
      <c r="B335" s="1100" t="s">
        <v>1108</v>
      </c>
      <c r="C335" s="1217" t="s">
        <v>1233</v>
      </c>
      <c r="D335" s="1101">
        <v>220439</v>
      </c>
      <c r="E335" s="1101">
        <f t="shared" si="60"/>
        <v>77153.649999999994</v>
      </c>
      <c r="F335" s="1101">
        <f t="shared" si="61"/>
        <v>44087.8</v>
      </c>
      <c r="G335" s="1152">
        <v>7560</v>
      </c>
      <c r="H335" s="1101">
        <f t="shared" si="62"/>
        <v>11021.95</v>
      </c>
      <c r="I335" s="1101">
        <f t="shared" si="63"/>
        <v>35021.949999999997</v>
      </c>
      <c r="J335" s="1101"/>
      <c r="K335" s="1218"/>
      <c r="L335" s="1218"/>
      <c r="M335" s="1097">
        <v>480000</v>
      </c>
      <c r="N335" s="1102"/>
    </row>
    <row r="336" spans="1:14" ht="19" thickBot="1">
      <c r="A336" s="1119">
        <v>63</v>
      </c>
      <c r="B336" s="1100" t="s">
        <v>1108</v>
      </c>
      <c r="C336" s="1217" t="s">
        <v>1233</v>
      </c>
      <c r="D336" s="1101">
        <v>220439</v>
      </c>
      <c r="E336" s="1101">
        <f t="shared" si="60"/>
        <v>77153.649999999994</v>
      </c>
      <c r="F336" s="1101">
        <f t="shared" si="61"/>
        <v>44087.8</v>
      </c>
      <c r="G336" s="1152">
        <v>7560</v>
      </c>
      <c r="H336" s="1101">
        <f t="shared" si="62"/>
        <v>11021.95</v>
      </c>
      <c r="I336" s="1101">
        <f t="shared" si="63"/>
        <v>35021.949999999997</v>
      </c>
      <c r="J336" s="1101"/>
      <c r="K336" s="1218"/>
      <c r="L336" s="1218"/>
      <c r="M336" s="1097">
        <v>480000</v>
      </c>
      <c r="N336" s="1109"/>
    </row>
    <row r="337" spans="1:14" ht="18.5" thickBot="1">
      <c r="A337" s="1223"/>
      <c r="B337" s="1224" t="s">
        <v>1234</v>
      </c>
      <c r="C337" s="1225"/>
      <c r="D337" s="1226">
        <f t="shared" ref="D337:N337" si="64">SUM(D322:D336)</f>
        <v>3724149</v>
      </c>
      <c r="E337" s="1226">
        <f t="shared" si="64"/>
        <v>1303452.1499999997</v>
      </c>
      <c r="F337" s="1226">
        <f t="shared" si="64"/>
        <v>744829.80000000028</v>
      </c>
      <c r="G337" s="1226">
        <f t="shared" si="64"/>
        <v>113400</v>
      </c>
      <c r="H337" s="1226">
        <f t="shared" si="64"/>
        <v>186207.45000000007</v>
      </c>
      <c r="I337" s="1226">
        <f t="shared" si="64"/>
        <v>546207.45000000007</v>
      </c>
      <c r="J337" s="1226">
        <f t="shared" si="64"/>
        <v>0</v>
      </c>
      <c r="K337" s="1226">
        <f t="shared" si="64"/>
        <v>0</v>
      </c>
      <c r="L337" s="1226">
        <f t="shared" si="64"/>
        <v>0</v>
      </c>
      <c r="M337" s="1226">
        <f t="shared" si="64"/>
        <v>7200000</v>
      </c>
      <c r="N337" s="1227">
        <f t="shared" si="64"/>
        <v>0</v>
      </c>
    </row>
    <row r="338" spans="1:14" ht="18.5">
      <c r="A338" s="1119">
        <v>64</v>
      </c>
      <c r="B338" s="1095" t="s">
        <v>1235</v>
      </c>
      <c r="C338" s="1228" t="s">
        <v>962</v>
      </c>
      <c r="D338" s="1096">
        <v>613309.79999999981</v>
      </c>
      <c r="E338" s="1096">
        <f t="shared" ref="E338:E344" si="65">D338*35%</f>
        <v>214658.42999999993</v>
      </c>
      <c r="F338" s="1096">
        <f t="shared" ref="F338:F344" si="66">D338*20%</f>
        <v>122661.95999999996</v>
      </c>
      <c r="G338" s="1096">
        <v>8640</v>
      </c>
      <c r="H338" s="1096">
        <f t="shared" ref="H338:H344" si="67">D338*5%</f>
        <v>30665.489999999991</v>
      </c>
      <c r="I338" s="1096">
        <f>D338*5%+24000</f>
        <v>54665.489999999991</v>
      </c>
      <c r="J338" s="1096"/>
      <c r="K338" s="1216"/>
      <c r="L338" s="1216"/>
      <c r="M338" s="1097">
        <v>40000</v>
      </c>
      <c r="N338" s="1097">
        <f t="shared" ref="N338:N343" si="68">D338*10%</f>
        <v>61330.979999999981</v>
      </c>
    </row>
    <row r="339" spans="1:14" ht="18">
      <c r="A339" s="1103">
        <v>65</v>
      </c>
      <c r="B339" s="1100" t="s">
        <v>1236</v>
      </c>
      <c r="C339" s="1100" t="s">
        <v>1124</v>
      </c>
      <c r="D339" s="1101">
        <v>737853.59999999963</v>
      </c>
      <c r="E339" s="1101">
        <f t="shared" si="65"/>
        <v>258248.75999999986</v>
      </c>
      <c r="F339" s="1101">
        <f t="shared" si="66"/>
        <v>147570.71999999994</v>
      </c>
      <c r="G339" s="1096">
        <v>8640</v>
      </c>
      <c r="H339" s="1101">
        <f t="shared" si="67"/>
        <v>36892.679999999986</v>
      </c>
      <c r="I339" s="1101">
        <f t="shared" ref="I339:I344" si="69">D339*5%+64915.68</f>
        <v>101808.35999999999</v>
      </c>
      <c r="J339" s="1101"/>
      <c r="K339" s="1101"/>
      <c r="L339" s="1101"/>
      <c r="M339" s="1101">
        <v>480000</v>
      </c>
      <c r="N339" s="1102">
        <f t="shared" si="68"/>
        <v>73785.359999999971</v>
      </c>
    </row>
    <row r="340" spans="1:14" ht="18">
      <c r="A340" s="1103">
        <v>66</v>
      </c>
      <c r="B340" s="1100" t="s">
        <v>1237</v>
      </c>
      <c r="C340" s="1100" t="s">
        <v>1124</v>
      </c>
      <c r="D340" s="1101">
        <v>737853.59999999963</v>
      </c>
      <c r="E340" s="1101">
        <f t="shared" si="65"/>
        <v>258248.75999999986</v>
      </c>
      <c r="F340" s="1101">
        <f t="shared" si="66"/>
        <v>147570.71999999994</v>
      </c>
      <c r="G340" s="1096">
        <v>8640</v>
      </c>
      <c r="H340" s="1101">
        <f t="shared" si="67"/>
        <v>36892.679999999986</v>
      </c>
      <c r="I340" s="1101">
        <f t="shared" si="69"/>
        <v>101808.35999999999</v>
      </c>
      <c r="J340" s="1101"/>
      <c r="K340" s="1101"/>
      <c r="L340" s="1101"/>
      <c r="M340" s="1101">
        <v>480000</v>
      </c>
      <c r="N340" s="1102">
        <f t="shared" si="68"/>
        <v>73785.359999999971</v>
      </c>
    </row>
    <row r="341" spans="1:14" ht="18">
      <c r="A341" s="1103">
        <v>67</v>
      </c>
      <c r="B341" s="1100" t="s">
        <v>1238</v>
      </c>
      <c r="C341" s="1100" t="s">
        <v>1124</v>
      </c>
      <c r="D341" s="1101">
        <v>737853.59999999963</v>
      </c>
      <c r="E341" s="1101">
        <f t="shared" si="65"/>
        <v>258248.75999999986</v>
      </c>
      <c r="F341" s="1101">
        <f t="shared" si="66"/>
        <v>147570.71999999994</v>
      </c>
      <c r="G341" s="1096">
        <v>8640</v>
      </c>
      <c r="H341" s="1101">
        <f t="shared" si="67"/>
        <v>36892.679999999986</v>
      </c>
      <c r="I341" s="1101">
        <f t="shared" si="69"/>
        <v>101808.35999999999</v>
      </c>
      <c r="J341" s="1101"/>
      <c r="K341" s="1101"/>
      <c r="L341" s="1101"/>
      <c r="M341" s="1101">
        <v>480000</v>
      </c>
      <c r="N341" s="1102">
        <f t="shared" si="68"/>
        <v>73785.359999999971</v>
      </c>
    </row>
    <row r="342" spans="1:14" ht="18">
      <c r="A342" s="1103">
        <v>68</v>
      </c>
      <c r="B342" s="1100" t="s">
        <v>1239</v>
      </c>
      <c r="C342" s="1100" t="s">
        <v>1124</v>
      </c>
      <c r="D342" s="1101">
        <v>737853.59999999963</v>
      </c>
      <c r="E342" s="1101">
        <f t="shared" si="65"/>
        <v>258248.75999999986</v>
      </c>
      <c r="F342" s="1101">
        <f t="shared" si="66"/>
        <v>147570.71999999994</v>
      </c>
      <c r="G342" s="1096">
        <v>8640</v>
      </c>
      <c r="H342" s="1101">
        <f t="shared" si="67"/>
        <v>36892.679999999986</v>
      </c>
      <c r="I342" s="1101">
        <f t="shared" si="69"/>
        <v>101808.35999999999</v>
      </c>
      <c r="J342" s="1101"/>
      <c r="K342" s="1101"/>
      <c r="L342" s="1101"/>
      <c r="M342" s="1101">
        <v>480000</v>
      </c>
      <c r="N342" s="1102">
        <f t="shared" si="68"/>
        <v>73785.359999999971</v>
      </c>
    </row>
    <row r="343" spans="1:14" ht="18">
      <c r="A343" s="1103">
        <v>69</v>
      </c>
      <c r="B343" s="1100" t="s">
        <v>1240</v>
      </c>
      <c r="C343" s="1100" t="s">
        <v>1124</v>
      </c>
      <c r="D343" s="1101">
        <v>737853.59999999963</v>
      </c>
      <c r="E343" s="1101">
        <f t="shared" si="65"/>
        <v>258248.75999999986</v>
      </c>
      <c r="F343" s="1101">
        <f t="shared" si="66"/>
        <v>147570.71999999994</v>
      </c>
      <c r="G343" s="1096">
        <v>8640</v>
      </c>
      <c r="H343" s="1101">
        <f t="shared" si="67"/>
        <v>36892.679999999986</v>
      </c>
      <c r="I343" s="1101">
        <f t="shared" si="69"/>
        <v>101808.35999999999</v>
      </c>
      <c r="J343" s="1101"/>
      <c r="K343" s="1101"/>
      <c r="L343" s="1101"/>
      <c r="M343" s="1101">
        <v>480000</v>
      </c>
      <c r="N343" s="1102">
        <f t="shared" si="68"/>
        <v>73785.359999999971</v>
      </c>
    </row>
    <row r="344" spans="1:14" ht="18">
      <c r="A344" s="1103">
        <v>70</v>
      </c>
      <c r="B344" s="1100" t="s">
        <v>1241</v>
      </c>
      <c r="C344" s="1100" t="s">
        <v>1124</v>
      </c>
      <c r="D344" s="1101">
        <v>737853.59999999963</v>
      </c>
      <c r="E344" s="1101">
        <f t="shared" si="65"/>
        <v>258248.75999999986</v>
      </c>
      <c r="F344" s="1101">
        <f t="shared" si="66"/>
        <v>147570.71999999994</v>
      </c>
      <c r="G344" s="1096">
        <v>8640</v>
      </c>
      <c r="H344" s="1101">
        <f t="shared" si="67"/>
        <v>36892.679999999986</v>
      </c>
      <c r="I344" s="1101">
        <f t="shared" si="69"/>
        <v>101808.35999999999</v>
      </c>
      <c r="J344" s="1101"/>
      <c r="K344" s="1101"/>
      <c r="L344" s="1101"/>
      <c r="M344" s="1101">
        <v>480000</v>
      </c>
      <c r="N344" s="1102">
        <f>D344*10%</f>
        <v>73785.359999999971</v>
      </c>
    </row>
    <row r="345" spans="1:14" ht="18.5">
      <c r="A345" s="1103">
        <v>71</v>
      </c>
      <c r="B345" s="1100" t="s">
        <v>1242</v>
      </c>
      <c r="C345" s="1159" t="s">
        <v>1243</v>
      </c>
      <c r="D345" s="1101"/>
      <c r="E345" s="1101"/>
      <c r="F345" s="1101"/>
      <c r="G345" s="1101"/>
      <c r="H345" s="1101"/>
      <c r="I345" s="1101"/>
      <c r="J345" s="1101"/>
      <c r="K345" s="1218"/>
      <c r="L345" s="1218"/>
      <c r="M345" s="1097"/>
      <c r="N345" s="1102"/>
    </row>
    <row r="346" spans="1:14" ht="18">
      <c r="A346" s="1103"/>
      <c r="B346" s="1123" t="s">
        <v>1244</v>
      </c>
      <c r="C346" s="1229" t="s">
        <v>1245</v>
      </c>
      <c r="D346" s="1124">
        <v>1056137.76</v>
      </c>
      <c r="E346" s="1124">
        <f>D346*35%</f>
        <v>369648.21599999996</v>
      </c>
      <c r="F346" s="1124">
        <f>D346*20%</f>
        <v>211227.55200000003</v>
      </c>
      <c r="G346" s="1124">
        <v>9720</v>
      </c>
      <c r="H346" s="1124">
        <f>D346*5%</f>
        <v>52806.888000000006</v>
      </c>
      <c r="I346" s="1124">
        <f>D346*5%+24000</f>
        <v>76806.888000000006</v>
      </c>
      <c r="J346" s="1124">
        <v>7560</v>
      </c>
      <c r="K346" s="1124">
        <v>137628</v>
      </c>
      <c r="L346" s="1124"/>
      <c r="M346" s="1230">
        <v>40000</v>
      </c>
      <c r="N346" s="1125">
        <f>D346*10%</f>
        <v>105613.77600000001</v>
      </c>
    </row>
    <row r="347" spans="1:14" ht="18">
      <c r="A347" s="1103">
        <v>72</v>
      </c>
      <c r="B347" s="1100" t="s">
        <v>1246</v>
      </c>
      <c r="C347" s="1229" t="s">
        <v>1245</v>
      </c>
      <c r="D347" s="1124">
        <v>1056137.76</v>
      </c>
      <c r="E347" s="1124">
        <f>D347*35%</f>
        <v>369648.21599999996</v>
      </c>
      <c r="F347" s="1124">
        <f>D347*20%</f>
        <v>211227.55200000003</v>
      </c>
      <c r="G347" s="1124">
        <v>9720</v>
      </c>
      <c r="H347" s="1124">
        <f>D347*5%</f>
        <v>52806.888000000006</v>
      </c>
      <c r="I347" s="1124">
        <f>D347*5%+24000</f>
        <v>76806.888000000006</v>
      </c>
      <c r="J347" s="1124">
        <v>7560</v>
      </c>
      <c r="K347" s="1124">
        <v>137628</v>
      </c>
      <c r="L347" s="1124"/>
      <c r="M347" s="1230">
        <v>40000</v>
      </c>
      <c r="N347" s="1125">
        <f>D347*10%</f>
        <v>105613.77600000001</v>
      </c>
    </row>
    <row r="348" spans="1:14" ht="18.5" thickBot="1">
      <c r="A348" s="1103">
        <v>73</v>
      </c>
      <c r="B348" s="1100" t="s">
        <v>1247</v>
      </c>
      <c r="C348" s="1229" t="s">
        <v>1245</v>
      </c>
      <c r="D348" s="1124">
        <v>1056137.76</v>
      </c>
      <c r="E348" s="1124">
        <f>D348*35%</f>
        <v>369648.21599999996</v>
      </c>
      <c r="F348" s="1124">
        <f>D348*20%</f>
        <v>211227.55200000003</v>
      </c>
      <c r="G348" s="1124">
        <v>9720</v>
      </c>
      <c r="H348" s="1124">
        <f>D348*5%</f>
        <v>52806.888000000006</v>
      </c>
      <c r="I348" s="1124">
        <f>D348*5%+24000</f>
        <v>76806.888000000006</v>
      </c>
      <c r="J348" s="1124">
        <v>7560</v>
      </c>
      <c r="K348" s="1124">
        <v>137628</v>
      </c>
      <c r="L348" s="1124"/>
      <c r="M348" s="1230">
        <v>40000</v>
      </c>
      <c r="N348" s="1125">
        <f>D348*10%</f>
        <v>105613.77600000001</v>
      </c>
    </row>
    <row r="349" spans="1:14" ht="18.5" thickBot="1">
      <c r="A349" s="1223"/>
      <c r="B349" s="1224" t="s">
        <v>1098</v>
      </c>
      <c r="C349" s="1225"/>
      <c r="D349" s="1226">
        <f t="shared" ref="D349:N349" si="70">SUM(D338:D348)</f>
        <v>8208844.6799999969</v>
      </c>
      <c r="E349" s="1226">
        <f t="shared" si="70"/>
        <v>2873095.6379999989</v>
      </c>
      <c r="F349" s="1226">
        <f t="shared" si="70"/>
        <v>1641768.9360000002</v>
      </c>
      <c r="G349" s="1226">
        <f t="shared" si="70"/>
        <v>89640</v>
      </c>
      <c r="H349" s="1226">
        <f t="shared" si="70"/>
        <v>410442.23400000005</v>
      </c>
      <c r="I349" s="1226">
        <f t="shared" si="70"/>
        <v>895936.31400000001</v>
      </c>
      <c r="J349" s="1226">
        <f t="shared" si="70"/>
        <v>22680</v>
      </c>
      <c r="K349" s="1226">
        <f t="shared" si="70"/>
        <v>412884</v>
      </c>
      <c r="L349" s="1226">
        <f t="shared" si="70"/>
        <v>0</v>
      </c>
      <c r="M349" s="1226">
        <f t="shared" si="70"/>
        <v>3040000</v>
      </c>
      <c r="N349" s="1227">
        <f t="shared" si="70"/>
        <v>820884.46800000011</v>
      </c>
    </row>
    <row r="350" spans="1:14" ht="20.5" thickBot="1">
      <c r="A350" s="1723" t="s">
        <v>374</v>
      </c>
      <c r="B350" s="1723"/>
      <c r="C350" s="1723"/>
      <c r="D350" s="1723"/>
      <c r="E350" s="1723"/>
      <c r="F350" s="1723"/>
      <c r="G350" s="1723"/>
      <c r="H350" s="1723"/>
      <c r="I350" s="1723"/>
      <c r="J350" s="1723"/>
      <c r="K350" s="1723"/>
      <c r="L350" s="1723"/>
      <c r="M350" s="1723"/>
      <c r="N350" s="1723"/>
    </row>
    <row r="351" spans="1:14" ht="56" thickBot="1">
      <c r="A351" s="1231" t="s">
        <v>948</v>
      </c>
      <c r="B351" s="1232" t="s">
        <v>949</v>
      </c>
      <c r="C351" s="1232" t="s">
        <v>950</v>
      </c>
      <c r="D351" s="1233" t="s">
        <v>951</v>
      </c>
      <c r="E351" s="1233" t="s">
        <v>952</v>
      </c>
      <c r="F351" s="1233" t="s">
        <v>953</v>
      </c>
      <c r="G351" s="1233" t="s">
        <v>954</v>
      </c>
      <c r="H351" s="1233" t="s">
        <v>935</v>
      </c>
      <c r="I351" s="1233" t="s">
        <v>955</v>
      </c>
      <c r="J351" s="1234" t="s">
        <v>956</v>
      </c>
      <c r="K351" s="1234" t="s">
        <v>957</v>
      </c>
      <c r="L351" s="1234" t="s">
        <v>958</v>
      </c>
      <c r="M351" s="1234" t="s">
        <v>959</v>
      </c>
      <c r="N351" s="1117" t="s">
        <v>942</v>
      </c>
    </row>
    <row r="352" spans="1:14" ht="18.5">
      <c r="A352" s="1150">
        <v>1</v>
      </c>
      <c r="B352" s="1151" t="s">
        <v>1248</v>
      </c>
      <c r="C352" s="1235" t="s">
        <v>1199</v>
      </c>
      <c r="D352" s="1152">
        <v>126629</v>
      </c>
      <c r="E352" s="1152">
        <f t="shared" ref="E352:E360" si="71">D352*35%</f>
        <v>44320.149999999994</v>
      </c>
      <c r="F352" s="1152">
        <f t="shared" ref="F352:F360" si="72">D352*20%</f>
        <v>25325.800000000003</v>
      </c>
      <c r="G352" s="1152">
        <v>5400</v>
      </c>
      <c r="H352" s="1152">
        <f t="shared" ref="H352:H360" si="73">D352*5%</f>
        <v>6331.4500000000007</v>
      </c>
      <c r="I352" s="1152">
        <f t="shared" ref="I352:I360" si="74">D352*5%+64915.68</f>
        <v>71247.13</v>
      </c>
      <c r="J352" s="1152"/>
      <c r="K352" s="1236"/>
      <c r="L352" s="1236"/>
      <c r="M352" s="1152">
        <v>480000</v>
      </c>
      <c r="N352" s="1153"/>
    </row>
    <row r="353" spans="1:14" ht="18.5">
      <c r="A353" s="1103">
        <v>2</v>
      </c>
      <c r="B353" s="1100" t="s">
        <v>1249</v>
      </c>
      <c r="C353" s="1159" t="s">
        <v>1134</v>
      </c>
      <c r="D353" s="1101">
        <v>193370.89</v>
      </c>
      <c r="E353" s="1101">
        <f t="shared" si="71"/>
        <v>67679.811499999996</v>
      </c>
      <c r="F353" s="1101">
        <f t="shared" si="72"/>
        <v>38674.178000000007</v>
      </c>
      <c r="G353" s="1101">
        <v>5400</v>
      </c>
      <c r="H353" s="1101">
        <f t="shared" si="73"/>
        <v>9668.5445000000018</v>
      </c>
      <c r="I353" s="1101">
        <f t="shared" si="74"/>
        <v>74584.224499999997</v>
      </c>
      <c r="J353" s="1101"/>
      <c r="K353" s="1218"/>
      <c r="L353" s="1218"/>
      <c r="M353" s="1101">
        <v>480000</v>
      </c>
      <c r="N353" s="1102"/>
    </row>
    <row r="354" spans="1:14" ht="18.5">
      <c r="A354" s="1103">
        <v>3</v>
      </c>
      <c r="B354" s="1100" t="s">
        <v>1250</v>
      </c>
      <c r="C354" s="1159" t="s">
        <v>1134</v>
      </c>
      <c r="D354" s="1101">
        <v>193370.89</v>
      </c>
      <c r="E354" s="1101">
        <f t="shared" si="71"/>
        <v>67679.811499999996</v>
      </c>
      <c r="F354" s="1101">
        <f t="shared" si="72"/>
        <v>38674.178000000007</v>
      </c>
      <c r="G354" s="1101">
        <v>5400</v>
      </c>
      <c r="H354" s="1101">
        <f t="shared" si="73"/>
        <v>9668.5445000000018</v>
      </c>
      <c r="I354" s="1101">
        <f t="shared" si="74"/>
        <v>74584.224499999997</v>
      </c>
      <c r="J354" s="1101"/>
      <c r="K354" s="1218"/>
      <c r="L354" s="1218"/>
      <c r="M354" s="1101">
        <v>480000</v>
      </c>
      <c r="N354" s="1102"/>
    </row>
    <row r="355" spans="1:14" ht="18.5">
      <c r="A355" s="1103">
        <v>4</v>
      </c>
      <c r="B355" s="1100" t="s">
        <v>1108</v>
      </c>
      <c r="C355" s="1159" t="s">
        <v>1109</v>
      </c>
      <c r="D355" s="1101">
        <v>94264.92</v>
      </c>
      <c r="E355" s="1101">
        <f t="shared" si="71"/>
        <v>32992.721999999994</v>
      </c>
      <c r="F355" s="1101">
        <f t="shared" si="72"/>
        <v>18852.984</v>
      </c>
      <c r="G355" s="1101">
        <v>5400</v>
      </c>
      <c r="H355" s="1101">
        <f t="shared" si="73"/>
        <v>4713.2460000000001</v>
      </c>
      <c r="I355" s="1101">
        <f t="shared" si="74"/>
        <v>69628.926000000007</v>
      </c>
      <c r="J355" s="1101"/>
      <c r="K355" s="1218"/>
      <c r="L355" s="1218"/>
      <c r="M355" s="1101">
        <v>480000</v>
      </c>
      <c r="N355" s="1102"/>
    </row>
    <row r="356" spans="1:14" ht="18.5">
      <c r="A356" s="1103">
        <v>5</v>
      </c>
      <c r="B356" s="1100" t="s">
        <v>1108</v>
      </c>
      <c r="C356" s="1159" t="s">
        <v>1109</v>
      </c>
      <c r="D356" s="1101">
        <v>94264.92</v>
      </c>
      <c r="E356" s="1101">
        <f t="shared" si="71"/>
        <v>32992.721999999994</v>
      </c>
      <c r="F356" s="1101">
        <f t="shared" si="72"/>
        <v>18852.984</v>
      </c>
      <c r="G356" s="1101">
        <v>5400</v>
      </c>
      <c r="H356" s="1101">
        <f t="shared" si="73"/>
        <v>4713.2460000000001</v>
      </c>
      <c r="I356" s="1101">
        <f t="shared" si="74"/>
        <v>69628.926000000007</v>
      </c>
      <c r="J356" s="1101"/>
      <c r="K356" s="1218"/>
      <c r="L356" s="1218"/>
      <c r="M356" s="1101">
        <v>480000</v>
      </c>
      <c r="N356" s="1102"/>
    </row>
    <row r="357" spans="1:14" ht="18.5">
      <c r="A357" s="1103">
        <v>6</v>
      </c>
      <c r="B357" s="1100" t="s">
        <v>1108</v>
      </c>
      <c r="C357" s="1159" t="s">
        <v>1109</v>
      </c>
      <c r="D357" s="1101">
        <v>94264.92</v>
      </c>
      <c r="E357" s="1101">
        <f t="shared" si="71"/>
        <v>32992.721999999994</v>
      </c>
      <c r="F357" s="1101">
        <f t="shared" si="72"/>
        <v>18852.984</v>
      </c>
      <c r="G357" s="1101">
        <v>5400</v>
      </c>
      <c r="H357" s="1101">
        <f t="shared" si="73"/>
        <v>4713.2460000000001</v>
      </c>
      <c r="I357" s="1101">
        <f t="shared" si="74"/>
        <v>69628.926000000007</v>
      </c>
      <c r="J357" s="1101"/>
      <c r="K357" s="1218"/>
      <c r="L357" s="1218"/>
      <c r="M357" s="1101">
        <v>480000</v>
      </c>
      <c r="N357" s="1102"/>
    </row>
    <row r="358" spans="1:14" ht="18.5">
      <c r="A358" s="1103">
        <v>7</v>
      </c>
      <c r="B358" s="1100" t="s">
        <v>1108</v>
      </c>
      <c r="C358" s="1159" t="s">
        <v>1110</v>
      </c>
      <c r="D358" s="1101">
        <v>138726</v>
      </c>
      <c r="E358" s="1101">
        <f t="shared" si="71"/>
        <v>48554.1</v>
      </c>
      <c r="F358" s="1101">
        <f t="shared" si="72"/>
        <v>27745.200000000001</v>
      </c>
      <c r="G358" s="1101">
        <v>5400</v>
      </c>
      <c r="H358" s="1101">
        <f t="shared" si="73"/>
        <v>6936.3</v>
      </c>
      <c r="I358" s="1101">
        <f t="shared" si="74"/>
        <v>71851.98</v>
      </c>
      <c r="J358" s="1101"/>
      <c r="K358" s="1218"/>
      <c r="L358" s="1218"/>
      <c r="M358" s="1101">
        <v>480000</v>
      </c>
      <c r="N358" s="1102"/>
    </row>
    <row r="359" spans="1:14" ht="18.5">
      <c r="A359" s="1103">
        <v>8</v>
      </c>
      <c r="B359" s="1100" t="s">
        <v>1108</v>
      </c>
      <c r="C359" s="1159" t="s">
        <v>1110</v>
      </c>
      <c r="D359" s="1101">
        <v>138726</v>
      </c>
      <c r="E359" s="1101">
        <f t="shared" si="71"/>
        <v>48554.1</v>
      </c>
      <c r="F359" s="1101">
        <f t="shared" si="72"/>
        <v>27745.200000000001</v>
      </c>
      <c r="G359" s="1101">
        <v>5400</v>
      </c>
      <c r="H359" s="1101">
        <f t="shared" si="73"/>
        <v>6936.3</v>
      </c>
      <c r="I359" s="1101">
        <f t="shared" si="74"/>
        <v>71851.98</v>
      </c>
      <c r="J359" s="1101"/>
      <c r="K359" s="1218"/>
      <c r="L359" s="1218"/>
      <c r="M359" s="1101">
        <v>480000</v>
      </c>
      <c r="N359" s="1102"/>
    </row>
    <row r="360" spans="1:14" ht="19" thickBot="1">
      <c r="A360" s="1105">
        <v>9</v>
      </c>
      <c r="B360" s="1106" t="s">
        <v>1108</v>
      </c>
      <c r="C360" s="1200" t="s">
        <v>1110</v>
      </c>
      <c r="D360" s="1107">
        <v>138726</v>
      </c>
      <c r="E360" s="1107">
        <f t="shared" si="71"/>
        <v>48554.1</v>
      </c>
      <c r="F360" s="1107">
        <f t="shared" si="72"/>
        <v>27745.200000000001</v>
      </c>
      <c r="G360" s="1107">
        <v>5400</v>
      </c>
      <c r="H360" s="1107">
        <f t="shared" si="73"/>
        <v>6936.3</v>
      </c>
      <c r="I360" s="1107">
        <f t="shared" si="74"/>
        <v>71851.98</v>
      </c>
      <c r="J360" s="1107"/>
      <c r="K360" s="1237"/>
      <c r="L360" s="1237"/>
      <c r="M360" s="1107">
        <v>480000</v>
      </c>
      <c r="N360" s="1109"/>
    </row>
    <row r="361" spans="1:14" ht="18.5" thickBot="1">
      <c r="A361" s="1238"/>
      <c r="B361" s="1239" t="s">
        <v>1111</v>
      </c>
      <c r="C361" s="1240"/>
      <c r="D361" s="1241">
        <f t="shared" ref="D361:N361" si="75">SUM(D352:D360)</f>
        <v>1212343.54</v>
      </c>
      <c r="E361" s="1241">
        <f t="shared" si="75"/>
        <v>424320.23899999994</v>
      </c>
      <c r="F361" s="1241">
        <f t="shared" si="75"/>
        <v>242468.70800000004</v>
      </c>
      <c r="G361" s="1241">
        <f t="shared" si="75"/>
        <v>48600</v>
      </c>
      <c r="H361" s="1241">
        <f t="shared" si="75"/>
        <v>60617.177000000011</v>
      </c>
      <c r="I361" s="1241">
        <f t="shared" si="75"/>
        <v>644858.2969999999</v>
      </c>
      <c r="J361" s="1241">
        <f t="shared" si="75"/>
        <v>0</v>
      </c>
      <c r="K361" s="1241">
        <f t="shared" si="75"/>
        <v>0</v>
      </c>
      <c r="L361" s="1241">
        <f t="shared" si="75"/>
        <v>0</v>
      </c>
      <c r="M361" s="1241">
        <f t="shared" si="75"/>
        <v>4320000</v>
      </c>
      <c r="N361" s="1241">
        <f t="shared" si="75"/>
        <v>0</v>
      </c>
    </row>
    <row r="362" spans="1:14" ht="18.5">
      <c r="A362" s="1150">
        <v>10</v>
      </c>
      <c r="B362" s="1151" t="s">
        <v>1108</v>
      </c>
      <c r="C362" s="1235" t="s">
        <v>1233</v>
      </c>
      <c r="D362" s="1152">
        <v>220439.76</v>
      </c>
      <c r="E362" s="1152">
        <f>D362*35%</f>
        <v>77153.915999999997</v>
      </c>
      <c r="F362" s="1152">
        <f t="shared" ref="F362:F378" si="76">D362*20%</f>
        <v>44087.952000000005</v>
      </c>
      <c r="G362" s="1152">
        <v>7560</v>
      </c>
      <c r="H362" s="1152">
        <f t="shared" ref="H362:H378" si="77">D362*5%</f>
        <v>11021.988000000001</v>
      </c>
      <c r="I362" s="1152">
        <f t="shared" ref="I362:I378" si="78">D362*5%+24000</f>
        <v>35021.987999999998</v>
      </c>
      <c r="J362" s="1152"/>
      <c r="K362" s="1242"/>
      <c r="L362" s="1242"/>
      <c r="M362" s="1152">
        <v>480000</v>
      </c>
      <c r="N362" s="1153"/>
    </row>
    <row r="363" spans="1:14" ht="18.5">
      <c r="A363" s="1103">
        <v>11</v>
      </c>
      <c r="B363" s="1100" t="s">
        <v>1108</v>
      </c>
      <c r="C363" s="1159" t="s">
        <v>1233</v>
      </c>
      <c r="D363" s="1101">
        <v>220439.76</v>
      </c>
      <c r="E363" s="1101">
        <f>D363*35%</f>
        <v>77153.915999999997</v>
      </c>
      <c r="F363" s="1101">
        <f t="shared" si="76"/>
        <v>44087.952000000005</v>
      </c>
      <c r="G363" s="1101">
        <v>7560</v>
      </c>
      <c r="H363" s="1101">
        <f t="shared" si="77"/>
        <v>11021.988000000001</v>
      </c>
      <c r="I363" s="1101">
        <f t="shared" si="78"/>
        <v>35021.987999999998</v>
      </c>
      <c r="J363" s="1101"/>
      <c r="K363" s="1243"/>
      <c r="L363" s="1243"/>
      <c r="M363" s="1101">
        <v>480000</v>
      </c>
      <c r="N363" s="1102"/>
    </row>
    <row r="364" spans="1:14" ht="18.5">
      <c r="A364" s="1103">
        <v>12</v>
      </c>
      <c r="B364" s="1100" t="s">
        <v>1108</v>
      </c>
      <c r="C364" s="1159" t="s">
        <v>1233</v>
      </c>
      <c r="D364" s="1101">
        <v>220439.76</v>
      </c>
      <c r="E364" s="1101">
        <f>D364*35%</f>
        <v>77153.915999999997</v>
      </c>
      <c r="F364" s="1101">
        <f t="shared" si="76"/>
        <v>44087.952000000005</v>
      </c>
      <c r="G364" s="1101">
        <v>7560</v>
      </c>
      <c r="H364" s="1101">
        <f t="shared" si="77"/>
        <v>11021.988000000001</v>
      </c>
      <c r="I364" s="1101">
        <f t="shared" si="78"/>
        <v>35021.987999999998</v>
      </c>
      <c r="J364" s="1101"/>
      <c r="K364" s="1243"/>
      <c r="L364" s="1243"/>
      <c r="M364" s="1101">
        <v>480000</v>
      </c>
      <c r="N364" s="1102"/>
    </row>
    <row r="365" spans="1:14" ht="18.5">
      <c r="A365" s="1103">
        <v>13</v>
      </c>
      <c r="B365" s="1100" t="s">
        <v>1251</v>
      </c>
      <c r="C365" s="1159" t="s">
        <v>1252</v>
      </c>
      <c r="D365" s="1101">
        <v>259102.2</v>
      </c>
      <c r="E365" s="1101">
        <f t="shared" ref="E365:E388" si="79">D365*35%</f>
        <v>90685.77</v>
      </c>
      <c r="F365" s="1101">
        <f t="shared" si="76"/>
        <v>51820.44</v>
      </c>
      <c r="G365" s="1101">
        <v>7560</v>
      </c>
      <c r="H365" s="1101">
        <f t="shared" si="77"/>
        <v>12955.11</v>
      </c>
      <c r="I365" s="1101">
        <f t="shared" si="78"/>
        <v>36955.11</v>
      </c>
      <c r="J365" s="1101"/>
      <c r="K365" s="1218"/>
      <c r="L365" s="1218"/>
      <c r="M365" s="1101">
        <v>480000</v>
      </c>
      <c r="N365" s="1102"/>
    </row>
    <row r="366" spans="1:14" ht="18.5">
      <c r="A366" s="1103">
        <v>14</v>
      </c>
      <c r="B366" s="1100" t="s">
        <v>1253</v>
      </c>
      <c r="C366" s="1159" t="s">
        <v>1252</v>
      </c>
      <c r="D366" s="1101">
        <v>259102.2</v>
      </c>
      <c r="E366" s="1101">
        <f t="shared" si="79"/>
        <v>90685.77</v>
      </c>
      <c r="F366" s="1101">
        <f t="shared" si="76"/>
        <v>51820.44</v>
      </c>
      <c r="G366" s="1101">
        <v>7560</v>
      </c>
      <c r="H366" s="1101">
        <f t="shared" si="77"/>
        <v>12955.11</v>
      </c>
      <c r="I366" s="1101">
        <f t="shared" si="78"/>
        <v>36955.11</v>
      </c>
      <c r="J366" s="1101"/>
      <c r="K366" s="1218"/>
      <c r="L366" s="1218"/>
      <c r="M366" s="1101">
        <v>480000</v>
      </c>
      <c r="N366" s="1102"/>
    </row>
    <row r="367" spans="1:14" ht="18.5">
      <c r="A367" s="1103">
        <v>15</v>
      </c>
      <c r="B367" s="1100" t="s">
        <v>1254</v>
      </c>
      <c r="C367" s="1159" t="s">
        <v>1252</v>
      </c>
      <c r="D367" s="1101">
        <v>259102.2</v>
      </c>
      <c r="E367" s="1101">
        <f t="shared" si="79"/>
        <v>90685.77</v>
      </c>
      <c r="F367" s="1101">
        <f t="shared" si="76"/>
        <v>51820.44</v>
      </c>
      <c r="G367" s="1101">
        <v>7560</v>
      </c>
      <c r="H367" s="1101">
        <f t="shared" si="77"/>
        <v>12955.11</v>
      </c>
      <c r="I367" s="1101">
        <f t="shared" si="78"/>
        <v>36955.11</v>
      </c>
      <c r="J367" s="1101"/>
      <c r="K367" s="1218"/>
      <c r="L367" s="1218"/>
      <c r="M367" s="1101">
        <v>480000</v>
      </c>
      <c r="N367" s="1102"/>
    </row>
    <row r="368" spans="1:14" ht="18.5">
      <c r="A368" s="1103">
        <v>16</v>
      </c>
      <c r="B368" s="1100" t="s">
        <v>1255</v>
      </c>
      <c r="C368" s="1159" t="s">
        <v>1252</v>
      </c>
      <c r="D368" s="1101">
        <v>259102.2</v>
      </c>
      <c r="E368" s="1101">
        <f t="shared" si="79"/>
        <v>90685.77</v>
      </c>
      <c r="F368" s="1101">
        <f t="shared" si="76"/>
        <v>51820.44</v>
      </c>
      <c r="G368" s="1101">
        <v>7560</v>
      </c>
      <c r="H368" s="1101">
        <f t="shared" si="77"/>
        <v>12955.11</v>
      </c>
      <c r="I368" s="1101">
        <f t="shared" si="78"/>
        <v>36955.11</v>
      </c>
      <c r="J368" s="1101"/>
      <c r="K368" s="1218"/>
      <c r="L368" s="1218"/>
      <c r="M368" s="1101">
        <v>480000</v>
      </c>
      <c r="N368" s="1102"/>
    </row>
    <row r="369" spans="1:14" ht="18.5">
      <c r="A369" s="1103">
        <v>17</v>
      </c>
      <c r="B369" s="1100" t="s">
        <v>1256</v>
      </c>
      <c r="C369" s="1159" t="s">
        <v>1252</v>
      </c>
      <c r="D369" s="1101">
        <v>259102.2</v>
      </c>
      <c r="E369" s="1101">
        <f t="shared" si="79"/>
        <v>90685.77</v>
      </c>
      <c r="F369" s="1101">
        <f t="shared" si="76"/>
        <v>51820.44</v>
      </c>
      <c r="G369" s="1101">
        <v>7560</v>
      </c>
      <c r="H369" s="1101">
        <f t="shared" si="77"/>
        <v>12955.11</v>
      </c>
      <c r="I369" s="1101">
        <f t="shared" si="78"/>
        <v>36955.11</v>
      </c>
      <c r="J369" s="1101"/>
      <c r="K369" s="1218"/>
      <c r="L369" s="1218"/>
      <c r="M369" s="1101">
        <v>480000</v>
      </c>
      <c r="N369" s="1102"/>
    </row>
    <row r="370" spans="1:14" ht="18.5">
      <c r="A370" s="1103">
        <v>18</v>
      </c>
      <c r="B370" s="1100" t="s">
        <v>1257</v>
      </c>
      <c r="C370" s="1159" t="s">
        <v>1252</v>
      </c>
      <c r="D370" s="1101">
        <v>259102.2</v>
      </c>
      <c r="E370" s="1101">
        <f t="shared" si="79"/>
        <v>90685.77</v>
      </c>
      <c r="F370" s="1101">
        <f t="shared" si="76"/>
        <v>51820.44</v>
      </c>
      <c r="G370" s="1101">
        <v>7560</v>
      </c>
      <c r="H370" s="1101">
        <f t="shared" si="77"/>
        <v>12955.11</v>
      </c>
      <c r="I370" s="1101">
        <f t="shared" si="78"/>
        <v>36955.11</v>
      </c>
      <c r="J370" s="1101"/>
      <c r="K370" s="1218"/>
      <c r="L370" s="1218"/>
      <c r="M370" s="1101">
        <v>480000</v>
      </c>
      <c r="N370" s="1102"/>
    </row>
    <row r="371" spans="1:14" ht="18.5">
      <c r="A371" s="1103">
        <v>19</v>
      </c>
      <c r="B371" s="1100" t="s">
        <v>1258</v>
      </c>
      <c r="C371" s="1159" t="s">
        <v>1252</v>
      </c>
      <c r="D371" s="1101">
        <v>259102.2</v>
      </c>
      <c r="E371" s="1101">
        <f t="shared" si="79"/>
        <v>90685.77</v>
      </c>
      <c r="F371" s="1101">
        <f t="shared" si="76"/>
        <v>51820.44</v>
      </c>
      <c r="G371" s="1101">
        <v>7560</v>
      </c>
      <c r="H371" s="1101">
        <f t="shared" si="77"/>
        <v>12955.11</v>
      </c>
      <c r="I371" s="1101">
        <f t="shared" si="78"/>
        <v>36955.11</v>
      </c>
      <c r="J371" s="1101"/>
      <c r="K371" s="1218"/>
      <c r="L371" s="1218"/>
      <c r="M371" s="1101">
        <v>480000</v>
      </c>
      <c r="N371" s="1102"/>
    </row>
    <row r="372" spans="1:14" ht="18.5">
      <c r="A372" s="1103">
        <v>20</v>
      </c>
      <c r="B372" s="1100" t="s">
        <v>1259</v>
      </c>
      <c r="C372" s="1159" t="s">
        <v>1252</v>
      </c>
      <c r="D372" s="1101">
        <v>259102.2</v>
      </c>
      <c r="E372" s="1101">
        <f t="shared" si="79"/>
        <v>90685.77</v>
      </c>
      <c r="F372" s="1101">
        <f t="shared" si="76"/>
        <v>51820.44</v>
      </c>
      <c r="G372" s="1101">
        <v>7560</v>
      </c>
      <c r="H372" s="1101">
        <f t="shared" si="77"/>
        <v>12955.11</v>
      </c>
      <c r="I372" s="1101">
        <f t="shared" si="78"/>
        <v>36955.11</v>
      </c>
      <c r="J372" s="1101"/>
      <c r="K372" s="1218"/>
      <c r="L372" s="1218"/>
      <c r="M372" s="1101">
        <v>480000</v>
      </c>
      <c r="N372" s="1102"/>
    </row>
    <row r="373" spans="1:14" ht="18.5">
      <c r="A373" s="1103">
        <v>21</v>
      </c>
      <c r="B373" s="1100" t="s">
        <v>1108</v>
      </c>
      <c r="C373" s="1159" t="s">
        <v>1113</v>
      </c>
      <c r="D373" s="1101">
        <v>275294.52</v>
      </c>
      <c r="E373" s="1101">
        <f t="shared" si="79"/>
        <v>96353.081999999995</v>
      </c>
      <c r="F373" s="1101">
        <f t="shared" si="76"/>
        <v>55058.90400000001</v>
      </c>
      <c r="G373" s="1101">
        <v>7560</v>
      </c>
      <c r="H373" s="1101">
        <f t="shared" si="77"/>
        <v>13764.726000000002</v>
      </c>
      <c r="I373" s="1101">
        <f t="shared" si="78"/>
        <v>37764.726000000002</v>
      </c>
      <c r="J373" s="1101"/>
      <c r="K373" s="1218"/>
      <c r="L373" s="1218"/>
      <c r="M373" s="1101">
        <v>480000</v>
      </c>
      <c r="N373" s="1102"/>
    </row>
    <row r="374" spans="1:14" ht="18.5">
      <c r="A374" s="1103">
        <v>22</v>
      </c>
      <c r="B374" s="1100" t="s">
        <v>1108</v>
      </c>
      <c r="C374" s="1159" t="s">
        <v>1113</v>
      </c>
      <c r="D374" s="1101">
        <v>275294.52</v>
      </c>
      <c r="E374" s="1101">
        <f t="shared" si="79"/>
        <v>96353.081999999995</v>
      </c>
      <c r="F374" s="1101">
        <f t="shared" si="76"/>
        <v>55058.90400000001</v>
      </c>
      <c r="G374" s="1101">
        <v>7560</v>
      </c>
      <c r="H374" s="1101">
        <f t="shared" si="77"/>
        <v>13764.726000000002</v>
      </c>
      <c r="I374" s="1101">
        <f t="shared" si="78"/>
        <v>37764.726000000002</v>
      </c>
      <c r="J374" s="1101"/>
      <c r="K374" s="1218"/>
      <c r="L374" s="1218"/>
      <c r="M374" s="1101">
        <v>480000</v>
      </c>
      <c r="N374" s="1102"/>
    </row>
    <row r="375" spans="1:14" ht="18.5">
      <c r="A375" s="1103">
        <v>23</v>
      </c>
      <c r="B375" s="1100" t="s">
        <v>1108</v>
      </c>
      <c r="C375" s="1159" t="s">
        <v>1113</v>
      </c>
      <c r="D375" s="1101">
        <v>275294.52</v>
      </c>
      <c r="E375" s="1101">
        <f t="shared" si="79"/>
        <v>96353.081999999995</v>
      </c>
      <c r="F375" s="1101">
        <f t="shared" si="76"/>
        <v>55058.90400000001</v>
      </c>
      <c r="G375" s="1101">
        <v>7560</v>
      </c>
      <c r="H375" s="1101">
        <f t="shared" si="77"/>
        <v>13764.726000000002</v>
      </c>
      <c r="I375" s="1101">
        <f t="shared" si="78"/>
        <v>37764.726000000002</v>
      </c>
      <c r="J375" s="1101"/>
      <c r="K375" s="1218"/>
      <c r="L375" s="1218"/>
      <c r="M375" s="1101">
        <v>480000</v>
      </c>
      <c r="N375" s="1102"/>
    </row>
    <row r="376" spans="1:14" ht="18.5">
      <c r="A376" s="1103">
        <v>24</v>
      </c>
      <c r="B376" s="1100" t="s">
        <v>1260</v>
      </c>
      <c r="C376" s="1159" t="s">
        <v>1261</v>
      </c>
      <c r="D376" s="1101">
        <v>501030.8</v>
      </c>
      <c r="E376" s="1101">
        <f t="shared" si="79"/>
        <v>175360.78</v>
      </c>
      <c r="F376" s="1101">
        <f t="shared" si="76"/>
        <v>100206.16</v>
      </c>
      <c r="G376" s="1101">
        <v>7560</v>
      </c>
      <c r="H376" s="1101">
        <f t="shared" si="77"/>
        <v>25051.54</v>
      </c>
      <c r="I376" s="1101">
        <f t="shared" si="78"/>
        <v>49051.54</v>
      </c>
      <c r="J376" s="1101"/>
      <c r="K376" s="1218"/>
      <c r="L376" s="1218"/>
      <c r="M376" s="1101">
        <v>480000</v>
      </c>
      <c r="N376" s="1102"/>
    </row>
    <row r="377" spans="1:14" ht="18.5">
      <c r="A377" s="1103">
        <v>25</v>
      </c>
      <c r="B377" s="1100" t="s">
        <v>1262</v>
      </c>
      <c r="C377" s="1159" t="s">
        <v>1261</v>
      </c>
      <c r="D377" s="1101">
        <v>501030.8</v>
      </c>
      <c r="E377" s="1101">
        <f t="shared" si="79"/>
        <v>175360.78</v>
      </c>
      <c r="F377" s="1101">
        <f t="shared" si="76"/>
        <v>100206.16</v>
      </c>
      <c r="G377" s="1101">
        <v>7560</v>
      </c>
      <c r="H377" s="1101">
        <f t="shared" si="77"/>
        <v>25051.54</v>
      </c>
      <c r="I377" s="1101">
        <f t="shared" si="78"/>
        <v>49051.54</v>
      </c>
      <c r="J377" s="1101"/>
      <c r="K377" s="1218"/>
      <c r="L377" s="1218"/>
      <c r="M377" s="1101">
        <v>480000</v>
      </c>
      <c r="N377" s="1102"/>
    </row>
    <row r="378" spans="1:14" ht="18.5">
      <c r="A378" s="1103">
        <v>26</v>
      </c>
      <c r="B378" s="1100" t="s">
        <v>1263</v>
      </c>
      <c r="C378" s="1159" t="s">
        <v>1261</v>
      </c>
      <c r="D378" s="1101">
        <v>501030.8</v>
      </c>
      <c r="E378" s="1101">
        <f t="shared" si="79"/>
        <v>175360.78</v>
      </c>
      <c r="F378" s="1101">
        <f t="shared" si="76"/>
        <v>100206.16</v>
      </c>
      <c r="G378" s="1101">
        <v>7560</v>
      </c>
      <c r="H378" s="1101">
        <f t="shared" si="77"/>
        <v>25051.54</v>
      </c>
      <c r="I378" s="1101">
        <f t="shared" si="78"/>
        <v>49051.54</v>
      </c>
      <c r="J378" s="1101"/>
      <c r="K378" s="1218"/>
      <c r="L378" s="1218"/>
      <c r="M378" s="1101">
        <v>480000</v>
      </c>
      <c r="N378" s="1102"/>
    </row>
    <row r="379" spans="1:14" ht="18.5">
      <c r="A379" s="1103">
        <v>27</v>
      </c>
      <c r="B379" s="1100" t="s">
        <v>1264</v>
      </c>
      <c r="C379" s="1159" t="s">
        <v>1261</v>
      </c>
      <c r="D379" s="1101"/>
      <c r="E379" s="1101"/>
      <c r="F379" s="1101"/>
      <c r="G379" s="1101"/>
      <c r="H379" s="1101"/>
      <c r="I379" s="1101"/>
      <c r="J379" s="1101"/>
      <c r="K379" s="1218"/>
      <c r="L379" s="1218"/>
      <c r="M379" s="1101"/>
      <c r="N379" s="1102"/>
    </row>
    <row r="380" spans="1:14" ht="18.5">
      <c r="A380" s="1103">
        <v>28</v>
      </c>
      <c r="B380" s="1100" t="s">
        <v>1265</v>
      </c>
      <c r="C380" s="1159" t="s">
        <v>1261</v>
      </c>
      <c r="D380" s="1101"/>
      <c r="E380" s="1101"/>
      <c r="F380" s="1101"/>
      <c r="G380" s="1101"/>
      <c r="H380" s="1101"/>
      <c r="I380" s="1101"/>
      <c r="J380" s="1101"/>
      <c r="K380" s="1218"/>
      <c r="L380" s="1218"/>
      <c r="M380" s="1101"/>
      <c r="N380" s="1102"/>
    </row>
    <row r="381" spans="1:14" ht="18.5">
      <c r="A381" s="1103">
        <v>29</v>
      </c>
      <c r="B381" s="1100" t="s">
        <v>1266</v>
      </c>
      <c r="C381" s="1159" t="s">
        <v>1261</v>
      </c>
      <c r="D381" s="1101"/>
      <c r="E381" s="1101"/>
      <c r="F381" s="1101"/>
      <c r="G381" s="1101"/>
      <c r="H381" s="1101"/>
      <c r="I381" s="1101"/>
      <c r="J381" s="1101"/>
      <c r="K381" s="1218"/>
      <c r="L381" s="1218"/>
      <c r="M381" s="1101"/>
      <c r="N381" s="1102"/>
    </row>
    <row r="382" spans="1:14" ht="18.5">
      <c r="A382" s="1103"/>
      <c r="B382" s="1100" t="s">
        <v>1267</v>
      </c>
      <c r="C382" s="1159" t="s">
        <v>1072</v>
      </c>
      <c r="D382" s="1101">
        <v>611989</v>
      </c>
      <c r="E382" s="1101">
        <f t="shared" ref="E382:E387" si="80">D382*35%</f>
        <v>214196.15</v>
      </c>
      <c r="F382" s="1101">
        <f t="shared" ref="F382:F387" si="81">D382*20%</f>
        <v>122397.8</v>
      </c>
      <c r="G382" s="1101">
        <v>8640</v>
      </c>
      <c r="H382" s="1101">
        <f t="shared" ref="H382:H387" si="82">D382*5%</f>
        <v>30599.45</v>
      </c>
      <c r="I382" s="1101">
        <f t="shared" ref="I382:I387" si="83">D382*5%+24000</f>
        <v>54599.45</v>
      </c>
      <c r="J382" s="1101"/>
      <c r="K382" s="1218"/>
      <c r="L382" s="1218"/>
      <c r="M382" s="1101">
        <v>480000</v>
      </c>
      <c r="N382" s="1102"/>
    </row>
    <row r="383" spans="1:14" ht="18.5">
      <c r="A383" s="1103"/>
      <c r="B383" s="1100" t="s">
        <v>1268</v>
      </c>
      <c r="C383" s="1159" t="s">
        <v>1072</v>
      </c>
      <c r="D383" s="1101">
        <v>611989</v>
      </c>
      <c r="E383" s="1101">
        <f t="shared" si="80"/>
        <v>214196.15</v>
      </c>
      <c r="F383" s="1101">
        <f t="shared" si="81"/>
        <v>122397.8</v>
      </c>
      <c r="G383" s="1101">
        <v>8640</v>
      </c>
      <c r="H383" s="1101">
        <f t="shared" si="82"/>
        <v>30599.45</v>
      </c>
      <c r="I383" s="1101">
        <f t="shared" si="83"/>
        <v>54599.45</v>
      </c>
      <c r="J383" s="1101"/>
      <c r="K383" s="1218"/>
      <c r="L383" s="1218"/>
      <c r="M383" s="1101">
        <v>480000</v>
      </c>
      <c r="N383" s="1102"/>
    </row>
    <row r="384" spans="1:14" ht="18.5">
      <c r="A384" s="1103"/>
      <c r="B384" s="1100" t="s">
        <v>1269</v>
      </c>
      <c r="C384" s="1159" t="s">
        <v>1072</v>
      </c>
      <c r="D384" s="1101">
        <v>611989</v>
      </c>
      <c r="E384" s="1101">
        <f t="shared" si="80"/>
        <v>214196.15</v>
      </c>
      <c r="F384" s="1101">
        <f t="shared" si="81"/>
        <v>122397.8</v>
      </c>
      <c r="G384" s="1101">
        <v>8640</v>
      </c>
      <c r="H384" s="1101">
        <f t="shared" si="82"/>
        <v>30599.45</v>
      </c>
      <c r="I384" s="1101">
        <f t="shared" si="83"/>
        <v>54599.45</v>
      </c>
      <c r="J384" s="1101"/>
      <c r="K384" s="1218"/>
      <c r="L384" s="1218"/>
      <c r="M384" s="1101">
        <v>480000</v>
      </c>
      <c r="N384" s="1102"/>
    </row>
    <row r="385" spans="1:14" ht="18.5">
      <c r="A385" s="1103">
        <v>30</v>
      </c>
      <c r="B385" s="1100" t="s">
        <v>1270</v>
      </c>
      <c r="C385" s="1159" t="s">
        <v>1072</v>
      </c>
      <c r="D385" s="1101">
        <v>611989</v>
      </c>
      <c r="E385" s="1101">
        <f t="shared" si="80"/>
        <v>214196.15</v>
      </c>
      <c r="F385" s="1101">
        <f t="shared" si="81"/>
        <v>122397.8</v>
      </c>
      <c r="G385" s="1101">
        <v>8640</v>
      </c>
      <c r="H385" s="1101">
        <f t="shared" si="82"/>
        <v>30599.45</v>
      </c>
      <c r="I385" s="1101">
        <f t="shared" si="83"/>
        <v>54599.45</v>
      </c>
      <c r="J385" s="1101"/>
      <c r="K385" s="1218"/>
      <c r="L385" s="1218"/>
      <c r="M385" s="1101">
        <v>480000</v>
      </c>
      <c r="N385" s="1102"/>
    </row>
    <row r="386" spans="1:14" ht="18.5">
      <c r="A386" s="1103">
        <v>31</v>
      </c>
      <c r="B386" s="1100" t="s">
        <v>1271</v>
      </c>
      <c r="C386" s="1159" t="s">
        <v>1072</v>
      </c>
      <c r="D386" s="1101">
        <v>611989</v>
      </c>
      <c r="E386" s="1101">
        <f t="shared" si="80"/>
        <v>214196.15</v>
      </c>
      <c r="F386" s="1101">
        <f t="shared" si="81"/>
        <v>122397.8</v>
      </c>
      <c r="G386" s="1101">
        <v>8640</v>
      </c>
      <c r="H386" s="1101">
        <f t="shared" si="82"/>
        <v>30599.45</v>
      </c>
      <c r="I386" s="1101">
        <f t="shared" si="83"/>
        <v>54599.45</v>
      </c>
      <c r="J386" s="1101"/>
      <c r="K386" s="1218"/>
      <c r="L386" s="1218"/>
      <c r="M386" s="1101">
        <v>480000</v>
      </c>
      <c r="N386" s="1102"/>
    </row>
    <row r="387" spans="1:14" ht="18.5">
      <c r="A387" s="1103">
        <v>32</v>
      </c>
      <c r="B387" s="1100" t="s">
        <v>1272</v>
      </c>
      <c r="C387" s="1159" t="s">
        <v>1072</v>
      </c>
      <c r="D387" s="1101">
        <v>611989</v>
      </c>
      <c r="E387" s="1101">
        <f t="shared" si="80"/>
        <v>214196.15</v>
      </c>
      <c r="F387" s="1101">
        <f t="shared" si="81"/>
        <v>122397.8</v>
      </c>
      <c r="G387" s="1101">
        <v>8640</v>
      </c>
      <c r="H387" s="1101">
        <f t="shared" si="82"/>
        <v>30599.45</v>
      </c>
      <c r="I387" s="1101">
        <f t="shared" si="83"/>
        <v>54599.45</v>
      </c>
      <c r="J387" s="1101"/>
      <c r="K387" s="1218"/>
      <c r="L387" s="1218"/>
      <c r="M387" s="1101">
        <v>480000</v>
      </c>
      <c r="N387" s="1102"/>
    </row>
    <row r="388" spans="1:14" ht="19" thickBot="1">
      <c r="A388" s="1105">
        <v>33</v>
      </c>
      <c r="B388" s="1106" t="s">
        <v>1273</v>
      </c>
      <c r="C388" s="1200" t="s">
        <v>960</v>
      </c>
      <c r="D388" s="1107">
        <v>672591</v>
      </c>
      <c r="E388" s="1107">
        <f t="shared" si="79"/>
        <v>235406.84999999998</v>
      </c>
      <c r="F388" s="1107">
        <f>D388*20%</f>
        <v>134518.20000000001</v>
      </c>
      <c r="G388" s="1107">
        <v>8640</v>
      </c>
      <c r="H388" s="1107">
        <f>D388*5%</f>
        <v>33629.550000000003</v>
      </c>
      <c r="I388" s="1107">
        <f>D388*5%+24000</f>
        <v>57629.55</v>
      </c>
      <c r="J388" s="1107"/>
      <c r="K388" s="1237"/>
      <c r="L388" s="1237"/>
      <c r="M388" s="1107">
        <v>40000</v>
      </c>
      <c r="N388" s="1109"/>
    </row>
    <row r="389" spans="1:14" ht="18.5" thickBot="1">
      <c r="A389" s="1724" t="s">
        <v>1080</v>
      </c>
      <c r="B389" s="1725"/>
      <c r="C389" s="1244"/>
      <c r="D389" s="1189">
        <f t="shared" ref="D389:N389" si="84">SUM(D365:D388)</f>
        <v>8746318.5599999987</v>
      </c>
      <c r="E389" s="1189">
        <f t="shared" si="84"/>
        <v>3061211.4959999998</v>
      </c>
      <c r="F389" s="1189">
        <f t="shared" si="84"/>
        <v>1749263.7120000003</v>
      </c>
      <c r="G389" s="1189">
        <f t="shared" si="84"/>
        <v>166320</v>
      </c>
      <c r="H389" s="1189">
        <f t="shared" si="84"/>
        <v>437315.92800000007</v>
      </c>
      <c r="I389" s="1189">
        <f t="shared" si="84"/>
        <v>941315.92799999972</v>
      </c>
      <c r="J389" s="1189">
        <f t="shared" si="84"/>
        <v>0</v>
      </c>
      <c r="K389" s="1245">
        <f t="shared" si="84"/>
        <v>0</v>
      </c>
      <c r="L389" s="1189">
        <f t="shared" si="84"/>
        <v>0</v>
      </c>
      <c r="M389" s="1189">
        <f t="shared" si="84"/>
        <v>9640000</v>
      </c>
      <c r="N389" s="1246">
        <f t="shared" si="84"/>
        <v>0</v>
      </c>
    </row>
    <row r="390" spans="1:14" ht="20.5" thickBot="1">
      <c r="A390" s="1726" t="s">
        <v>1274</v>
      </c>
      <c r="B390" s="1727"/>
      <c r="C390" s="1727"/>
      <c r="D390" s="1727"/>
      <c r="E390" s="1727"/>
      <c r="F390" s="1727"/>
      <c r="G390" s="1727"/>
      <c r="H390" s="1727"/>
      <c r="I390" s="1727"/>
      <c r="J390" s="1727"/>
      <c r="K390" s="1727"/>
      <c r="L390" s="1727"/>
      <c r="M390" s="1727"/>
      <c r="N390" s="1728"/>
    </row>
    <row r="391" spans="1:14" ht="18.5">
      <c r="A391" s="1150">
        <v>1</v>
      </c>
      <c r="B391" s="1151" t="s">
        <v>1275</v>
      </c>
      <c r="C391" s="1235" t="s">
        <v>1252</v>
      </c>
      <c r="D391" s="1152">
        <v>259102.2</v>
      </c>
      <c r="E391" s="1152">
        <f>D391*35%</f>
        <v>90685.77</v>
      </c>
      <c r="F391" s="1152">
        <f>D391*20%</f>
        <v>51820.44</v>
      </c>
      <c r="G391" s="1152">
        <v>7560</v>
      </c>
      <c r="H391" s="1152">
        <f>D391*5%</f>
        <v>12955.11</v>
      </c>
      <c r="I391" s="1152">
        <f>D391*5%+24000</f>
        <v>36955.11</v>
      </c>
      <c r="J391" s="1152"/>
      <c r="K391" s="1236"/>
      <c r="L391" s="1236"/>
      <c r="M391" s="1152">
        <v>480000</v>
      </c>
      <c r="N391" s="1153"/>
    </row>
    <row r="392" spans="1:14" ht="18.5">
      <c r="A392" s="1103">
        <v>2</v>
      </c>
      <c r="B392" s="1100" t="s">
        <v>1276</v>
      </c>
      <c r="C392" s="1159" t="s">
        <v>1252</v>
      </c>
      <c r="D392" s="1101">
        <v>259102.2</v>
      </c>
      <c r="E392" s="1101">
        <f>D392*35%</f>
        <v>90685.77</v>
      </c>
      <c r="F392" s="1101">
        <f>D392*20%</f>
        <v>51820.44</v>
      </c>
      <c r="G392" s="1101">
        <v>7560</v>
      </c>
      <c r="H392" s="1101">
        <f>D392*5%</f>
        <v>12955.11</v>
      </c>
      <c r="I392" s="1101">
        <f>D392*5%+24000</f>
        <v>36955.11</v>
      </c>
      <c r="J392" s="1101"/>
      <c r="K392" s="1218"/>
      <c r="L392" s="1218"/>
      <c r="M392" s="1101">
        <v>480000</v>
      </c>
      <c r="N392" s="1102"/>
    </row>
    <row r="393" spans="1:14" ht="18.5">
      <c r="A393" s="1103">
        <v>3</v>
      </c>
      <c r="B393" s="1100" t="s">
        <v>1277</v>
      </c>
      <c r="C393" s="1159" t="s">
        <v>1261</v>
      </c>
      <c r="D393" s="1101">
        <v>501030.8</v>
      </c>
      <c r="E393" s="1101">
        <f>D393*35%</f>
        <v>175360.78</v>
      </c>
      <c r="F393" s="1101">
        <f>D393*20%</f>
        <v>100206.16</v>
      </c>
      <c r="G393" s="1101">
        <v>7560</v>
      </c>
      <c r="H393" s="1101">
        <f>D393*5%</f>
        <v>25051.54</v>
      </c>
      <c r="I393" s="1101">
        <f>D393*5%+24000</f>
        <v>49051.54</v>
      </c>
      <c r="J393" s="1101"/>
      <c r="K393" s="1218"/>
      <c r="L393" s="1218"/>
      <c r="M393" s="1101">
        <v>480000</v>
      </c>
      <c r="N393" s="1102"/>
    </row>
    <row r="394" spans="1:14" ht="19" thickBot="1">
      <c r="A394" s="1105">
        <v>4</v>
      </c>
      <c r="B394" s="1106" t="s">
        <v>1271</v>
      </c>
      <c r="C394" s="1200" t="s">
        <v>1072</v>
      </c>
      <c r="D394" s="1107">
        <v>611989</v>
      </c>
      <c r="E394" s="1107">
        <f>D394*35%</f>
        <v>214196.15</v>
      </c>
      <c r="F394" s="1107">
        <f>D394*20%</f>
        <v>122397.8</v>
      </c>
      <c r="G394" s="1107">
        <v>8640</v>
      </c>
      <c r="H394" s="1107">
        <f>D394*5%</f>
        <v>30599.45</v>
      </c>
      <c r="I394" s="1107">
        <f>D394*5%+24000</f>
        <v>54599.45</v>
      </c>
      <c r="J394" s="1107"/>
      <c r="K394" s="1237"/>
      <c r="L394" s="1237"/>
      <c r="M394" s="1107">
        <v>480000</v>
      </c>
      <c r="N394" s="1109"/>
    </row>
    <row r="395" spans="1:14" ht="18.5" thickBot="1">
      <c r="A395" s="1724" t="s">
        <v>1080</v>
      </c>
      <c r="B395" s="1725"/>
      <c r="C395" s="1244"/>
      <c r="D395" s="1189">
        <f t="shared" ref="D395:N395" si="85">SUM(D391:D394)</f>
        <v>1631224.2</v>
      </c>
      <c r="E395" s="1189">
        <f t="shared" si="85"/>
        <v>570928.47</v>
      </c>
      <c r="F395" s="1189">
        <f t="shared" si="85"/>
        <v>326244.84000000003</v>
      </c>
      <c r="G395" s="1189">
        <f t="shared" si="85"/>
        <v>31320</v>
      </c>
      <c r="H395" s="1189">
        <f t="shared" si="85"/>
        <v>81561.210000000006</v>
      </c>
      <c r="I395" s="1189">
        <f t="shared" si="85"/>
        <v>177561.21000000002</v>
      </c>
      <c r="J395" s="1189">
        <f t="shared" si="85"/>
        <v>0</v>
      </c>
      <c r="K395" s="1189">
        <f t="shared" si="85"/>
        <v>0</v>
      </c>
      <c r="L395" s="1189">
        <f t="shared" si="85"/>
        <v>0</v>
      </c>
      <c r="M395" s="1189">
        <f t="shared" si="85"/>
        <v>1920000</v>
      </c>
      <c r="N395" s="1189">
        <f t="shared" si="85"/>
        <v>0</v>
      </c>
    </row>
    <row r="396" spans="1:14" ht="20.5" thickBot="1">
      <c r="A396" s="1726" t="s">
        <v>375</v>
      </c>
      <c r="B396" s="1727"/>
      <c r="C396" s="1727"/>
      <c r="D396" s="1727"/>
      <c r="E396" s="1727"/>
      <c r="F396" s="1727"/>
      <c r="G396" s="1727"/>
      <c r="H396" s="1727"/>
      <c r="I396" s="1727"/>
      <c r="J396" s="1727"/>
      <c r="K396" s="1727"/>
      <c r="L396" s="1727"/>
      <c r="M396" s="1727"/>
      <c r="N396" s="1728"/>
    </row>
    <row r="397" spans="1:14" ht="18.5">
      <c r="A397" s="1175">
        <v>1</v>
      </c>
      <c r="B397" s="1176" t="s">
        <v>1108</v>
      </c>
      <c r="C397" s="1235" t="s">
        <v>1109</v>
      </c>
      <c r="D397" s="1152">
        <v>94264.92</v>
      </c>
      <c r="E397" s="1152">
        <f t="shared" ref="E397:E402" si="86">D397*35%</f>
        <v>32992.721999999994</v>
      </c>
      <c r="F397" s="1152">
        <f t="shared" ref="F397:F402" si="87">D397*20%</f>
        <v>18852.984</v>
      </c>
      <c r="G397" s="1152">
        <v>5400</v>
      </c>
      <c r="H397" s="1152">
        <f t="shared" ref="H397:H402" si="88">D397*5%</f>
        <v>4713.2460000000001</v>
      </c>
      <c r="I397" s="1152">
        <f t="shared" ref="I397:I402" si="89">D397*5%+64915.68</f>
        <v>69628.926000000007</v>
      </c>
      <c r="J397" s="1152"/>
      <c r="K397" s="1236"/>
      <c r="L397" s="1236"/>
      <c r="M397" s="1152">
        <v>40000</v>
      </c>
      <c r="N397" s="1153"/>
    </row>
    <row r="398" spans="1:14" ht="18.5">
      <c r="A398" s="1180">
        <v>2</v>
      </c>
      <c r="B398" s="1181" t="s">
        <v>1108</v>
      </c>
      <c r="C398" s="1159" t="s">
        <v>1109</v>
      </c>
      <c r="D398" s="1101">
        <v>94264.92</v>
      </c>
      <c r="E398" s="1101">
        <f t="shared" si="86"/>
        <v>32992.721999999994</v>
      </c>
      <c r="F398" s="1101">
        <f t="shared" si="87"/>
        <v>18852.984</v>
      </c>
      <c r="G398" s="1101">
        <v>5400</v>
      </c>
      <c r="H398" s="1101">
        <f t="shared" si="88"/>
        <v>4713.2460000000001</v>
      </c>
      <c r="I398" s="1101">
        <f t="shared" si="89"/>
        <v>69628.926000000007</v>
      </c>
      <c r="J398" s="1101"/>
      <c r="K398" s="1218"/>
      <c r="L398" s="1218"/>
      <c r="M398" s="1101">
        <v>40000</v>
      </c>
      <c r="N398" s="1102"/>
    </row>
    <row r="399" spans="1:14" ht="18.5">
      <c r="A399" s="1180">
        <v>3</v>
      </c>
      <c r="B399" s="1181" t="s">
        <v>1108</v>
      </c>
      <c r="C399" s="1159" t="s">
        <v>1109</v>
      </c>
      <c r="D399" s="1101">
        <v>94264.92</v>
      </c>
      <c r="E399" s="1101">
        <f t="shared" si="86"/>
        <v>32992.721999999994</v>
      </c>
      <c r="F399" s="1101">
        <f t="shared" si="87"/>
        <v>18852.984</v>
      </c>
      <c r="G399" s="1101">
        <v>5400</v>
      </c>
      <c r="H399" s="1101">
        <f t="shared" si="88"/>
        <v>4713.2460000000001</v>
      </c>
      <c r="I399" s="1101">
        <f t="shared" si="89"/>
        <v>69628.926000000007</v>
      </c>
      <c r="J399" s="1101"/>
      <c r="K399" s="1218"/>
      <c r="L399" s="1218"/>
      <c r="M399" s="1101">
        <v>40000</v>
      </c>
      <c r="N399" s="1102"/>
    </row>
    <row r="400" spans="1:14" ht="18.5">
      <c r="A400" s="1180">
        <v>4</v>
      </c>
      <c r="B400" s="1181" t="s">
        <v>1278</v>
      </c>
      <c r="C400" s="1217" t="s">
        <v>1182</v>
      </c>
      <c r="D400" s="1101">
        <v>110970.96</v>
      </c>
      <c r="E400" s="1101">
        <f t="shared" si="86"/>
        <v>38839.836000000003</v>
      </c>
      <c r="F400" s="1101">
        <f t="shared" si="87"/>
        <v>22194.192000000003</v>
      </c>
      <c r="G400" s="1101">
        <v>5400</v>
      </c>
      <c r="H400" s="1101">
        <f t="shared" si="88"/>
        <v>5548.5480000000007</v>
      </c>
      <c r="I400" s="1101">
        <f t="shared" si="89"/>
        <v>70464.228000000003</v>
      </c>
      <c r="J400" s="1101"/>
      <c r="K400" s="1218"/>
      <c r="L400" s="1218"/>
      <c r="M400" s="1101">
        <v>480000</v>
      </c>
      <c r="N400" s="1102"/>
    </row>
    <row r="401" spans="1:14" ht="18.5">
      <c r="A401" s="1180">
        <v>5</v>
      </c>
      <c r="B401" s="1181" t="s">
        <v>1279</v>
      </c>
      <c r="C401" s="1217" t="s">
        <v>1182</v>
      </c>
      <c r="D401" s="1101">
        <v>110970.96</v>
      </c>
      <c r="E401" s="1101">
        <f t="shared" si="86"/>
        <v>38839.836000000003</v>
      </c>
      <c r="F401" s="1101">
        <f t="shared" si="87"/>
        <v>22194.192000000003</v>
      </c>
      <c r="G401" s="1101">
        <v>5400</v>
      </c>
      <c r="H401" s="1101">
        <f t="shared" si="88"/>
        <v>5548.5480000000007</v>
      </c>
      <c r="I401" s="1101">
        <f t="shared" si="89"/>
        <v>70464.228000000003</v>
      </c>
      <c r="J401" s="1101"/>
      <c r="K401" s="1218"/>
      <c r="L401" s="1218"/>
      <c r="M401" s="1101">
        <v>480000</v>
      </c>
      <c r="N401" s="1102"/>
    </row>
    <row r="402" spans="1:14" ht="19" thickBot="1">
      <c r="A402" s="1186">
        <v>6</v>
      </c>
      <c r="B402" s="1247" t="s">
        <v>1280</v>
      </c>
      <c r="C402" s="1248" t="s">
        <v>1182</v>
      </c>
      <c r="D402" s="1107">
        <v>110970.96</v>
      </c>
      <c r="E402" s="1107">
        <f t="shared" si="86"/>
        <v>38839.836000000003</v>
      </c>
      <c r="F402" s="1107">
        <f t="shared" si="87"/>
        <v>22194.192000000003</v>
      </c>
      <c r="G402" s="1107">
        <v>5400</v>
      </c>
      <c r="H402" s="1107">
        <f t="shared" si="88"/>
        <v>5548.5480000000007</v>
      </c>
      <c r="I402" s="1107">
        <f t="shared" si="89"/>
        <v>70464.228000000003</v>
      </c>
      <c r="J402" s="1107"/>
      <c r="K402" s="1237"/>
      <c r="L402" s="1237"/>
      <c r="M402" s="1107">
        <v>480000</v>
      </c>
      <c r="N402" s="1109"/>
    </row>
    <row r="403" spans="1:14" ht="18.5" thickBot="1">
      <c r="A403" s="1249"/>
      <c r="B403" s="1250" t="s">
        <v>1038</v>
      </c>
      <c r="C403" s="1251"/>
      <c r="D403" s="1202">
        <f>SUM(D397:D402)</f>
        <v>615707.64</v>
      </c>
      <c r="E403" s="1202">
        <f t="shared" ref="E403:N403" si="90">SUM(E397:E402)</f>
        <v>215497.674</v>
      </c>
      <c r="F403" s="1202">
        <f t="shared" si="90"/>
        <v>123141.52800000002</v>
      </c>
      <c r="G403" s="1202">
        <f t="shared" si="90"/>
        <v>32400</v>
      </c>
      <c r="H403" s="1202">
        <f t="shared" si="90"/>
        <v>30785.382000000005</v>
      </c>
      <c r="I403" s="1202">
        <f t="shared" si="90"/>
        <v>420279.46200000006</v>
      </c>
      <c r="J403" s="1202">
        <f t="shared" si="90"/>
        <v>0</v>
      </c>
      <c r="K403" s="1202">
        <f t="shared" si="90"/>
        <v>0</v>
      </c>
      <c r="L403" s="1202">
        <f t="shared" si="90"/>
        <v>0</v>
      </c>
      <c r="M403" s="1202">
        <f t="shared" si="90"/>
        <v>1560000</v>
      </c>
      <c r="N403" s="1202">
        <f t="shared" si="90"/>
        <v>0</v>
      </c>
    </row>
    <row r="404" spans="1:14" ht="18.5">
      <c r="A404" s="1252">
        <v>7</v>
      </c>
      <c r="B404" s="1151" t="s">
        <v>1281</v>
      </c>
      <c r="C404" s="1235" t="s">
        <v>1282</v>
      </c>
      <c r="D404" s="1152">
        <v>321310.44</v>
      </c>
      <c r="E404" s="1152">
        <f>D404*35%</f>
        <v>112458.65399999999</v>
      </c>
      <c r="F404" s="1152">
        <f>D404*20%</f>
        <v>64262.088000000003</v>
      </c>
      <c r="G404" s="1152">
        <v>7560</v>
      </c>
      <c r="H404" s="1152">
        <f>D404*5%</f>
        <v>16065.522000000001</v>
      </c>
      <c r="I404" s="1152">
        <f>D404*5%+24000</f>
        <v>40065.521999999997</v>
      </c>
      <c r="J404" s="1152"/>
      <c r="K404" s="1253"/>
      <c r="L404" s="1253"/>
      <c r="M404" s="1152">
        <v>480000</v>
      </c>
      <c r="N404" s="1153"/>
    </row>
    <row r="405" spans="1:14" ht="18.5">
      <c r="A405" s="1190">
        <v>8</v>
      </c>
      <c r="B405" s="1100" t="s">
        <v>1283</v>
      </c>
      <c r="C405" s="1159" t="s">
        <v>1282</v>
      </c>
      <c r="D405" s="1101">
        <v>321310.44</v>
      </c>
      <c r="E405" s="1101">
        <f t="shared" ref="E405:E414" si="91">D405*35%</f>
        <v>112458.65399999999</v>
      </c>
      <c r="F405" s="1101">
        <f t="shared" ref="F405:F414" si="92">D405*20%</f>
        <v>64262.088000000003</v>
      </c>
      <c r="G405" s="1101">
        <v>7560</v>
      </c>
      <c r="H405" s="1101">
        <f t="shared" ref="H405:H414" si="93">D405*5%</f>
        <v>16065.522000000001</v>
      </c>
      <c r="I405" s="1101">
        <f t="shared" ref="I405:I414" si="94">D405*5%+24000</f>
        <v>40065.521999999997</v>
      </c>
      <c r="J405" s="1101"/>
      <c r="K405" s="1254"/>
      <c r="L405" s="1254"/>
      <c r="M405" s="1101">
        <v>480000</v>
      </c>
      <c r="N405" s="1102"/>
    </row>
    <row r="406" spans="1:14" ht="18.5">
      <c r="A406" s="1190">
        <v>9</v>
      </c>
      <c r="B406" s="1100" t="s">
        <v>1284</v>
      </c>
      <c r="C406" s="1159" t="s">
        <v>1282</v>
      </c>
      <c r="D406" s="1101">
        <v>321310.44</v>
      </c>
      <c r="E406" s="1101">
        <f t="shared" si="91"/>
        <v>112458.65399999999</v>
      </c>
      <c r="F406" s="1101">
        <f t="shared" si="92"/>
        <v>64262.088000000003</v>
      </c>
      <c r="G406" s="1101">
        <v>7560</v>
      </c>
      <c r="H406" s="1101">
        <f t="shared" si="93"/>
        <v>16065.522000000001</v>
      </c>
      <c r="I406" s="1101">
        <f t="shared" si="94"/>
        <v>40065.521999999997</v>
      </c>
      <c r="J406" s="1101"/>
      <c r="K406" s="1254"/>
      <c r="L406" s="1254"/>
      <c r="M406" s="1101">
        <v>480000</v>
      </c>
      <c r="N406" s="1102"/>
    </row>
    <row r="407" spans="1:14" ht="18.5">
      <c r="A407" s="1190">
        <v>10</v>
      </c>
      <c r="B407" s="1100" t="s">
        <v>1285</v>
      </c>
      <c r="C407" s="1159" t="s">
        <v>1282</v>
      </c>
      <c r="D407" s="1101">
        <v>321310.44</v>
      </c>
      <c r="E407" s="1101">
        <f t="shared" si="91"/>
        <v>112458.65399999999</v>
      </c>
      <c r="F407" s="1101">
        <f t="shared" si="92"/>
        <v>64262.088000000003</v>
      </c>
      <c r="G407" s="1101">
        <v>7560</v>
      </c>
      <c r="H407" s="1101">
        <f t="shared" si="93"/>
        <v>16065.522000000001</v>
      </c>
      <c r="I407" s="1101">
        <f t="shared" si="94"/>
        <v>40065.521999999997</v>
      </c>
      <c r="J407" s="1101"/>
      <c r="K407" s="1254"/>
      <c r="L407" s="1254"/>
      <c r="M407" s="1101">
        <v>480000</v>
      </c>
      <c r="N407" s="1102"/>
    </row>
    <row r="408" spans="1:14" ht="18.5">
      <c r="A408" s="1190">
        <v>11</v>
      </c>
      <c r="B408" s="1100" t="s">
        <v>1286</v>
      </c>
      <c r="C408" s="1159" t="s">
        <v>1287</v>
      </c>
      <c r="D408" s="1101">
        <v>379039.44</v>
      </c>
      <c r="E408" s="1101">
        <f t="shared" si="91"/>
        <v>132663.804</v>
      </c>
      <c r="F408" s="1101">
        <f t="shared" si="92"/>
        <v>75807.888000000006</v>
      </c>
      <c r="G408" s="1101">
        <v>7560</v>
      </c>
      <c r="H408" s="1101">
        <f t="shared" si="93"/>
        <v>18951.972000000002</v>
      </c>
      <c r="I408" s="1101">
        <f t="shared" si="94"/>
        <v>42951.972000000002</v>
      </c>
      <c r="J408" s="1101"/>
      <c r="K408" s="1254"/>
      <c r="L408" s="1254"/>
      <c r="M408" s="1101">
        <v>480000</v>
      </c>
      <c r="N408" s="1102"/>
    </row>
    <row r="409" spans="1:14" ht="18.5">
      <c r="A409" s="1190">
        <v>12</v>
      </c>
      <c r="B409" s="1100" t="s">
        <v>1288</v>
      </c>
      <c r="C409" s="1159" t="s">
        <v>1287</v>
      </c>
      <c r="D409" s="1101">
        <v>379039.44</v>
      </c>
      <c r="E409" s="1101">
        <f t="shared" si="91"/>
        <v>132663.804</v>
      </c>
      <c r="F409" s="1101">
        <f t="shared" si="92"/>
        <v>75807.888000000006</v>
      </c>
      <c r="G409" s="1101">
        <v>7560</v>
      </c>
      <c r="H409" s="1101">
        <f t="shared" si="93"/>
        <v>18951.972000000002</v>
      </c>
      <c r="I409" s="1101">
        <f t="shared" si="94"/>
        <v>42951.972000000002</v>
      </c>
      <c r="J409" s="1101"/>
      <c r="K409" s="1254"/>
      <c r="L409" s="1254"/>
      <c r="M409" s="1101">
        <v>480000</v>
      </c>
      <c r="N409" s="1102"/>
    </row>
    <row r="410" spans="1:14" ht="18.5">
      <c r="A410" s="1190">
        <v>13</v>
      </c>
      <c r="B410" s="1100" t="s">
        <v>1289</v>
      </c>
      <c r="C410" s="1159" t="s">
        <v>1287</v>
      </c>
      <c r="D410" s="1101">
        <v>379039.44</v>
      </c>
      <c r="E410" s="1101">
        <f t="shared" si="91"/>
        <v>132663.804</v>
      </c>
      <c r="F410" s="1101">
        <f t="shared" si="92"/>
        <v>75807.888000000006</v>
      </c>
      <c r="G410" s="1101">
        <v>7560</v>
      </c>
      <c r="H410" s="1101">
        <f t="shared" si="93"/>
        <v>18951.972000000002</v>
      </c>
      <c r="I410" s="1101">
        <f t="shared" si="94"/>
        <v>42951.972000000002</v>
      </c>
      <c r="J410" s="1101"/>
      <c r="K410" s="1254"/>
      <c r="L410" s="1254"/>
      <c r="M410" s="1101">
        <v>480000</v>
      </c>
      <c r="N410" s="1102"/>
    </row>
    <row r="411" spans="1:14" ht="18.5">
      <c r="A411" s="1190">
        <v>14</v>
      </c>
      <c r="B411" s="1100" t="s">
        <v>1290</v>
      </c>
      <c r="C411" s="1159" t="s">
        <v>1287</v>
      </c>
      <c r="D411" s="1101">
        <v>379039.44</v>
      </c>
      <c r="E411" s="1101">
        <f t="shared" si="91"/>
        <v>132663.804</v>
      </c>
      <c r="F411" s="1101">
        <f t="shared" si="92"/>
        <v>75807.888000000006</v>
      </c>
      <c r="G411" s="1101">
        <v>7560</v>
      </c>
      <c r="H411" s="1101">
        <f t="shared" si="93"/>
        <v>18951.972000000002</v>
      </c>
      <c r="I411" s="1101">
        <f t="shared" si="94"/>
        <v>42951.972000000002</v>
      </c>
      <c r="J411" s="1101"/>
      <c r="K411" s="1254"/>
      <c r="L411" s="1254"/>
      <c r="M411" s="1101">
        <v>480000</v>
      </c>
      <c r="N411" s="1102"/>
    </row>
    <row r="412" spans="1:14" ht="18.5">
      <c r="A412" s="1190">
        <v>15</v>
      </c>
      <c r="B412" s="1100" t="s">
        <v>1291</v>
      </c>
      <c r="C412" s="1159" t="s">
        <v>1287</v>
      </c>
      <c r="D412" s="1101">
        <v>379039.44</v>
      </c>
      <c r="E412" s="1101">
        <f t="shared" si="91"/>
        <v>132663.804</v>
      </c>
      <c r="F412" s="1101">
        <f t="shared" si="92"/>
        <v>75807.888000000006</v>
      </c>
      <c r="G412" s="1101">
        <v>7560</v>
      </c>
      <c r="H412" s="1101">
        <f t="shared" si="93"/>
        <v>18951.972000000002</v>
      </c>
      <c r="I412" s="1101">
        <f t="shared" si="94"/>
        <v>42951.972000000002</v>
      </c>
      <c r="J412" s="1101"/>
      <c r="K412" s="1254"/>
      <c r="L412" s="1254"/>
      <c r="M412" s="1101">
        <v>480000</v>
      </c>
      <c r="N412" s="1102"/>
    </row>
    <row r="413" spans="1:14" ht="18.5">
      <c r="A413" s="1190">
        <v>16</v>
      </c>
      <c r="B413" s="1100" t="s">
        <v>1292</v>
      </c>
      <c r="C413" s="1159" t="s">
        <v>1287</v>
      </c>
      <c r="D413" s="1101">
        <v>379039.44</v>
      </c>
      <c r="E413" s="1101">
        <f t="shared" si="91"/>
        <v>132663.804</v>
      </c>
      <c r="F413" s="1101">
        <f t="shared" si="92"/>
        <v>75807.888000000006</v>
      </c>
      <c r="G413" s="1101">
        <v>7560</v>
      </c>
      <c r="H413" s="1101">
        <f t="shared" si="93"/>
        <v>18951.972000000002</v>
      </c>
      <c r="I413" s="1101">
        <f t="shared" si="94"/>
        <v>42951.972000000002</v>
      </c>
      <c r="J413" s="1101"/>
      <c r="K413" s="1254"/>
      <c r="L413" s="1254"/>
      <c r="M413" s="1101">
        <v>480000</v>
      </c>
      <c r="N413" s="1102"/>
    </row>
    <row r="414" spans="1:14" ht="19" thickBot="1">
      <c r="A414" s="1190">
        <v>17</v>
      </c>
      <c r="B414" s="1106" t="s">
        <v>1293</v>
      </c>
      <c r="C414" s="1200" t="s">
        <v>1287</v>
      </c>
      <c r="D414" s="1107">
        <v>379039.44</v>
      </c>
      <c r="E414" s="1107">
        <f t="shared" si="91"/>
        <v>132663.804</v>
      </c>
      <c r="F414" s="1107">
        <f t="shared" si="92"/>
        <v>75807.888000000006</v>
      </c>
      <c r="G414" s="1107">
        <v>7560</v>
      </c>
      <c r="H414" s="1107">
        <f t="shared" si="93"/>
        <v>18951.972000000002</v>
      </c>
      <c r="I414" s="1107">
        <f t="shared" si="94"/>
        <v>42951.972000000002</v>
      </c>
      <c r="J414" s="1107"/>
      <c r="K414" s="1255"/>
      <c r="L414" s="1255"/>
      <c r="M414" s="1107">
        <v>480000</v>
      </c>
      <c r="N414" s="1109"/>
    </row>
    <row r="415" spans="1:14" ht="18.5" thickBot="1">
      <c r="A415" s="1256"/>
      <c r="B415" s="1257" t="s">
        <v>1234</v>
      </c>
      <c r="C415" s="1258"/>
      <c r="D415" s="1259">
        <f>SUM(D404:D414)</f>
        <v>3938517.84</v>
      </c>
      <c r="E415" s="1259">
        <f t="shared" ref="E415:M415" si="95">SUM(E404:E414)</f>
        <v>1378481.2439999999</v>
      </c>
      <c r="F415" s="1259">
        <f t="shared" si="95"/>
        <v>787703.5680000002</v>
      </c>
      <c r="G415" s="1259">
        <f t="shared" si="95"/>
        <v>83160</v>
      </c>
      <c r="H415" s="1259">
        <f t="shared" si="95"/>
        <v>196925.89200000005</v>
      </c>
      <c r="I415" s="1259">
        <f t="shared" si="95"/>
        <v>460925.89200000005</v>
      </c>
      <c r="J415" s="1259">
        <f t="shared" si="95"/>
        <v>0</v>
      </c>
      <c r="K415" s="1259">
        <f t="shared" si="95"/>
        <v>0</v>
      </c>
      <c r="L415" s="1259">
        <f t="shared" si="95"/>
        <v>0</v>
      </c>
      <c r="M415" s="1259">
        <f t="shared" si="95"/>
        <v>5280000</v>
      </c>
      <c r="N415" s="1259">
        <f>SUM(N404:N414)</f>
        <v>0</v>
      </c>
    </row>
    <row r="416" spans="1:14" ht="24.5">
      <c r="A416" s="1740" t="s">
        <v>916</v>
      </c>
      <c r="B416" s="1740"/>
      <c r="C416" s="1740"/>
      <c r="D416" s="1740"/>
      <c r="E416" s="1740"/>
      <c r="F416" s="1740"/>
      <c r="G416" s="1740"/>
      <c r="H416" s="1740"/>
      <c r="I416" s="1740"/>
      <c r="J416" s="1740"/>
      <c r="K416" s="1740"/>
      <c r="L416" s="1740"/>
      <c r="M416" s="1740"/>
      <c r="N416" s="1740"/>
    </row>
    <row r="417" spans="1:255" ht="18">
      <c r="A417" s="1733" t="s">
        <v>1294</v>
      </c>
      <c r="B417" s="1733"/>
      <c r="C417" s="1733"/>
      <c r="D417" s="1733"/>
      <c r="E417" s="1733"/>
      <c r="F417" s="1733"/>
      <c r="G417" s="1733"/>
      <c r="H417" s="1733"/>
      <c r="I417" s="1733"/>
      <c r="J417" s="1733"/>
      <c r="K417" s="1733"/>
      <c r="L417" s="1733"/>
      <c r="M417" s="1733"/>
      <c r="N417" s="1733"/>
    </row>
    <row r="418" spans="1:255" ht="18">
      <c r="A418" s="1734" t="s">
        <v>1295</v>
      </c>
      <c r="B418" s="1734"/>
      <c r="C418" s="1734"/>
      <c r="D418" s="1734"/>
      <c r="E418" s="1734"/>
      <c r="F418" s="1734"/>
      <c r="G418" s="1734"/>
      <c r="H418" s="1734"/>
      <c r="I418" s="1734"/>
      <c r="J418" s="1734"/>
      <c r="K418" s="1734"/>
      <c r="L418" s="1734"/>
      <c r="M418" s="1734"/>
      <c r="N418" s="1734"/>
    </row>
    <row r="419" spans="1:255" ht="54">
      <c r="A419" s="1260" t="s">
        <v>930</v>
      </c>
      <c r="B419" s="1260" t="s">
        <v>931</v>
      </c>
      <c r="C419" s="1260" t="s">
        <v>1296</v>
      </c>
      <c r="D419" s="1260" t="s">
        <v>1297</v>
      </c>
      <c r="E419" s="1260" t="s">
        <v>1298</v>
      </c>
      <c r="F419" s="1260" t="s">
        <v>1299</v>
      </c>
      <c r="G419" s="1260" t="s">
        <v>1300</v>
      </c>
      <c r="H419" s="1260" t="s">
        <v>1301</v>
      </c>
      <c r="I419" s="1261"/>
      <c r="J419" s="1261"/>
      <c r="K419" s="1261"/>
      <c r="L419" s="1261"/>
      <c r="M419" s="1260" t="s">
        <v>959</v>
      </c>
      <c r="N419" s="1261"/>
      <c r="O419" s="1146"/>
      <c r="P419" s="1146"/>
      <c r="Q419" s="1146"/>
      <c r="R419" s="1146"/>
      <c r="S419" s="1146"/>
      <c r="T419" s="1146"/>
      <c r="U419" s="1146"/>
      <c r="V419" s="1146"/>
      <c r="W419" s="1146"/>
      <c r="X419" s="1146"/>
      <c r="Y419" s="1146"/>
      <c r="Z419" s="1146"/>
      <c r="AA419" s="1146"/>
      <c r="AB419" s="1146"/>
      <c r="AC419" s="1146"/>
      <c r="AD419" s="1146"/>
      <c r="AE419" s="1146"/>
      <c r="AF419" s="1146"/>
      <c r="AG419" s="1146"/>
      <c r="AH419" s="1146"/>
      <c r="AI419" s="1146"/>
      <c r="AJ419" s="1146"/>
      <c r="AK419" s="1146"/>
      <c r="AL419" s="1146"/>
      <c r="AM419" s="1146"/>
      <c r="AN419" s="1146"/>
      <c r="AO419" s="1146"/>
      <c r="AP419" s="1146"/>
      <c r="AQ419" s="1146"/>
      <c r="AR419" s="1146"/>
      <c r="AS419" s="1146"/>
      <c r="AT419" s="1146"/>
      <c r="AU419" s="1146"/>
      <c r="AV419" s="1146"/>
      <c r="AW419" s="1146"/>
      <c r="AX419" s="1146"/>
      <c r="AY419" s="1146"/>
      <c r="AZ419" s="1146"/>
      <c r="BA419" s="1146"/>
      <c r="BB419" s="1146"/>
      <c r="BC419" s="1146"/>
      <c r="BD419" s="1146"/>
      <c r="BE419" s="1146"/>
      <c r="BF419" s="1146"/>
      <c r="BG419" s="1146"/>
      <c r="BH419" s="1146"/>
      <c r="BI419" s="1146"/>
      <c r="BJ419" s="1146"/>
      <c r="BK419" s="1146"/>
      <c r="BL419" s="1146"/>
      <c r="BM419" s="1146"/>
      <c r="BN419" s="1146"/>
      <c r="BO419" s="1146"/>
      <c r="BP419" s="1146"/>
      <c r="BQ419" s="1146"/>
      <c r="BR419" s="1146"/>
      <c r="BS419" s="1146"/>
      <c r="BT419" s="1146"/>
      <c r="BU419" s="1146"/>
      <c r="BV419" s="1146"/>
      <c r="BW419" s="1146"/>
      <c r="BX419" s="1146"/>
      <c r="BY419" s="1146"/>
      <c r="BZ419" s="1146"/>
      <c r="CA419" s="1146"/>
      <c r="CB419" s="1146"/>
      <c r="CC419" s="1146"/>
      <c r="CD419" s="1146"/>
      <c r="CE419" s="1146"/>
      <c r="CF419" s="1146"/>
      <c r="CG419" s="1146"/>
      <c r="CH419" s="1146"/>
      <c r="CI419" s="1146"/>
      <c r="CJ419" s="1146"/>
      <c r="CK419" s="1146"/>
      <c r="CL419" s="1146"/>
      <c r="CM419" s="1146"/>
      <c r="CN419" s="1146"/>
      <c r="CO419" s="1146"/>
      <c r="CP419" s="1146"/>
      <c r="CQ419" s="1146"/>
      <c r="CR419" s="1146"/>
      <c r="CS419" s="1146"/>
      <c r="CT419" s="1146"/>
      <c r="CU419" s="1146"/>
      <c r="CV419" s="1146"/>
      <c r="CW419" s="1146"/>
      <c r="CX419" s="1146"/>
      <c r="CY419" s="1146"/>
      <c r="CZ419" s="1146"/>
      <c r="DA419" s="1146"/>
      <c r="DB419" s="1146"/>
      <c r="DC419" s="1146"/>
      <c r="DD419" s="1146"/>
      <c r="DE419" s="1146"/>
      <c r="DF419" s="1146"/>
      <c r="DG419" s="1146"/>
      <c r="DH419" s="1146"/>
      <c r="DI419" s="1146"/>
      <c r="DJ419" s="1146"/>
      <c r="DK419" s="1146"/>
      <c r="DL419" s="1146"/>
      <c r="DM419" s="1146"/>
      <c r="DN419" s="1146"/>
      <c r="DO419" s="1146"/>
      <c r="DP419" s="1146"/>
      <c r="DQ419" s="1146"/>
      <c r="DR419" s="1146"/>
      <c r="DS419" s="1146"/>
      <c r="DT419" s="1146"/>
      <c r="DU419" s="1146"/>
      <c r="DV419" s="1146"/>
      <c r="DW419" s="1146"/>
      <c r="DX419" s="1146"/>
      <c r="DY419" s="1146"/>
      <c r="DZ419" s="1146"/>
      <c r="EA419" s="1146"/>
      <c r="EB419" s="1146"/>
      <c r="EC419" s="1146"/>
      <c r="ED419" s="1146"/>
      <c r="EE419" s="1146"/>
      <c r="EF419" s="1146"/>
      <c r="EG419" s="1146"/>
      <c r="EH419" s="1146"/>
      <c r="EI419" s="1146"/>
      <c r="EJ419" s="1146"/>
      <c r="EK419" s="1146"/>
      <c r="EL419" s="1146"/>
      <c r="EM419" s="1146"/>
      <c r="EN419" s="1146"/>
      <c r="EO419" s="1146"/>
      <c r="EP419" s="1146"/>
      <c r="EQ419" s="1146"/>
      <c r="ER419" s="1146"/>
      <c r="ES419" s="1146"/>
      <c r="ET419" s="1146"/>
      <c r="EU419" s="1146"/>
      <c r="EV419" s="1146"/>
      <c r="EW419" s="1146"/>
      <c r="EX419" s="1146"/>
      <c r="EY419" s="1146"/>
      <c r="EZ419" s="1146"/>
      <c r="FA419" s="1146"/>
      <c r="FB419" s="1146"/>
      <c r="FC419" s="1146"/>
      <c r="FD419" s="1146"/>
      <c r="FE419" s="1146"/>
      <c r="FF419" s="1146"/>
      <c r="FG419" s="1146"/>
      <c r="FH419" s="1146"/>
      <c r="FI419" s="1146"/>
      <c r="FJ419" s="1146"/>
      <c r="FK419" s="1146"/>
      <c r="FL419" s="1146"/>
      <c r="FM419" s="1146"/>
      <c r="FN419" s="1146"/>
      <c r="FO419" s="1146"/>
      <c r="FP419" s="1146"/>
      <c r="FQ419" s="1146"/>
      <c r="FR419" s="1146"/>
      <c r="FS419" s="1146"/>
      <c r="FT419" s="1146"/>
      <c r="FU419" s="1146"/>
      <c r="FV419" s="1146"/>
      <c r="FW419" s="1146"/>
      <c r="FX419" s="1146"/>
      <c r="FY419" s="1146"/>
      <c r="FZ419" s="1146"/>
      <c r="GA419" s="1146"/>
      <c r="GB419" s="1146"/>
      <c r="GC419" s="1146"/>
      <c r="GD419" s="1146"/>
      <c r="GE419" s="1146"/>
      <c r="GF419" s="1146"/>
      <c r="GG419" s="1146"/>
      <c r="GH419" s="1146"/>
      <c r="GI419" s="1146"/>
      <c r="GJ419" s="1146"/>
      <c r="GK419" s="1146"/>
      <c r="GL419" s="1146"/>
      <c r="GM419" s="1146"/>
      <c r="GN419" s="1146"/>
      <c r="GO419" s="1146"/>
      <c r="GP419" s="1146"/>
      <c r="GQ419" s="1146"/>
      <c r="GR419" s="1146"/>
      <c r="GS419" s="1146"/>
      <c r="GT419" s="1146"/>
      <c r="GU419" s="1146"/>
      <c r="GV419" s="1146"/>
      <c r="GW419" s="1146"/>
      <c r="GX419" s="1146"/>
      <c r="GY419" s="1146"/>
      <c r="GZ419" s="1146"/>
      <c r="HA419" s="1146"/>
      <c r="HB419" s="1146"/>
      <c r="HC419" s="1146"/>
      <c r="HD419" s="1146"/>
      <c r="HE419" s="1146"/>
      <c r="HF419" s="1146"/>
      <c r="HG419" s="1146"/>
      <c r="HH419" s="1146"/>
      <c r="HI419" s="1146"/>
      <c r="HJ419" s="1146"/>
      <c r="HK419" s="1146"/>
      <c r="HL419" s="1146"/>
      <c r="HM419" s="1146"/>
      <c r="HN419" s="1146"/>
      <c r="HO419" s="1146"/>
      <c r="HP419" s="1146"/>
      <c r="HQ419" s="1146"/>
      <c r="HR419" s="1146"/>
      <c r="HS419" s="1146"/>
      <c r="HT419" s="1146"/>
      <c r="HU419" s="1146"/>
      <c r="HV419" s="1146"/>
      <c r="HW419" s="1146"/>
      <c r="HX419" s="1146"/>
      <c r="HY419" s="1146"/>
      <c r="HZ419" s="1146"/>
      <c r="IA419" s="1146"/>
      <c r="IB419" s="1146"/>
      <c r="IC419" s="1146"/>
      <c r="ID419" s="1146"/>
      <c r="IE419" s="1146"/>
      <c r="IF419" s="1146"/>
      <c r="IG419" s="1146"/>
      <c r="IH419" s="1146"/>
      <c r="II419" s="1146"/>
      <c r="IJ419" s="1146"/>
      <c r="IK419" s="1146"/>
      <c r="IL419" s="1146"/>
      <c r="IM419" s="1146"/>
      <c r="IN419" s="1146"/>
      <c r="IO419" s="1146"/>
      <c r="IP419" s="1146"/>
      <c r="IQ419" s="1146"/>
      <c r="IR419" s="1146"/>
      <c r="IS419" s="1146"/>
      <c r="IT419" s="1146"/>
      <c r="IU419" s="1146"/>
    </row>
    <row r="420" spans="1:255" ht="18">
      <c r="A420" s="1262">
        <v>1</v>
      </c>
      <c r="B420" s="1263"/>
      <c r="C420" s="1264" t="s">
        <v>1302</v>
      </c>
      <c r="D420" s="1265">
        <v>363251.76</v>
      </c>
      <c r="E420" s="1265">
        <v>56400</v>
      </c>
      <c r="F420" s="1262"/>
      <c r="G420" s="1262"/>
      <c r="H420" s="1265"/>
      <c r="I420" s="1266"/>
      <c r="J420" s="1266"/>
      <c r="K420" s="1266"/>
      <c r="L420" s="1266"/>
      <c r="M420" s="1267">
        <v>480000</v>
      </c>
      <c r="N420" s="1266"/>
    </row>
    <row r="421" spans="1:255" ht="18">
      <c r="A421" s="1262">
        <v>2</v>
      </c>
      <c r="B421" s="1263"/>
      <c r="C421" s="1264" t="s">
        <v>1302</v>
      </c>
      <c r="D421" s="1265">
        <v>363251.76</v>
      </c>
      <c r="E421" s="1265">
        <v>56400</v>
      </c>
      <c r="F421" s="1262"/>
      <c r="G421" s="1262"/>
      <c r="H421" s="1265"/>
      <c r="I421" s="1266"/>
      <c r="J421" s="1266"/>
      <c r="K421" s="1266"/>
      <c r="L421" s="1266"/>
      <c r="M421" s="1267">
        <v>480000</v>
      </c>
      <c r="N421" s="1266"/>
    </row>
    <row r="422" spans="1:255" ht="18">
      <c r="A422" s="1262">
        <v>3</v>
      </c>
      <c r="B422" s="1263"/>
      <c r="C422" s="1264" t="s">
        <v>1302</v>
      </c>
      <c r="D422" s="1265">
        <v>363251.76</v>
      </c>
      <c r="E422" s="1265">
        <v>56400</v>
      </c>
      <c r="F422" s="1262"/>
      <c r="G422" s="1262"/>
      <c r="H422" s="1265"/>
      <c r="I422" s="1266"/>
      <c r="J422" s="1266"/>
      <c r="K422" s="1266"/>
      <c r="L422" s="1266"/>
      <c r="M422" s="1267">
        <v>480000</v>
      </c>
      <c r="N422" s="1266"/>
    </row>
    <row r="423" spans="1:255" ht="18">
      <c r="A423" s="1262">
        <v>4</v>
      </c>
      <c r="B423" s="1263"/>
      <c r="C423" s="1264" t="s">
        <v>1302</v>
      </c>
      <c r="D423" s="1265">
        <v>363251.76</v>
      </c>
      <c r="E423" s="1265">
        <v>56400</v>
      </c>
      <c r="F423" s="1262"/>
      <c r="G423" s="1262"/>
      <c r="H423" s="1265"/>
      <c r="I423" s="1266"/>
      <c r="J423" s="1266"/>
      <c r="K423" s="1266"/>
      <c r="L423" s="1266"/>
      <c r="M423" s="1267">
        <v>480000</v>
      </c>
      <c r="N423" s="1266"/>
    </row>
    <row r="424" spans="1:255" ht="18">
      <c r="A424" s="1262">
        <v>5</v>
      </c>
      <c r="B424" s="1263"/>
      <c r="C424" s="1264" t="s">
        <v>1302</v>
      </c>
      <c r="D424" s="1265">
        <v>363251.76</v>
      </c>
      <c r="E424" s="1265">
        <v>56400</v>
      </c>
      <c r="F424" s="1262"/>
      <c r="G424" s="1262"/>
      <c r="H424" s="1265"/>
      <c r="I424" s="1266"/>
      <c r="J424" s="1266"/>
      <c r="K424" s="1266"/>
      <c r="L424" s="1266"/>
      <c r="M424" s="1267">
        <v>480000</v>
      </c>
      <c r="N424" s="1266"/>
    </row>
    <row r="425" spans="1:255" ht="18">
      <c r="A425" s="1262">
        <v>6</v>
      </c>
      <c r="B425" s="1263"/>
      <c r="C425" s="1264" t="s">
        <v>1302</v>
      </c>
      <c r="D425" s="1265">
        <v>363251.76</v>
      </c>
      <c r="E425" s="1265">
        <v>56400</v>
      </c>
      <c r="F425" s="1262"/>
      <c r="G425" s="1262"/>
      <c r="H425" s="1265"/>
      <c r="I425" s="1266"/>
      <c r="J425" s="1266"/>
      <c r="K425" s="1266"/>
      <c r="L425" s="1266"/>
      <c r="M425" s="1267">
        <v>480000</v>
      </c>
      <c r="N425" s="1266"/>
    </row>
    <row r="426" spans="1:255" ht="18">
      <c r="A426" s="1262">
        <v>7</v>
      </c>
      <c r="B426" s="1263"/>
      <c r="C426" s="1264" t="s">
        <v>1302</v>
      </c>
      <c r="D426" s="1265">
        <v>363251.76</v>
      </c>
      <c r="E426" s="1265">
        <v>56400</v>
      </c>
      <c r="F426" s="1262"/>
      <c r="G426" s="1262"/>
      <c r="H426" s="1265"/>
      <c r="I426" s="1266"/>
      <c r="J426" s="1266"/>
      <c r="K426" s="1266"/>
      <c r="L426" s="1266"/>
      <c r="M426" s="1267">
        <v>480000</v>
      </c>
      <c r="N426" s="1266"/>
    </row>
    <row r="427" spans="1:255" ht="18">
      <c r="A427" s="1262">
        <v>8</v>
      </c>
      <c r="B427" s="1263"/>
      <c r="C427" s="1264" t="s">
        <v>1302</v>
      </c>
      <c r="D427" s="1265">
        <v>363251.76</v>
      </c>
      <c r="E427" s="1265">
        <v>56400</v>
      </c>
      <c r="F427" s="1262"/>
      <c r="G427" s="1262"/>
      <c r="H427" s="1265"/>
      <c r="I427" s="1266"/>
      <c r="J427" s="1266"/>
      <c r="K427" s="1266"/>
      <c r="L427" s="1266"/>
      <c r="M427" s="1267">
        <v>480000</v>
      </c>
      <c r="N427" s="1266"/>
    </row>
    <row r="428" spans="1:255" ht="18">
      <c r="A428" s="1262">
        <v>9</v>
      </c>
      <c r="B428" s="1263"/>
      <c r="C428" s="1264" t="s">
        <v>1302</v>
      </c>
      <c r="D428" s="1265">
        <v>363251.76</v>
      </c>
      <c r="E428" s="1265">
        <v>56400</v>
      </c>
      <c r="F428" s="1262"/>
      <c r="G428" s="1262"/>
      <c r="H428" s="1265"/>
      <c r="I428" s="1266"/>
      <c r="J428" s="1266"/>
      <c r="K428" s="1266"/>
      <c r="L428" s="1266"/>
      <c r="M428" s="1267">
        <v>480000</v>
      </c>
      <c r="N428" s="1266"/>
    </row>
    <row r="429" spans="1:255" ht="18">
      <c r="A429" s="1262">
        <v>10</v>
      </c>
      <c r="B429" s="1268"/>
      <c r="C429" s="1264" t="s">
        <v>1302</v>
      </c>
      <c r="D429" s="1265">
        <v>363251.76</v>
      </c>
      <c r="E429" s="1265">
        <v>56400</v>
      </c>
      <c r="F429" s="1262"/>
      <c r="G429" s="1262"/>
      <c r="H429" s="1265"/>
      <c r="I429" s="1266"/>
      <c r="J429" s="1266"/>
      <c r="K429" s="1266"/>
      <c r="L429" s="1266"/>
      <c r="M429" s="1267">
        <v>480000</v>
      </c>
      <c r="N429" s="1266"/>
    </row>
    <row r="430" spans="1:255" ht="18">
      <c r="A430" s="1262">
        <v>11</v>
      </c>
      <c r="B430" s="1263"/>
      <c r="C430" s="1264" t="s">
        <v>1302</v>
      </c>
      <c r="D430" s="1265">
        <v>363251.76</v>
      </c>
      <c r="E430" s="1265">
        <v>56400</v>
      </c>
      <c r="F430" s="1262"/>
      <c r="G430" s="1262"/>
      <c r="H430" s="1265"/>
      <c r="I430" s="1266"/>
      <c r="J430" s="1266"/>
      <c r="K430" s="1266"/>
      <c r="L430" s="1266"/>
      <c r="M430" s="1267">
        <v>480000</v>
      </c>
      <c r="N430" s="1266"/>
    </row>
    <row r="431" spans="1:255" ht="18">
      <c r="A431" s="1262">
        <v>12</v>
      </c>
      <c r="B431" s="1263"/>
      <c r="C431" s="1264" t="s">
        <v>1302</v>
      </c>
      <c r="D431" s="1265">
        <v>363251.76</v>
      </c>
      <c r="E431" s="1265">
        <v>56400</v>
      </c>
      <c r="F431" s="1262"/>
      <c r="G431" s="1262"/>
      <c r="H431" s="1265"/>
      <c r="I431" s="1266"/>
      <c r="J431" s="1266"/>
      <c r="K431" s="1266"/>
      <c r="L431" s="1266"/>
      <c r="M431" s="1267">
        <v>480000</v>
      </c>
      <c r="N431" s="1266"/>
    </row>
    <row r="432" spans="1:255" ht="18">
      <c r="A432" s="1262">
        <v>13</v>
      </c>
      <c r="B432" s="1263"/>
      <c r="C432" s="1264" t="s">
        <v>1302</v>
      </c>
      <c r="D432" s="1265">
        <v>363251.76</v>
      </c>
      <c r="E432" s="1265">
        <v>56400</v>
      </c>
      <c r="F432" s="1262"/>
      <c r="G432" s="1262"/>
      <c r="H432" s="1265"/>
      <c r="I432" s="1266"/>
      <c r="J432" s="1266"/>
      <c r="K432" s="1266"/>
      <c r="L432" s="1266"/>
      <c r="M432" s="1267">
        <v>480000</v>
      </c>
      <c r="N432" s="1266"/>
    </row>
    <row r="433" spans="1:14" ht="18">
      <c r="A433" s="1262">
        <v>14</v>
      </c>
      <c r="B433" s="1263"/>
      <c r="C433" s="1264" t="s">
        <v>1302</v>
      </c>
      <c r="D433" s="1265">
        <v>363251.76</v>
      </c>
      <c r="E433" s="1265">
        <v>56400</v>
      </c>
      <c r="F433" s="1262"/>
      <c r="G433" s="1262"/>
      <c r="H433" s="1265"/>
      <c r="I433" s="1266"/>
      <c r="J433" s="1266"/>
      <c r="K433" s="1266"/>
      <c r="L433" s="1266"/>
      <c r="M433" s="1267">
        <v>480000</v>
      </c>
      <c r="N433" s="1266"/>
    </row>
    <row r="434" spans="1:14" ht="18">
      <c r="A434" s="1262">
        <v>15</v>
      </c>
      <c r="B434" s="1263"/>
      <c r="C434" s="1264" t="s">
        <v>1302</v>
      </c>
      <c r="D434" s="1265">
        <v>363251.76</v>
      </c>
      <c r="E434" s="1265">
        <v>56400</v>
      </c>
      <c r="F434" s="1262"/>
      <c r="G434" s="1262"/>
      <c r="H434" s="1265"/>
      <c r="I434" s="1266"/>
      <c r="J434" s="1266"/>
      <c r="K434" s="1266"/>
      <c r="L434" s="1266"/>
      <c r="M434" s="1267">
        <v>480000</v>
      </c>
      <c r="N434" s="1266"/>
    </row>
    <row r="435" spans="1:14" ht="18">
      <c r="A435" s="1262">
        <v>16</v>
      </c>
      <c r="B435" s="1263"/>
      <c r="C435" s="1264" t="s">
        <v>1302</v>
      </c>
      <c r="D435" s="1265">
        <v>363251.76</v>
      </c>
      <c r="E435" s="1265">
        <v>56400</v>
      </c>
      <c r="F435" s="1262"/>
      <c r="G435" s="1262"/>
      <c r="H435" s="1265"/>
      <c r="I435" s="1266"/>
      <c r="J435" s="1266"/>
      <c r="K435" s="1266"/>
      <c r="L435" s="1266"/>
      <c r="M435" s="1267">
        <v>480000</v>
      </c>
      <c r="N435" s="1266"/>
    </row>
    <row r="436" spans="1:14" ht="18">
      <c r="A436" s="1262">
        <v>17</v>
      </c>
      <c r="B436" s="1263"/>
      <c r="C436" s="1264" t="s">
        <v>1302</v>
      </c>
      <c r="D436" s="1265">
        <v>363251.76</v>
      </c>
      <c r="E436" s="1265">
        <v>56400</v>
      </c>
      <c r="F436" s="1262"/>
      <c r="G436" s="1262"/>
      <c r="H436" s="1265"/>
      <c r="I436" s="1266"/>
      <c r="J436" s="1266"/>
      <c r="K436" s="1266"/>
      <c r="L436" s="1266"/>
      <c r="M436" s="1267">
        <v>480000</v>
      </c>
      <c r="N436" s="1266"/>
    </row>
    <row r="437" spans="1:14" ht="18">
      <c r="A437" s="1262">
        <v>18</v>
      </c>
      <c r="B437" s="1263"/>
      <c r="C437" s="1264" t="s">
        <v>1302</v>
      </c>
      <c r="D437" s="1265">
        <v>363251.76</v>
      </c>
      <c r="E437" s="1265">
        <v>56400</v>
      </c>
      <c r="F437" s="1262"/>
      <c r="G437" s="1262"/>
      <c r="H437" s="1265"/>
      <c r="I437" s="1266"/>
      <c r="J437" s="1266"/>
      <c r="K437" s="1266"/>
      <c r="L437" s="1266"/>
      <c r="M437" s="1267">
        <v>480000</v>
      </c>
      <c r="N437" s="1266"/>
    </row>
    <row r="438" spans="1:14" ht="18">
      <c r="A438" s="1262">
        <v>19</v>
      </c>
      <c r="B438" s="1263"/>
      <c r="C438" s="1264" t="s">
        <v>1302</v>
      </c>
      <c r="D438" s="1265">
        <v>363251.76</v>
      </c>
      <c r="E438" s="1265">
        <v>56400</v>
      </c>
      <c r="F438" s="1262"/>
      <c r="G438" s="1262"/>
      <c r="H438" s="1265"/>
      <c r="I438" s="1266"/>
      <c r="J438" s="1266"/>
      <c r="K438" s="1266"/>
      <c r="L438" s="1266"/>
      <c r="M438" s="1267">
        <v>480000</v>
      </c>
      <c r="N438" s="1266"/>
    </row>
    <row r="439" spans="1:14" ht="18">
      <c r="A439" s="1262">
        <v>20</v>
      </c>
      <c r="B439" s="1269"/>
      <c r="C439" s="1264" t="s">
        <v>1303</v>
      </c>
      <c r="D439" s="1265">
        <v>398840.16</v>
      </c>
      <c r="E439" s="1265">
        <v>56400</v>
      </c>
      <c r="F439" s="1262"/>
      <c r="G439" s="1262"/>
      <c r="H439" s="1265"/>
      <c r="I439" s="1266"/>
      <c r="J439" s="1266"/>
      <c r="K439" s="1266"/>
      <c r="L439" s="1266"/>
      <c r="M439" s="1267">
        <v>480000</v>
      </c>
      <c r="N439" s="1266"/>
    </row>
    <row r="440" spans="1:14" ht="18">
      <c r="A440" s="1262">
        <v>21</v>
      </c>
      <c r="B440" s="1269"/>
      <c r="C440" s="1264" t="s">
        <v>1303</v>
      </c>
      <c r="D440" s="1265">
        <v>398840.16</v>
      </c>
      <c r="E440" s="1265">
        <v>56400</v>
      </c>
      <c r="F440" s="1270"/>
      <c r="G440" s="1262"/>
      <c r="H440" s="1265"/>
      <c r="I440" s="1266"/>
      <c r="J440" s="1266"/>
      <c r="K440" s="1266"/>
      <c r="L440" s="1266"/>
      <c r="M440" s="1267">
        <v>480000</v>
      </c>
      <c r="N440" s="1266"/>
    </row>
    <row r="441" spans="1:14" ht="18">
      <c r="A441" s="1262">
        <v>22</v>
      </c>
      <c r="B441" s="1269"/>
      <c r="C441" s="1264" t="s">
        <v>1303</v>
      </c>
      <c r="D441" s="1265">
        <v>398840.16</v>
      </c>
      <c r="E441" s="1265">
        <v>56400</v>
      </c>
      <c r="F441" s="1270"/>
      <c r="G441" s="1262"/>
      <c r="H441" s="1265"/>
      <c r="I441" s="1266"/>
      <c r="J441" s="1266"/>
      <c r="K441" s="1266"/>
      <c r="L441" s="1266"/>
      <c r="M441" s="1267">
        <v>480000</v>
      </c>
      <c r="N441" s="1266"/>
    </row>
    <row r="442" spans="1:14" ht="18">
      <c r="A442" s="1262">
        <v>23</v>
      </c>
      <c r="B442" s="1269"/>
      <c r="C442" s="1264" t="s">
        <v>1303</v>
      </c>
      <c r="D442" s="1265">
        <v>398840.16</v>
      </c>
      <c r="E442" s="1265">
        <v>56400</v>
      </c>
      <c r="F442" s="1270"/>
      <c r="G442" s="1262"/>
      <c r="H442" s="1265"/>
      <c r="I442" s="1266"/>
      <c r="J442" s="1266"/>
      <c r="K442" s="1266"/>
      <c r="L442" s="1266"/>
      <c r="M442" s="1267">
        <v>480000</v>
      </c>
      <c r="N442" s="1266"/>
    </row>
    <row r="443" spans="1:14" ht="18">
      <c r="A443" s="1262">
        <v>24</v>
      </c>
      <c r="B443" s="1269"/>
      <c r="C443" s="1264" t="s">
        <v>1303</v>
      </c>
      <c r="D443" s="1265">
        <v>398840.16</v>
      </c>
      <c r="E443" s="1265">
        <v>56400</v>
      </c>
      <c r="F443" s="1270"/>
      <c r="G443" s="1262"/>
      <c r="H443" s="1265"/>
      <c r="I443" s="1266"/>
      <c r="J443" s="1266"/>
      <c r="K443" s="1266"/>
      <c r="L443" s="1266"/>
      <c r="M443" s="1267">
        <v>480000</v>
      </c>
      <c r="N443" s="1266"/>
    </row>
    <row r="444" spans="1:14" ht="18">
      <c r="A444" s="1262">
        <v>25</v>
      </c>
      <c r="B444" s="1269"/>
      <c r="C444" s="1264" t="s">
        <v>1303</v>
      </c>
      <c r="D444" s="1265">
        <v>398840.16</v>
      </c>
      <c r="E444" s="1265">
        <v>56400</v>
      </c>
      <c r="F444" s="1270"/>
      <c r="G444" s="1262"/>
      <c r="H444" s="1265"/>
      <c r="I444" s="1266"/>
      <c r="J444" s="1266"/>
      <c r="K444" s="1266"/>
      <c r="L444" s="1266"/>
      <c r="M444" s="1267">
        <v>480000</v>
      </c>
      <c r="N444" s="1266"/>
    </row>
    <row r="445" spans="1:14" ht="18">
      <c r="A445" s="1262">
        <v>26</v>
      </c>
      <c r="B445" s="1269"/>
      <c r="C445" s="1264" t="s">
        <v>1303</v>
      </c>
      <c r="D445" s="1265">
        <v>398840.16</v>
      </c>
      <c r="E445" s="1265">
        <v>56400</v>
      </c>
      <c r="F445" s="1270"/>
      <c r="G445" s="1262"/>
      <c r="H445" s="1265"/>
      <c r="I445" s="1266"/>
      <c r="J445" s="1266"/>
      <c r="K445" s="1266"/>
      <c r="L445" s="1266"/>
      <c r="M445" s="1267">
        <v>480000</v>
      </c>
      <c r="N445" s="1266"/>
    </row>
    <row r="446" spans="1:14" ht="18">
      <c r="A446" s="1262">
        <v>27</v>
      </c>
      <c r="B446" s="1269"/>
      <c r="C446" s="1264" t="s">
        <v>1303</v>
      </c>
      <c r="D446" s="1265">
        <v>398840.16</v>
      </c>
      <c r="E446" s="1265">
        <v>56400</v>
      </c>
      <c r="F446" s="1270"/>
      <c r="G446" s="1262"/>
      <c r="H446" s="1265"/>
      <c r="I446" s="1266"/>
      <c r="J446" s="1266"/>
      <c r="K446" s="1266"/>
      <c r="L446" s="1266"/>
      <c r="M446" s="1267">
        <v>480000</v>
      </c>
      <c r="N446" s="1266"/>
    </row>
    <row r="447" spans="1:14" ht="18">
      <c r="A447" s="1262">
        <v>28</v>
      </c>
      <c r="B447" s="1269"/>
      <c r="C447" s="1264" t="s">
        <v>1303</v>
      </c>
      <c r="D447" s="1265">
        <v>398840.16</v>
      </c>
      <c r="E447" s="1265">
        <v>56400</v>
      </c>
      <c r="F447" s="1270"/>
      <c r="G447" s="1262"/>
      <c r="H447" s="1265"/>
      <c r="I447" s="1266"/>
      <c r="J447" s="1266"/>
      <c r="K447" s="1266"/>
      <c r="L447" s="1266"/>
      <c r="M447" s="1267">
        <v>480000</v>
      </c>
      <c r="N447" s="1266"/>
    </row>
    <row r="448" spans="1:14" ht="18">
      <c r="A448" s="1262">
        <v>29</v>
      </c>
      <c r="B448" s="1269"/>
      <c r="C448" s="1264" t="s">
        <v>1303</v>
      </c>
      <c r="D448" s="1265">
        <v>398840.16</v>
      </c>
      <c r="E448" s="1265">
        <v>56400</v>
      </c>
      <c r="F448" s="1270"/>
      <c r="G448" s="1262"/>
      <c r="H448" s="1265"/>
      <c r="I448" s="1266"/>
      <c r="J448" s="1266"/>
      <c r="K448" s="1266"/>
      <c r="L448" s="1266"/>
      <c r="M448" s="1267">
        <v>480000</v>
      </c>
      <c r="N448" s="1266"/>
    </row>
    <row r="449" spans="1:14" ht="18">
      <c r="A449" s="1262">
        <v>30</v>
      </c>
      <c r="B449" s="1269"/>
      <c r="C449" s="1264" t="s">
        <v>1303</v>
      </c>
      <c r="D449" s="1265">
        <v>398840.16</v>
      </c>
      <c r="E449" s="1265">
        <v>56400</v>
      </c>
      <c r="F449" s="1270"/>
      <c r="G449" s="1262"/>
      <c r="H449" s="1265"/>
      <c r="I449" s="1266"/>
      <c r="J449" s="1266"/>
      <c r="K449" s="1266"/>
      <c r="L449" s="1266"/>
      <c r="M449" s="1267">
        <v>480000</v>
      </c>
      <c r="N449" s="1266"/>
    </row>
    <row r="450" spans="1:14" ht="18">
      <c r="A450" s="1262">
        <v>31</v>
      </c>
      <c r="B450" s="1269"/>
      <c r="C450" s="1264" t="s">
        <v>1303</v>
      </c>
      <c r="D450" s="1265">
        <v>398840.16</v>
      </c>
      <c r="E450" s="1265">
        <v>56400</v>
      </c>
      <c r="F450" s="1270"/>
      <c r="G450" s="1262"/>
      <c r="H450" s="1265"/>
      <c r="I450" s="1266"/>
      <c r="J450" s="1266"/>
      <c r="K450" s="1266"/>
      <c r="L450" s="1266"/>
      <c r="M450" s="1267">
        <v>480000</v>
      </c>
      <c r="N450" s="1266"/>
    </row>
    <row r="451" spans="1:14" ht="18">
      <c r="A451" s="1262">
        <v>32</v>
      </c>
      <c r="B451" s="1269"/>
      <c r="C451" s="1264" t="s">
        <v>1303</v>
      </c>
      <c r="D451" s="1265">
        <v>398840.16</v>
      </c>
      <c r="E451" s="1265">
        <v>56400</v>
      </c>
      <c r="F451" s="1270"/>
      <c r="G451" s="1262"/>
      <c r="H451" s="1265"/>
      <c r="I451" s="1266"/>
      <c r="J451" s="1266"/>
      <c r="K451" s="1266"/>
      <c r="L451" s="1266"/>
      <c r="M451" s="1267">
        <v>480000</v>
      </c>
      <c r="N451" s="1266"/>
    </row>
    <row r="452" spans="1:14" ht="18">
      <c r="A452" s="1262">
        <v>33</v>
      </c>
      <c r="B452" s="1269"/>
      <c r="C452" s="1264" t="s">
        <v>1303</v>
      </c>
      <c r="D452" s="1265">
        <v>398840.16</v>
      </c>
      <c r="E452" s="1265">
        <v>56400</v>
      </c>
      <c r="F452" s="1270"/>
      <c r="G452" s="1262"/>
      <c r="H452" s="1265"/>
      <c r="I452" s="1266"/>
      <c r="J452" s="1266"/>
      <c r="K452" s="1266"/>
      <c r="L452" s="1266"/>
      <c r="M452" s="1267">
        <v>480000</v>
      </c>
      <c r="N452" s="1266"/>
    </row>
    <row r="453" spans="1:14" ht="18">
      <c r="A453" s="1262">
        <v>34</v>
      </c>
      <c r="B453" s="1269"/>
      <c r="C453" s="1264" t="s">
        <v>1303</v>
      </c>
      <c r="D453" s="1265">
        <v>398840.16</v>
      </c>
      <c r="E453" s="1265">
        <v>56400</v>
      </c>
      <c r="F453" s="1270"/>
      <c r="G453" s="1262"/>
      <c r="H453" s="1265"/>
      <c r="I453" s="1266"/>
      <c r="J453" s="1266"/>
      <c r="K453" s="1266"/>
      <c r="L453" s="1266"/>
      <c r="M453" s="1267">
        <v>480000</v>
      </c>
      <c r="N453" s="1266"/>
    </row>
    <row r="454" spans="1:14" ht="18">
      <c r="A454" s="1262">
        <v>35</v>
      </c>
      <c r="B454" s="1269"/>
      <c r="C454" s="1264" t="s">
        <v>1303</v>
      </c>
      <c r="D454" s="1265">
        <v>398840.16</v>
      </c>
      <c r="E454" s="1265">
        <v>56400</v>
      </c>
      <c r="F454" s="1270"/>
      <c r="G454" s="1262"/>
      <c r="H454" s="1265"/>
      <c r="I454" s="1266"/>
      <c r="J454" s="1266"/>
      <c r="K454" s="1266"/>
      <c r="L454" s="1266"/>
      <c r="M454" s="1267">
        <v>480000</v>
      </c>
      <c r="N454" s="1266"/>
    </row>
    <row r="455" spans="1:14" ht="18">
      <c r="A455" s="1262">
        <v>36</v>
      </c>
      <c r="B455" s="1269"/>
      <c r="C455" s="1264" t="s">
        <v>1303</v>
      </c>
      <c r="D455" s="1265">
        <v>398840.16</v>
      </c>
      <c r="E455" s="1265">
        <v>56400</v>
      </c>
      <c r="F455" s="1270"/>
      <c r="G455" s="1262"/>
      <c r="H455" s="1265"/>
      <c r="I455" s="1266"/>
      <c r="J455" s="1266"/>
      <c r="K455" s="1266"/>
      <c r="L455" s="1266"/>
      <c r="M455" s="1267">
        <v>480000</v>
      </c>
      <c r="N455" s="1266"/>
    </row>
    <row r="456" spans="1:14" ht="18">
      <c r="A456" s="1262">
        <v>37</v>
      </c>
      <c r="B456" s="1263"/>
      <c r="C456" s="1271" t="s">
        <v>1304</v>
      </c>
      <c r="D456" s="1265">
        <v>397531.68</v>
      </c>
      <c r="E456" s="1265">
        <v>56400</v>
      </c>
      <c r="F456" s="1265"/>
      <c r="G456" s="1262"/>
      <c r="H456" s="1265"/>
      <c r="I456" s="1266"/>
      <c r="J456" s="1266"/>
      <c r="K456" s="1266"/>
      <c r="L456" s="1266"/>
      <c r="M456" s="1267">
        <v>480000</v>
      </c>
      <c r="N456" s="1266"/>
    </row>
    <row r="457" spans="1:14" ht="18">
      <c r="A457" s="1262">
        <v>38</v>
      </c>
      <c r="B457" s="1263"/>
      <c r="C457" s="1271" t="s">
        <v>1304</v>
      </c>
      <c r="D457" s="1265">
        <v>397531.68</v>
      </c>
      <c r="E457" s="1265">
        <v>56400</v>
      </c>
      <c r="F457" s="1265"/>
      <c r="G457" s="1262"/>
      <c r="H457" s="1265"/>
      <c r="I457" s="1266"/>
      <c r="J457" s="1266"/>
      <c r="K457" s="1266"/>
      <c r="L457" s="1266"/>
      <c r="M457" s="1267">
        <v>480000</v>
      </c>
      <c r="N457" s="1266"/>
    </row>
    <row r="458" spans="1:14" ht="18">
      <c r="A458" s="1262">
        <v>39</v>
      </c>
      <c r="B458" s="1263"/>
      <c r="C458" s="1271" t="s">
        <v>1304</v>
      </c>
      <c r="D458" s="1265">
        <v>397531.68</v>
      </c>
      <c r="E458" s="1265">
        <v>56400</v>
      </c>
      <c r="F458" s="1265"/>
      <c r="G458" s="1262"/>
      <c r="H458" s="1265"/>
      <c r="I458" s="1266"/>
      <c r="J458" s="1266"/>
      <c r="K458" s="1266"/>
      <c r="L458" s="1266"/>
      <c r="M458" s="1267">
        <v>480000</v>
      </c>
      <c r="N458" s="1266"/>
    </row>
    <row r="459" spans="1:14" ht="18">
      <c r="A459" s="1262">
        <v>40</v>
      </c>
      <c r="B459" s="1263"/>
      <c r="C459" s="1271" t="s">
        <v>1304</v>
      </c>
      <c r="D459" s="1265">
        <v>397531.68</v>
      </c>
      <c r="E459" s="1265">
        <v>56400</v>
      </c>
      <c r="F459" s="1265"/>
      <c r="G459" s="1262"/>
      <c r="H459" s="1265"/>
      <c r="I459" s="1266"/>
      <c r="J459" s="1266"/>
      <c r="K459" s="1266"/>
      <c r="L459" s="1266"/>
      <c r="M459" s="1267">
        <v>480000</v>
      </c>
      <c r="N459" s="1266"/>
    </row>
    <row r="460" spans="1:14" ht="18">
      <c r="A460" s="1262">
        <v>41</v>
      </c>
      <c r="B460" s="1263"/>
      <c r="C460" s="1271" t="s">
        <v>1304</v>
      </c>
      <c r="D460" s="1265">
        <v>397531.68</v>
      </c>
      <c r="E460" s="1265">
        <v>56400</v>
      </c>
      <c r="F460" s="1265"/>
      <c r="G460" s="1262"/>
      <c r="H460" s="1265"/>
      <c r="I460" s="1266"/>
      <c r="J460" s="1266"/>
      <c r="K460" s="1266"/>
      <c r="L460" s="1266"/>
      <c r="M460" s="1267">
        <v>480000</v>
      </c>
      <c r="N460" s="1266"/>
    </row>
    <row r="461" spans="1:14" ht="18">
      <c r="A461" s="1262">
        <v>42</v>
      </c>
      <c r="B461" s="1263"/>
      <c r="C461" s="1271" t="s">
        <v>1304</v>
      </c>
      <c r="D461" s="1265">
        <v>397531.68</v>
      </c>
      <c r="E461" s="1265">
        <v>56400</v>
      </c>
      <c r="F461" s="1265"/>
      <c r="G461" s="1262"/>
      <c r="H461" s="1265"/>
      <c r="I461" s="1266"/>
      <c r="J461" s="1266"/>
      <c r="K461" s="1266"/>
      <c r="L461" s="1266"/>
      <c r="M461" s="1267">
        <v>480000</v>
      </c>
      <c r="N461" s="1266"/>
    </row>
    <row r="462" spans="1:14" ht="18">
      <c r="A462" s="1262">
        <v>43</v>
      </c>
      <c r="B462" s="1263"/>
      <c r="C462" s="1271" t="s">
        <v>1304</v>
      </c>
      <c r="D462" s="1265">
        <v>397531.68</v>
      </c>
      <c r="E462" s="1265">
        <v>56400</v>
      </c>
      <c r="F462" s="1265"/>
      <c r="G462" s="1262"/>
      <c r="H462" s="1265"/>
      <c r="I462" s="1266"/>
      <c r="J462" s="1266"/>
      <c r="K462" s="1266"/>
      <c r="L462" s="1266"/>
      <c r="M462" s="1267">
        <v>480000</v>
      </c>
      <c r="N462" s="1266"/>
    </row>
    <row r="463" spans="1:14" ht="18">
      <c r="A463" s="1262">
        <v>44</v>
      </c>
      <c r="B463" s="1263"/>
      <c r="C463" s="1271" t="s">
        <v>1304</v>
      </c>
      <c r="D463" s="1265">
        <v>397531.68</v>
      </c>
      <c r="E463" s="1265">
        <v>56400</v>
      </c>
      <c r="F463" s="1265"/>
      <c r="G463" s="1262"/>
      <c r="H463" s="1265"/>
      <c r="I463" s="1266"/>
      <c r="J463" s="1266"/>
      <c r="K463" s="1266"/>
      <c r="L463" s="1266"/>
      <c r="M463" s="1267">
        <v>480000</v>
      </c>
      <c r="N463" s="1266"/>
    </row>
    <row r="464" spans="1:14" ht="18">
      <c r="A464" s="1262">
        <v>45</v>
      </c>
      <c r="B464" s="1263"/>
      <c r="C464" s="1271" t="s">
        <v>1304</v>
      </c>
      <c r="D464" s="1265">
        <v>397531.68</v>
      </c>
      <c r="E464" s="1265">
        <v>56400</v>
      </c>
      <c r="F464" s="1265"/>
      <c r="G464" s="1262"/>
      <c r="H464" s="1265"/>
      <c r="I464" s="1266"/>
      <c r="J464" s="1266"/>
      <c r="K464" s="1266"/>
      <c r="L464" s="1266"/>
      <c r="M464" s="1267">
        <v>480000</v>
      </c>
      <c r="N464" s="1266"/>
    </row>
    <row r="465" spans="1:14" ht="18">
      <c r="A465" s="1262">
        <v>46</v>
      </c>
      <c r="B465" s="1263"/>
      <c r="C465" s="1271" t="s">
        <v>1304</v>
      </c>
      <c r="D465" s="1265">
        <v>397531.68</v>
      </c>
      <c r="E465" s="1265">
        <v>56400</v>
      </c>
      <c r="F465" s="1265"/>
      <c r="G465" s="1262"/>
      <c r="H465" s="1265"/>
      <c r="I465" s="1266"/>
      <c r="J465" s="1266"/>
      <c r="K465" s="1266"/>
      <c r="L465" s="1266"/>
      <c r="M465" s="1267">
        <v>480000</v>
      </c>
      <c r="N465" s="1266"/>
    </row>
    <row r="466" spans="1:14" ht="18">
      <c r="A466" s="1262">
        <v>47</v>
      </c>
      <c r="B466" s="1263"/>
      <c r="C466" s="1271" t="s">
        <v>1304</v>
      </c>
      <c r="D466" s="1265">
        <v>397531.68</v>
      </c>
      <c r="E466" s="1265">
        <v>56400</v>
      </c>
      <c r="F466" s="1265"/>
      <c r="G466" s="1262"/>
      <c r="H466" s="1265"/>
      <c r="I466" s="1266"/>
      <c r="J466" s="1266"/>
      <c r="K466" s="1266"/>
      <c r="L466" s="1266"/>
      <c r="M466" s="1267">
        <v>480000</v>
      </c>
      <c r="N466" s="1266"/>
    </row>
    <row r="467" spans="1:14" ht="18">
      <c r="A467" s="1262">
        <v>48</v>
      </c>
      <c r="B467" s="1263"/>
      <c r="C467" s="1271" t="s">
        <v>1304</v>
      </c>
      <c r="D467" s="1265">
        <v>397531.68</v>
      </c>
      <c r="E467" s="1265">
        <v>56400</v>
      </c>
      <c r="F467" s="1265"/>
      <c r="G467" s="1262"/>
      <c r="H467" s="1265"/>
      <c r="I467" s="1266"/>
      <c r="J467" s="1266"/>
      <c r="K467" s="1266"/>
      <c r="L467" s="1266"/>
      <c r="M467" s="1267">
        <v>480000</v>
      </c>
      <c r="N467" s="1266"/>
    </row>
    <row r="468" spans="1:14" ht="18">
      <c r="A468" s="1262">
        <v>49</v>
      </c>
      <c r="B468" s="1263"/>
      <c r="C468" s="1271" t="s">
        <v>1304</v>
      </c>
      <c r="D468" s="1265">
        <v>397531.68</v>
      </c>
      <c r="E468" s="1265">
        <v>56400</v>
      </c>
      <c r="F468" s="1265"/>
      <c r="G468" s="1262"/>
      <c r="H468" s="1265"/>
      <c r="I468" s="1266"/>
      <c r="J468" s="1266"/>
      <c r="K468" s="1266"/>
      <c r="L468" s="1266"/>
      <c r="M468" s="1267">
        <v>480000</v>
      </c>
      <c r="N468" s="1266"/>
    </row>
    <row r="469" spans="1:14" ht="18">
      <c r="A469" s="1262">
        <v>50</v>
      </c>
      <c r="B469" s="1263"/>
      <c r="C469" s="1271" t="s">
        <v>1305</v>
      </c>
      <c r="D469" s="1265">
        <v>413482.56</v>
      </c>
      <c r="E469" s="1265">
        <v>56400</v>
      </c>
      <c r="F469" s="1262"/>
      <c r="G469" s="1262"/>
      <c r="H469" s="1265"/>
      <c r="I469" s="1266"/>
      <c r="J469" s="1266"/>
      <c r="K469" s="1266"/>
      <c r="L469" s="1266"/>
      <c r="M469" s="1267">
        <v>480000</v>
      </c>
      <c r="N469" s="1266"/>
    </row>
    <row r="470" spans="1:14" ht="18">
      <c r="A470" s="1262">
        <v>51</v>
      </c>
      <c r="B470" s="1263"/>
      <c r="C470" s="1271" t="s">
        <v>1305</v>
      </c>
      <c r="D470" s="1265">
        <v>413482.56</v>
      </c>
      <c r="E470" s="1265">
        <v>56400</v>
      </c>
      <c r="F470" s="1262"/>
      <c r="G470" s="1262"/>
      <c r="H470" s="1265"/>
      <c r="I470" s="1266"/>
      <c r="J470" s="1266"/>
      <c r="K470" s="1266"/>
      <c r="L470" s="1266"/>
      <c r="M470" s="1267">
        <v>480000</v>
      </c>
      <c r="N470" s="1266"/>
    </row>
    <row r="471" spans="1:14" ht="18">
      <c r="A471" s="1262">
        <v>52</v>
      </c>
      <c r="B471" s="1263"/>
      <c r="C471" s="1271" t="s">
        <v>1305</v>
      </c>
      <c r="D471" s="1265">
        <v>413482.56</v>
      </c>
      <c r="E471" s="1265">
        <v>56400</v>
      </c>
      <c r="F471" s="1262"/>
      <c r="G471" s="1262"/>
      <c r="H471" s="1265"/>
      <c r="I471" s="1266"/>
      <c r="J471" s="1266"/>
      <c r="K471" s="1266"/>
      <c r="L471" s="1266"/>
      <c r="M471" s="1267">
        <v>480000</v>
      </c>
      <c r="N471" s="1266"/>
    </row>
    <row r="472" spans="1:14" ht="18">
      <c r="A472" s="1262">
        <v>53</v>
      </c>
      <c r="B472" s="1263"/>
      <c r="C472" s="1271" t="s">
        <v>1305</v>
      </c>
      <c r="D472" s="1265">
        <v>413482.56</v>
      </c>
      <c r="E472" s="1265">
        <v>56400</v>
      </c>
      <c r="F472" s="1262"/>
      <c r="G472" s="1262"/>
      <c r="H472" s="1265"/>
      <c r="I472" s="1266"/>
      <c r="J472" s="1266"/>
      <c r="K472" s="1266"/>
      <c r="L472" s="1266"/>
      <c r="M472" s="1267">
        <v>480000</v>
      </c>
      <c r="N472" s="1266"/>
    </row>
    <row r="473" spans="1:14" ht="18">
      <c r="A473" s="1262">
        <v>54</v>
      </c>
      <c r="B473" s="1263"/>
      <c r="C473" s="1271" t="s">
        <v>1305</v>
      </c>
      <c r="D473" s="1265">
        <v>413482.56</v>
      </c>
      <c r="E473" s="1265">
        <v>56400</v>
      </c>
      <c r="F473" s="1262"/>
      <c r="G473" s="1262"/>
      <c r="H473" s="1265"/>
      <c r="I473" s="1266"/>
      <c r="J473" s="1266"/>
      <c r="K473" s="1266"/>
      <c r="L473" s="1266"/>
      <c r="M473" s="1267">
        <v>480000</v>
      </c>
      <c r="N473" s="1266"/>
    </row>
    <row r="474" spans="1:14" ht="18">
      <c r="A474" s="1262">
        <v>55</v>
      </c>
      <c r="B474" s="1263"/>
      <c r="C474" s="1271" t="s">
        <v>1305</v>
      </c>
      <c r="D474" s="1265">
        <v>413482.56</v>
      </c>
      <c r="E474" s="1265">
        <v>56400</v>
      </c>
      <c r="F474" s="1262"/>
      <c r="G474" s="1262"/>
      <c r="H474" s="1265"/>
      <c r="I474" s="1266"/>
      <c r="J474" s="1266"/>
      <c r="K474" s="1266"/>
      <c r="L474" s="1266"/>
      <c r="M474" s="1267">
        <v>480000</v>
      </c>
      <c r="N474" s="1266"/>
    </row>
    <row r="475" spans="1:14" ht="18">
      <c r="A475" s="1262">
        <v>56</v>
      </c>
      <c r="B475" s="1263" t="s">
        <v>1108</v>
      </c>
      <c r="C475" s="1272" t="s">
        <v>1306</v>
      </c>
      <c r="D475" s="1265">
        <v>337908.36</v>
      </c>
      <c r="E475" s="1265">
        <v>56400</v>
      </c>
      <c r="F475" s="1262"/>
      <c r="G475" s="1262"/>
      <c r="H475" s="1265"/>
      <c r="I475" s="1266"/>
      <c r="J475" s="1266"/>
      <c r="K475" s="1266"/>
      <c r="L475" s="1266"/>
      <c r="M475" s="1267">
        <v>480000</v>
      </c>
      <c r="N475" s="1266"/>
    </row>
    <row r="476" spans="1:14" ht="18">
      <c r="A476" s="1262">
        <v>57</v>
      </c>
      <c r="B476" s="1263" t="s">
        <v>1108</v>
      </c>
      <c r="C476" s="1272" t="s">
        <v>1306</v>
      </c>
      <c r="D476" s="1265">
        <v>337908.36</v>
      </c>
      <c r="E476" s="1265">
        <v>56400</v>
      </c>
      <c r="F476" s="1262"/>
      <c r="G476" s="1262"/>
      <c r="H476" s="1265"/>
      <c r="I476" s="1266"/>
      <c r="J476" s="1266"/>
      <c r="K476" s="1266"/>
      <c r="L476" s="1266"/>
      <c r="M476" s="1267">
        <v>480000</v>
      </c>
      <c r="N476" s="1266"/>
    </row>
    <row r="477" spans="1:14" ht="18">
      <c r="A477" s="1262">
        <v>58</v>
      </c>
      <c r="B477" s="1263" t="s">
        <v>1108</v>
      </c>
      <c r="C477" s="1272" t="s">
        <v>1306</v>
      </c>
      <c r="D477" s="1265">
        <v>337908.36</v>
      </c>
      <c r="E477" s="1265">
        <v>56400</v>
      </c>
      <c r="F477" s="1262"/>
      <c r="G477" s="1262"/>
      <c r="H477" s="1265"/>
      <c r="I477" s="1266"/>
      <c r="J477" s="1266"/>
      <c r="K477" s="1266"/>
      <c r="L477" s="1266"/>
      <c r="M477" s="1267">
        <v>480000</v>
      </c>
      <c r="N477" s="1266"/>
    </row>
    <row r="478" spans="1:14" ht="18">
      <c r="A478" s="1262">
        <v>59</v>
      </c>
      <c r="B478" s="1263" t="s">
        <v>1108</v>
      </c>
      <c r="C478" s="1272" t="s">
        <v>1306</v>
      </c>
      <c r="D478" s="1265">
        <v>337908.36</v>
      </c>
      <c r="E478" s="1265">
        <v>56400</v>
      </c>
      <c r="F478" s="1262"/>
      <c r="G478" s="1262"/>
      <c r="H478" s="1265"/>
      <c r="I478" s="1266"/>
      <c r="J478" s="1266"/>
      <c r="K478" s="1266"/>
      <c r="L478" s="1266"/>
      <c r="M478" s="1267">
        <v>480000</v>
      </c>
      <c r="N478" s="1266"/>
    </row>
    <row r="479" spans="1:14" ht="18">
      <c r="A479" s="1262">
        <v>60</v>
      </c>
      <c r="B479" s="1263" t="s">
        <v>1108</v>
      </c>
      <c r="C479" s="1272" t="s">
        <v>1306</v>
      </c>
      <c r="D479" s="1265">
        <v>337908.36</v>
      </c>
      <c r="E479" s="1265">
        <v>56400</v>
      </c>
      <c r="F479" s="1262"/>
      <c r="G479" s="1262"/>
      <c r="H479" s="1265"/>
      <c r="I479" s="1266"/>
      <c r="J479" s="1266"/>
      <c r="K479" s="1266"/>
      <c r="L479" s="1266"/>
      <c r="M479" s="1267">
        <v>480000</v>
      </c>
      <c r="N479" s="1266"/>
    </row>
    <row r="480" spans="1:14" ht="18">
      <c r="A480" s="1262">
        <v>61</v>
      </c>
      <c r="B480" s="1263" t="s">
        <v>1108</v>
      </c>
      <c r="C480" s="1272" t="s">
        <v>1306</v>
      </c>
      <c r="D480" s="1265">
        <v>337908.36</v>
      </c>
      <c r="E480" s="1265">
        <v>56400</v>
      </c>
      <c r="F480" s="1262"/>
      <c r="G480" s="1262"/>
      <c r="H480" s="1265"/>
      <c r="I480" s="1266"/>
      <c r="J480" s="1266"/>
      <c r="K480" s="1266"/>
      <c r="L480" s="1266"/>
      <c r="M480" s="1267">
        <v>480000</v>
      </c>
      <c r="N480" s="1266"/>
    </row>
    <row r="481" spans="1:14" ht="18">
      <c r="A481" s="1262">
        <v>62</v>
      </c>
      <c r="B481" s="1263" t="s">
        <v>1108</v>
      </c>
      <c r="C481" s="1272" t="s">
        <v>1306</v>
      </c>
      <c r="D481" s="1265">
        <v>337908.36</v>
      </c>
      <c r="E481" s="1265">
        <v>56400</v>
      </c>
      <c r="F481" s="1262"/>
      <c r="G481" s="1262"/>
      <c r="H481" s="1265"/>
      <c r="I481" s="1266"/>
      <c r="J481" s="1266"/>
      <c r="K481" s="1266"/>
      <c r="L481" s="1266"/>
      <c r="M481" s="1267">
        <v>480000</v>
      </c>
      <c r="N481" s="1266"/>
    </row>
    <row r="482" spans="1:14" ht="18">
      <c r="A482" s="1262">
        <v>63</v>
      </c>
      <c r="B482" s="1263" t="s">
        <v>1108</v>
      </c>
      <c r="C482" s="1272" t="s">
        <v>1306</v>
      </c>
      <c r="D482" s="1265">
        <v>337908.36</v>
      </c>
      <c r="E482" s="1265">
        <v>56400</v>
      </c>
      <c r="F482" s="1262"/>
      <c r="G482" s="1262"/>
      <c r="H482" s="1265"/>
      <c r="I482" s="1266"/>
      <c r="J482" s="1266"/>
      <c r="K482" s="1266"/>
      <c r="L482" s="1266"/>
      <c r="M482" s="1267">
        <v>480000</v>
      </c>
      <c r="N482" s="1266"/>
    </row>
    <row r="483" spans="1:14" ht="18">
      <c r="A483" s="1262">
        <v>64</v>
      </c>
      <c r="B483" s="1263" t="s">
        <v>1108</v>
      </c>
      <c r="C483" s="1272" t="s">
        <v>1306</v>
      </c>
      <c r="D483" s="1265">
        <v>337908.36</v>
      </c>
      <c r="E483" s="1265">
        <v>56400</v>
      </c>
      <c r="F483" s="1262"/>
      <c r="G483" s="1262"/>
      <c r="H483" s="1265"/>
      <c r="I483" s="1266"/>
      <c r="J483" s="1266"/>
      <c r="K483" s="1266"/>
      <c r="L483" s="1266"/>
      <c r="M483" s="1267">
        <v>480000</v>
      </c>
      <c r="N483" s="1266"/>
    </row>
    <row r="484" spans="1:14" ht="18">
      <c r="A484" s="1262">
        <v>65</v>
      </c>
      <c r="B484" s="1263" t="s">
        <v>1108</v>
      </c>
      <c r="C484" s="1272" t="s">
        <v>1306</v>
      </c>
      <c r="D484" s="1265">
        <v>337908.36</v>
      </c>
      <c r="E484" s="1265">
        <v>56400</v>
      </c>
      <c r="F484" s="1262"/>
      <c r="G484" s="1262"/>
      <c r="H484" s="1265"/>
      <c r="I484" s="1266"/>
      <c r="J484" s="1266"/>
      <c r="K484" s="1266"/>
      <c r="L484" s="1266"/>
      <c r="M484" s="1267">
        <v>480000</v>
      </c>
      <c r="N484" s="1266"/>
    </row>
    <row r="485" spans="1:14" ht="18">
      <c r="A485" s="1262">
        <v>66</v>
      </c>
      <c r="B485" s="1263" t="s">
        <v>1108</v>
      </c>
      <c r="C485" s="1272" t="s">
        <v>1306</v>
      </c>
      <c r="D485" s="1265">
        <v>337908.36</v>
      </c>
      <c r="E485" s="1265">
        <v>56400</v>
      </c>
      <c r="F485" s="1262"/>
      <c r="G485" s="1262"/>
      <c r="H485" s="1265"/>
      <c r="I485" s="1266"/>
      <c r="J485" s="1266"/>
      <c r="K485" s="1266"/>
      <c r="L485" s="1266"/>
      <c r="M485" s="1267">
        <v>480000</v>
      </c>
      <c r="N485" s="1266"/>
    </row>
    <row r="486" spans="1:14" ht="18">
      <c r="A486" s="1262">
        <v>67</v>
      </c>
      <c r="B486" s="1263" t="s">
        <v>1108</v>
      </c>
      <c r="C486" s="1272" t="s">
        <v>1306</v>
      </c>
      <c r="D486" s="1265">
        <v>337908.36</v>
      </c>
      <c r="E486" s="1265">
        <v>56400</v>
      </c>
      <c r="F486" s="1262"/>
      <c r="G486" s="1262"/>
      <c r="H486" s="1265"/>
      <c r="I486" s="1266"/>
      <c r="J486" s="1266"/>
      <c r="K486" s="1266"/>
      <c r="L486" s="1266"/>
      <c r="M486" s="1267">
        <v>480000</v>
      </c>
      <c r="N486" s="1266"/>
    </row>
    <row r="487" spans="1:14" ht="18">
      <c r="A487" s="1262">
        <v>68</v>
      </c>
      <c r="B487" s="1263" t="s">
        <v>1108</v>
      </c>
      <c r="C487" s="1272" t="s">
        <v>1306</v>
      </c>
      <c r="D487" s="1265">
        <v>337908.36</v>
      </c>
      <c r="E487" s="1265">
        <v>56400</v>
      </c>
      <c r="F487" s="1262"/>
      <c r="G487" s="1262"/>
      <c r="H487" s="1265"/>
      <c r="I487" s="1266"/>
      <c r="J487" s="1266"/>
      <c r="K487" s="1266"/>
      <c r="L487" s="1266"/>
      <c r="M487" s="1267">
        <v>480000</v>
      </c>
      <c r="N487" s="1266"/>
    </row>
    <row r="488" spans="1:14" ht="18">
      <c r="A488" s="1262">
        <v>69</v>
      </c>
      <c r="B488" s="1263" t="s">
        <v>1108</v>
      </c>
      <c r="C488" s="1272" t="s">
        <v>1306</v>
      </c>
      <c r="D488" s="1265">
        <v>337908.36</v>
      </c>
      <c r="E488" s="1265">
        <v>56400</v>
      </c>
      <c r="F488" s="1262"/>
      <c r="G488" s="1262"/>
      <c r="H488" s="1265"/>
      <c r="I488" s="1266"/>
      <c r="J488" s="1266"/>
      <c r="K488" s="1266"/>
      <c r="L488" s="1266"/>
      <c r="M488" s="1267">
        <v>480000</v>
      </c>
      <c r="N488" s="1266"/>
    </row>
    <row r="489" spans="1:14" ht="18">
      <c r="A489" s="1262">
        <v>70</v>
      </c>
      <c r="B489" s="1263" t="s">
        <v>1108</v>
      </c>
      <c r="C489" s="1272" t="s">
        <v>1306</v>
      </c>
      <c r="D489" s="1265">
        <v>337908.36</v>
      </c>
      <c r="E489" s="1265">
        <v>56400</v>
      </c>
      <c r="F489" s="1262"/>
      <c r="G489" s="1262"/>
      <c r="H489" s="1265"/>
      <c r="I489" s="1266"/>
      <c r="J489" s="1266"/>
      <c r="K489" s="1266"/>
      <c r="L489" s="1266"/>
      <c r="M489" s="1267">
        <v>480000</v>
      </c>
      <c r="N489" s="1266"/>
    </row>
    <row r="490" spans="1:14" ht="18">
      <c r="A490" s="1262">
        <v>71</v>
      </c>
      <c r="B490" s="1263" t="s">
        <v>1108</v>
      </c>
      <c r="C490" s="1272" t="s">
        <v>1306</v>
      </c>
      <c r="D490" s="1265">
        <v>337908.36</v>
      </c>
      <c r="E490" s="1265">
        <v>56400</v>
      </c>
      <c r="F490" s="1262"/>
      <c r="G490" s="1262"/>
      <c r="H490" s="1265"/>
      <c r="I490" s="1266"/>
      <c r="J490" s="1266"/>
      <c r="K490" s="1266"/>
      <c r="L490" s="1266"/>
      <c r="M490" s="1267">
        <v>480000</v>
      </c>
      <c r="N490" s="1266"/>
    </row>
    <row r="491" spans="1:14" ht="18">
      <c r="A491" s="1262">
        <v>72</v>
      </c>
      <c r="B491" s="1263" t="s">
        <v>1108</v>
      </c>
      <c r="C491" s="1271" t="s">
        <v>1305</v>
      </c>
      <c r="D491" s="1265">
        <v>413482.56</v>
      </c>
      <c r="E491" s="1265">
        <v>56400</v>
      </c>
      <c r="F491" s="1262"/>
      <c r="G491" s="1262"/>
      <c r="H491" s="1265"/>
      <c r="I491" s="1266"/>
      <c r="J491" s="1266"/>
      <c r="K491" s="1266"/>
      <c r="L491" s="1266"/>
      <c r="M491" s="1267">
        <v>480000</v>
      </c>
      <c r="N491" s="1266"/>
    </row>
    <row r="492" spans="1:14" ht="18">
      <c r="A492" s="1262">
        <v>73</v>
      </c>
      <c r="B492" s="1263" t="s">
        <v>1108</v>
      </c>
      <c r="C492" s="1271" t="s">
        <v>1305</v>
      </c>
      <c r="D492" s="1265">
        <v>413482.56</v>
      </c>
      <c r="E492" s="1265">
        <v>56400</v>
      </c>
      <c r="F492" s="1262"/>
      <c r="G492" s="1262"/>
      <c r="H492" s="1265"/>
      <c r="I492" s="1266"/>
      <c r="J492" s="1266"/>
      <c r="K492" s="1266"/>
      <c r="L492" s="1266"/>
      <c r="M492" s="1267">
        <v>480000</v>
      </c>
      <c r="N492" s="1266"/>
    </row>
    <row r="493" spans="1:14" ht="18">
      <c r="A493" s="1262">
        <v>74</v>
      </c>
      <c r="B493" s="1263" t="s">
        <v>1108</v>
      </c>
      <c r="C493" s="1271" t="s">
        <v>1305</v>
      </c>
      <c r="D493" s="1265">
        <v>413482.56</v>
      </c>
      <c r="E493" s="1265">
        <v>56400</v>
      </c>
      <c r="F493" s="1262"/>
      <c r="G493" s="1262"/>
      <c r="H493" s="1265"/>
      <c r="I493" s="1266"/>
      <c r="J493" s="1266"/>
      <c r="K493" s="1266"/>
      <c r="L493" s="1266"/>
      <c r="M493" s="1267">
        <v>480000</v>
      </c>
      <c r="N493" s="1266"/>
    </row>
    <row r="494" spans="1:14" ht="18">
      <c r="A494" s="1262">
        <v>75</v>
      </c>
      <c r="B494" s="1263" t="s">
        <v>1108</v>
      </c>
      <c r="C494" s="1271" t="s">
        <v>1305</v>
      </c>
      <c r="D494" s="1265">
        <v>413482.56</v>
      </c>
      <c r="E494" s="1265">
        <v>56400</v>
      </c>
      <c r="F494" s="1262"/>
      <c r="G494" s="1262"/>
      <c r="H494" s="1265"/>
      <c r="I494" s="1266"/>
      <c r="J494" s="1266"/>
      <c r="K494" s="1266"/>
      <c r="L494" s="1266"/>
      <c r="M494" s="1267">
        <v>480000</v>
      </c>
      <c r="N494" s="1266"/>
    </row>
    <row r="495" spans="1:14" ht="18">
      <c r="A495" s="1262">
        <v>76</v>
      </c>
      <c r="B495" s="1263" t="s">
        <v>1108</v>
      </c>
      <c r="C495" s="1271" t="s">
        <v>1305</v>
      </c>
      <c r="D495" s="1265">
        <v>413482.56</v>
      </c>
      <c r="E495" s="1265">
        <v>56400</v>
      </c>
      <c r="F495" s="1262"/>
      <c r="G495" s="1262"/>
      <c r="H495" s="1265"/>
      <c r="I495" s="1266"/>
      <c r="J495" s="1266"/>
      <c r="K495" s="1266"/>
      <c r="L495" s="1266"/>
      <c r="M495" s="1267">
        <v>480000</v>
      </c>
      <c r="N495" s="1266"/>
    </row>
    <row r="496" spans="1:14" ht="18">
      <c r="A496" s="1262">
        <v>77</v>
      </c>
      <c r="B496" s="1263" t="s">
        <v>1108</v>
      </c>
      <c r="C496" s="1271" t="s">
        <v>1305</v>
      </c>
      <c r="D496" s="1265">
        <v>413482.56</v>
      </c>
      <c r="E496" s="1265">
        <v>56400</v>
      </c>
      <c r="F496" s="1262"/>
      <c r="G496" s="1262"/>
      <c r="H496" s="1265"/>
      <c r="I496" s="1266"/>
      <c r="J496" s="1266"/>
      <c r="K496" s="1266"/>
      <c r="L496" s="1266"/>
      <c r="M496" s="1267">
        <v>480000</v>
      </c>
      <c r="N496" s="1266"/>
    </row>
    <row r="497" spans="1:14" ht="18">
      <c r="A497" s="1262">
        <v>78</v>
      </c>
      <c r="B497" s="1263" t="s">
        <v>1108</v>
      </c>
      <c r="C497" s="1271" t="s">
        <v>1305</v>
      </c>
      <c r="D497" s="1265">
        <v>413482.56</v>
      </c>
      <c r="E497" s="1265">
        <v>56400</v>
      </c>
      <c r="F497" s="1262"/>
      <c r="G497" s="1262"/>
      <c r="H497" s="1265"/>
      <c r="I497" s="1266"/>
      <c r="J497" s="1266"/>
      <c r="K497" s="1266"/>
      <c r="L497" s="1266"/>
      <c r="M497" s="1267">
        <v>480000</v>
      </c>
      <c r="N497" s="1266"/>
    </row>
    <row r="498" spans="1:14" ht="18">
      <c r="A498" s="1262">
        <v>79</v>
      </c>
      <c r="B498" s="1263" t="s">
        <v>1108</v>
      </c>
      <c r="C498" s="1271" t="s">
        <v>1305</v>
      </c>
      <c r="D498" s="1265">
        <v>413482.56</v>
      </c>
      <c r="E498" s="1265">
        <v>56400</v>
      </c>
      <c r="F498" s="1262"/>
      <c r="G498" s="1262"/>
      <c r="H498" s="1265"/>
      <c r="I498" s="1266"/>
      <c r="J498" s="1266"/>
      <c r="K498" s="1266"/>
      <c r="L498" s="1266"/>
      <c r="M498" s="1267">
        <v>480000</v>
      </c>
      <c r="N498" s="1266"/>
    </row>
    <row r="499" spans="1:14" ht="18.5" thickBot="1">
      <c r="A499" s="1262">
        <v>80</v>
      </c>
      <c r="B499" s="1273" t="s">
        <v>1108</v>
      </c>
      <c r="C499" s="1274" t="s">
        <v>1305</v>
      </c>
      <c r="D499" s="1275">
        <v>413482.56</v>
      </c>
      <c r="E499" s="1275">
        <v>56400</v>
      </c>
      <c r="F499" s="1276"/>
      <c r="G499" s="1276"/>
      <c r="H499" s="1275"/>
      <c r="I499" s="1277"/>
      <c r="J499" s="1277"/>
      <c r="K499" s="1277"/>
      <c r="L499" s="1277"/>
      <c r="M499" s="1278">
        <v>480000</v>
      </c>
      <c r="N499" s="1277"/>
    </row>
    <row r="500" spans="1:14" ht="18.5" thickBot="1">
      <c r="A500" s="1741" t="s">
        <v>1038</v>
      </c>
      <c r="B500" s="1742"/>
      <c r="C500" s="1742"/>
      <c r="D500" s="1279">
        <f t="shared" ref="D500:N500" si="96">SUM(D420:D499)</f>
        <v>30458750.159999967</v>
      </c>
      <c r="E500" s="1279">
        <f t="shared" si="96"/>
        <v>4512000</v>
      </c>
      <c r="F500" s="1279">
        <f t="shared" si="96"/>
        <v>0</v>
      </c>
      <c r="G500" s="1279">
        <f t="shared" si="96"/>
        <v>0</v>
      </c>
      <c r="H500" s="1279">
        <f t="shared" si="96"/>
        <v>0</v>
      </c>
      <c r="I500" s="1279">
        <f t="shared" si="96"/>
        <v>0</v>
      </c>
      <c r="J500" s="1279">
        <f t="shared" si="96"/>
        <v>0</v>
      </c>
      <c r="K500" s="1279">
        <f t="shared" si="96"/>
        <v>0</v>
      </c>
      <c r="L500" s="1279">
        <f t="shared" si="96"/>
        <v>0</v>
      </c>
      <c r="M500" s="1279">
        <f t="shared" si="96"/>
        <v>38400000</v>
      </c>
      <c r="N500" s="1279">
        <f t="shared" si="96"/>
        <v>0</v>
      </c>
    </row>
    <row r="501" spans="1:14" ht="18">
      <c r="A501" s="1280"/>
      <c r="B501" s="1281" t="s">
        <v>1307</v>
      </c>
      <c r="C501" s="1282" t="s">
        <v>1308</v>
      </c>
      <c r="D501" s="1283">
        <v>661238.28</v>
      </c>
      <c r="E501" s="1283">
        <v>56400</v>
      </c>
      <c r="F501" s="1284"/>
      <c r="G501" s="1284"/>
      <c r="H501" s="1284"/>
      <c r="I501" s="1285"/>
      <c r="J501" s="1285"/>
      <c r="K501" s="1285"/>
      <c r="L501" s="1285"/>
      <c r="M501" s="1278">
        <v>480000</v>
      </c>
      <c r="N501" s="1285"/>
    </row>
    <row r="502" spans="1:14" ht="18">
      <c r="A502" s="1262"/>
      <c r="B502" s="1286" t="s">
        <v>1309</v>
      </c>
      <c r="C502" s="1271" t="s">
        <v>1308</v>
      </c>
      <c r="D502" s="1265">
        <v>661238.28</v>
      </c>
      <c r="E502" s="1265">
        <v>56400</v>
      </c>
      <c r="F502" s="1287"/>
      <c r="G502" s="1287"/>
      <c r="H502" s="1287"/>
      <c r="I502" s="1266"/>
      <c r="J502" s="1266"/>
      <c r="K502" s="1266"/>
      <c r="L502" s="1266"/>
      <c r="M502" s="1278">
        <v>480000</v>
      </c>
      <c r="N502" s="1266"/>
    </row>
    <row r="503" spans="1:14" ht="18">
      <c r="A503" s="1262"/>
      <c r="B503" s="1286" t="s">
        <v>1310</v>
      </c>
      <c r="C503" s="1271" t="s">
        <v>1308</v>
      </c>
      <c r="D503" s="1265">
        <v>661238.28</v>
      </c>
      <c r="E503" s="1265">
        <v>56400</v>
      </c>
      <c r="F503" s="1287"/>
      <c r="G503" s="1287"/>
      <c r="H503" s="1287"/>
      <c r="I503" s="1266"/>
      <c r="J503" s="1266"/>
      <c r="K503" s="1266"/>
      <c r="L503" s="1266"/>
      <c r="M503" s="1278">
        <v>480000</v>
      </c>
      <c r="N503" s="1266"/>
    </row>
    <row r="504" spans="1:14" ht="18">
      <c r="A504" s="1280"/>
      <c r="B504" s="1286" t="s">
        <v>1311</v>
      </c>
      <c r="C504" s="1271" t="s">
        <v>1308</v>
      </c>
      <c r="D504" s="1265">
        <v>661238.28</v>
      </c>
      <c r="E504" s="1265">
        <v>56400</v>
      </c>
      <c r="F504" s="1287"/>
      <c r="G504" s="1287"/>
      <c r="H504" s="1287"/>
      <c r="I504" s="1266"/>
      <c r="J504" s="1266"/>
      <c r="K504" s="1266"/>
      <c r="L504" s="1266"/>
      <c r="M504" s="1278">
        <v>480000</v>
      </c>
      <c r="N504" s="1266"/>
    </row>
    <row r="505" spans="1:14" ht="18">
      <c r="A505" s="1262"/>
      <c r="B505" s="1286" t="s">
        <v>1312</v>
      </c>
      <c r="C505" s="1271" t="s">
        <v>1308</v>
      </c>
      <c r="D505" s="1265">
        <v>661238.28</v>
      </c>
      <c r="E505" s="1265">
        <v>56400</v>
      </c>
      <c r="F505" s="1287"/>
      <c r="G505" s="1287"/>
      <c r="H505" s="1287"/>
      <c r="I505" s="1266"/>
      <c r="J505" s="1266"/>
      <c r="K505" s="1266"/>
      <c r="L505" s="1266"/>
      <c r="M505" s="1278">
        <v>480000</v>
      </c>
      <c r="N505" s="1266"/>
    </row>
    <row r="506" spans="1:14" ht="18">
      <c r="A506" s="1262"/>
      <c r="B506" s="1286" t="s">
        <v>1313</v>
      </c>
      <c r="C506" s="1271" t="s">
        <v>1308</v>
      </c>
      <c r="D506" s="1265">
        <v>661238.28</v>
      </c>
      <c r="E506" s="1265">
        <v>56400</v>
      </c>
      <c r="F506" s="1287"/>
      <c r="G506" s="1287"/>
      <c r="H506" s="1287"/>
      <c r="I506" s="1266"/>
      <c r="J506" s="1266"/>
      <c r="K506" s="1266"/>
      <c r="L506" s="1266"/>
      <c r="M506" s="1278">
        <v>480000</v>
      </c>
      <c r="N506" s="1266"/>
    </row>
    <row r="507" spans="1:14" ht="18">
      <c r="A507" s="1280"/>
      <c r="B507" s="1286" t="s">
        <v>1314</v>
      </c>
      <c r="C507" s="1271" t="s">
        <v>1308</v>
      </c>
      <c r="D507" s="1265">
        <v>661238.28</v>
      </c>
      <c r="E507" s="1265">
        <v>56400</v>
      </c>
      <c r="F507" s="1287"/>
      <c r="G507" s="1287"/>
      <c r="H507" s="1287"/>
      <c r="I507" s="1266"/>
      <c r="J507" s="1266"/>
      <c r="K507" s="1266"/>
      <c r="L507" s="1266"/>
      <c r="M507" s="1278">
        <v>480000</v>
      </c>
      <c r="N507" s="1266"/>
    </row>
    <row r="508" spans="1:14" ht="18">
      <c r="A508" s="1262"/>
      <c r="B508" s="1286" t="s">
        <v>1315</v>
      </c>
      <c r="C508" s="1271" t="s">
        <v>1308</v>
      </c>
      <c r="D508" s="1265">
        <v>661238.28</v>
      </c>
      <c r="E508" s="1265">
        <v>56400</v>
      </c>
      <c r="F508" s="1287"/>
      <c r="G508" s="1287"/>
      <c r="H508" s="1287"/>
      <c r="I508" s="1266"/>
      <c r="J508" s="1266"/>
      <c r="K508" s="1266"/>
      <c r="L508" s="1266"/>
      <c r="M508" s="1278">
        <v>480000</v>
      </c>
      <c r="N508" s="1266"/>
    </row>
    <row r="509" spans="1:14" ht="18">
      <c r="A509" s="1262"/>
      <c r="B509" s="1286" t="s">
        <v>1316</v>
      </c>
      <c r="C509" s="1271" t="s">
        <v>1308</v>
      </c>
      <c r="D509" s="1265">
        <v>661238.28</v>
      </c>
      <c r="E509" s="1265">
        <v>56400</v>
      </c>
      <c r="F509" s="1287"/>
      <c r="G509" s="1287"/>
      <c r="H509" s="1287"/>
      <c r="I509" s="1266"/>
      <c r="J509" s="1266"/>
      <c r="K509" s="1266"/>
      <c r="L509" s="1266"/>
      <c r="M509" s="1278">
        <v>480000</v>
      </c>
      <c r="N509" s="1266"/>
    </row>
    <row r="510" spans="1:14" ht="18">
      <c r="A510" s="1280"/>
      <c r="B510" s="1286" t="s">
        <v>1317</v>
      </c>
      <c r="C510" s="1271" t="s">
        <v>1308</v>
      </c>
      <c r="D510" s="1265">
        <v>661238.28</v>
      </c>
      <c r="E510" s="1265">
        <v>56400</v>
      </c>
      <c r="F510" s="1287"/>
      <c r="G510" s="1287"/>
      <c r="H510" s="1287"/>
      <c r="I510" s="1266"/>
      <c r="J510" s="1266"/>
      <c r="K510" s="1266"/>
      <c r="L510" s="1266"/>
      <c r="M510" s="1278">
        <v>480000</v>
      </c>
      <c r="N510" s="1266"/>
    </row>
    <row r="511" spans="1:14" ht="18">
      <c r="A511" s="1262">
        <v>81</v>
      </c>
      <c r="B511" s="1263" t="s">
        <v>1318</v>
      </c>
      <c r="C511" s="1271" t="s">
        <v>1319</v>
      </c>
      <c r="D511" s="1265">
        <v>768386.04</v>
      </c>
      <c r="E511" s="1265">
        <v>56400</v>
      </c>
      <c r="F511" s="1262"/>
      <c r="G511" s="1262"/>
      <c r="H511" s="1265"/>
      <c r="I511" s="1266"/>
      <c r="J511" s="1266"/>
      <c r="K511" s="1266"/>
      <c r="L511" s="1266"/>
      <c r="M511" s="1278">
        <v>480000</v>
      </c>
      <c r="N511" s="1266"/>
    </row>
    <row r="512" spans="1:14" ht="18">
      <c r="A512" s="1262">
        <v>82</v>
      </c>
      <c r="B512" s="1263" t="s">
        <v>1320</v>
      </c>
      <c r="C512" s="1271" t="s">
        <v>1319</v>
      </c>
      <c r="D512" s="1265">
        <v>768386.04</v>
      </c>
      <c r="E512" s="1265">
        <v>56400</v>
      </c>
      <c r="F512" s="1262"/>
      <c r="G512" s="1262"/>
      <c r="H512" s="1265"/>
      <c r="I512" s="1266"/>
      <c r="J512" s="1266"/>
      <c r="K512" s="1266"/>
      <c r="L512" s="1266"/>
      <c r="M512" s="1278">
        <v>480000</v>
      </c>
      <c r="N512" s="1266"/>
    </row>
    <row r="513" spans="1:14" ht="18">
      <c r="A513" s="1280">
        <v>83</v>
      </c>
      <c r="B513" s="1263" t="s">
        <v>1321</v>
      </c>
      <c r="C513" s="1271" t="s">
        <v>1319</v>
      </c>
      <c r="D513" s="1265">
        <v>768386.04</v>
      </c>
      <c r="E513" s="1265">
        <v>56400</v>
      </c>
      <c r="F513" s="1262"/>
      <c r="G513" s="1262"/>
      <c r="H513" s="1265"/>
      <c r="I513" s="1266"/>
      <c r="J513" s="1266"/>
      <c r="K513" s="1266"/>
      <c r="L513" s="1266"/>
      <c r="M513" s="1278">
        <v>480000</v>
      </c>
      <c r="N513" s="1266"/>
    </row>
    <row r="514" spans="1:14" ht="18">
      <c r="A514" s="1262">
        <v>84</v>
      </c>
      <c r="B514" s="1263" t="s">
        <v>1322</v>
      </c>
      <c r="C514" s="1271" t="s">
        <v>1319</v>
      </c>
      <c r="D514" s="1265">
        <v>768386.04</v>
      </c>
      <c r="E514" s="1265">
        <v>56400</v>
      </c>
      <c r="F514" s="1262"/>
      <c r="G514" s="1262"/>
      <c r="H514" s="1265"/>
      <c r="I514" s="1266"/>
      <c r="J514" s="1266"/>
      <c r="K514" s="1266"/>
      <c r="L514" s="1266"/>
      <c r="M514" s="1278">
        <v>480000</v>
      </c>
      <c r="N514" s="1266"/>
    </row>
    <row r="515" spans="1:14" ht="18">
      <c r="A515" s="1262">
        <v>85</v>
      </c>
      <c r="B515" s="1263" t="s">
        <v>1323</v>
      </c>
      <c r="C515" s="1271" t="s">
        <v>1319</v>
      </c>
      <c r="D515" s="1265">
        <v>768386.04</v>
      </c>
      <c r="E515" s="1265">
        <v>56400</v>
      </c>
      <c r="F515" s="1262"/>
      <c r="G515" s="1262"/>
      <c r="H515" s="1265"/>
      <c r="I515" s="1266"/>
      <c r="J515" s="1266"/>
      <c r="K515" s="1266"/>
      <c r="L515" s="1266"/>
      <c r="M515" s="1278">
        <v>480000</v>
      </c>
      <c r="N515" s="1266"/>
    </row>
    <row r="516" spans="1:14" ht="18">
      <c r="A516" s="1280">
        <v>86</v>
      </c>
      <c r="B516" s="1263" t="s">
        <v>1324</v>
      </c>
      <c r="C516" s="1271" t="s">
        <v>1319</v>
      </c>
      <c r="D516" s="1265">
        <v>768386.04</v>
      </c>
      <c r="E516" s="1265">
        <v>56400</v>
      </c>
      <c r="F516" s="1262"/>
      <c r="G516" s="1262"/>
      <c r="H516" s="1265"/>
      <c r="I516" s="1266"/>
      <c r="J516" s="1266"/>
      <c r="K516" s="1266"/>
      <c r="L516" s="1266"/>
      <c r="M516" s="1278">
        <v>480000</v>
      </c>
      <c r="N516" s="1266"/>
    </row>
    <row r="517" spans="1:14" ht="18">
      <c r="A517" s="1262">
        <v>87</v>
      </c>
      <c r="B517" s="1263" t="s">
        <v>1325</v>
      </c>
      <c r="C517" s="1271" t="s">
        <v>1319</v>
      </c>
      <c r="D517" s="1265">
        <v>768386.04</v>
      </c>
      <c r="E517" s="1265">
        <v>56400</v>
      </c>
      <c r="F517" s="1262"/>
      <c r="G517" s="1262"/>
      <c r="H517" s="1265"/>
      <c r="I517" s="1266"/>
      <c r="J517" s="1266"/>
      <c r="K517" s="1266"/>
      <c r="L517" s="1266"/>
      <c r="M517" s="1278">
        <v>480000</v>
      </c>
      <c r="N517" s="1266"/>
    </row>
    <row r="518" spans="1:14" ht="18">
      <c r="A518" s="1262">
        <v>88</v>
      </c>
      <c r="B518" s="1263" t="s">
        <v>1326</v>
      </c>
      <c r="C518" s="1271" t="s">
        <v>1319</v>
      </c>
      <c r="D518" s="1265">
        <v>768386.04</v>
      </c>
      <c r="E518" s="1265">
        <v>56400</v>
      </c>
      <c r="F518" s="1262"/>
      <c r="G518" s="1262"/>
      <c r="H518" s="1265"/>
      <c r="I518" s="1266"/>
      <c r="J518" s="1266"/>
      <c r="K518" s="1266"/>
      <c r="L518" s="1266"/>
      <c r="M518" s="1278">
        <v>480000</v>
      </c>
      <c r="N518" s="1266"/>
    </row>
    <row r="519" spans="1:14" ht="18">
      <c r="A519" s="1280">
        <v>89</v>
      </c>
      <c r="B519" s="1263" t="s">
        <v>1327</v>
      </c>
      <c r="C519" s="1271" t="s">
        <v>1319</v>
      </c>
      <c r="D519" s="1265">
        <v>768386.04</v>
      </c>
      <c r="E519" s="1265">
        <v>56400</v>
      </c>
      <c r="F519" s="1262"/>
      <c r="G519" s="1262"/>
      <c r="H519" s="1265"/>
      <c r="I519" s="1266"/>
      <c r="J519" s="1266"/>
      <c r="K519" s="1266"/>
      <c r="L519" s="1266"/>
      <c r="M519" s="1278">
        <v>480000</v>
      </c>
      <c r="N519" s="1266"/>
    </row>
    <row r="520" spans="1:14" ht="18">
      <c r="A520" s="1262">
        <v>90</v>
      </c>
      <c r="B520" s="1263" t="s">
        <v>1328</v>
      </c>
      <c r="C520" s="1271" t="s">
        <v>1319</v>
      </c>
      <c r="D520" s="1265">
        <v>768386.04</v>
      </c>
      <c r="E520" s="1265">
        <v>56400</v>
      </c>
      <c r="F520" s="1262"/>
      <c r="G520" s="1262"/>
      <c r="H520" s="1265"/>
      <c r="I520" s="1266"/>
      <c r="J520" s="1266"/>
      <c r="K520" s="1266"/>
      <c r="L520" s="1266"/>
      <c r="M520" s="1278">
        <v>480000</v>
      </c>
      <c r="N520" s="1266"/>
    </row>
    <row r="521" spans="1:14" ht="18">
      <c r="A521" s="1262">
        <v>91</v>
      </c>
      <c r="B521" s="1263" t="s">
        <v>1329</v>
      </c>
      <c r="C521" s="1271" t="s">
        <v>1319</v>
      </c>
      <c r="D521" s="1265">
        <v>768386.04</v>
      </c>
      <c r="E521" s="1265">
        <v>56400</v>
      </c>
      <c r="F521" s="1262"/>
      <c r="G521" s="1262"/>
      <c r="H521" s="1265"/>
      <c r="I521" s="1266"/>
      <c r="J521" s="1266"/>
      <c r="K521" s="1266"/>
      <c r="L521" s="1266"/>
      <c r="M521" s="1278">
        <v>480000</v>
      </c>
      <c r="N521" s="1266"/>
    </row>
    <row r="522" spans="1:14" ht="18">
      <c r="A522" s="1280">
        <v>92</v>
      </c>
      <c r="B522" s="1263" t="s">
        <v>1330</v>
      </c>
      <c r="C522" s="1271" t="s">
        <v>1319</v>
      </c>
      <c r="D522" s="1265">
        <v>768386.04</v>
      </c>
      <c r="E522" s="1265">
        <v>56400</v>
      </c>
      <c r="F522" s="1262"/>
      <c r="G522" s="1262"/>
      <c r="H522" s="1265"/>
      <c r="I522" s="1266"/>
      <c r="J522" s="1266"/>
      <c r="K522" s="1266"/>
      <c r="L522" s="1266"/>
      <c r="M522" s="1278">
        <v>480000</v>
      </c>
      <c r="N522" s="1266"/>
    </row>
    <row r="523" spans="1:14" ht="18">
      <c r="A523" s="1262">
        <v>93</v>
      </c>
      <c r="B523" s="1263" t="s">
        <v>1331</v>
      </c>
      <c r="C523" s="1271" t="s">
        <v>1319</v>
      </c>
      <c r="D523" s="1265">
        <v>768386.04</v>
      </c>
      <c r="E523" s="1265">
        <v>56400</v>
      </c>
      <c r="F523" s="1262"/>
      <c r="G523" s="1262"/>
      <c r="H523" s="1265"/>
      <c r="I523" s="1266"/>
      <c r="J523" s="1266"/>
      <c r="K523" s="1266"/>
      <c r="L523" s="1266"/>
      <c r="M523" s="1278">
        <v>480000</v>
      </c>
      <c r="N523" s="1266"/>
    </row>
    <row r="524" spans="1:14" ht="18">
      <c r="A524" s="1262">
        <v>94</v>
      </c>
      <c r="B524" s="1263" t="s">
        <v>1332</v>
      </c>
      <c r="C524" s="1271" t="s">
        <v>1319</v>
      </c>
      <c r="D524" s="1265">
        <v>768386.04</v>
      </c>
      <c r="E524" s="1265">
        <v>56400</v>
      </c>
      <c r="F524" s="1262"/>
      <c r="G524" s="1262"/>
      <c r="H524" s="1265"/>
      <c r="I524" s="1266"/>
      <c r="J524" s="1266"/>
      <c r="K524" s="1266"/>
      <c r="L524" s="1266"/>
      <c r="M524" s="1278">
        <v>480000</v>
      </c>
      <c r="N524" s="1266"/>
    </row>
    <row r="525" spans="1:14" ht="18">
      <c r="A525" s="1280">
        <v>95</v>
      </c>
      <c r="B525" s="1263" t="s">
        <v>1333</v>
      </c>
      <c r="C525" s="1271" t="s">
        <v>1319</v>
      </c>
      <c r="D525" s="1265">
        <v>768386.04</v>
      </c>
      <c r="E525" s="1265">
        <v>56400</v>
      </c>
      <c r="F525" s="1262"/>
      <c r="G525" s="1262"/>
      <c r="H525" s="1265"/>
      <c r="I525" s="1266"/>
      <c r="J525" s="1266"/>
      <c r="K525" s="1266"/>
      <c r="L525" s="1266"/>
      <c r="M525" s="1278">
        <v>480000</v>
      </c>
      <c r="N525" s="1266"/>
    </row>
    <row r="526" spans="1:14" ht="18">
      <c r="A526" s="1262">
        <v>96</v>
      </c>
      <c r="B526" s="1263" t="s">
        <v>1334</v>
      </c>
      <c r="C526" s="1271" t="s">
        <v>1319</v>
      </c>
      <c r="D526" s="1265">
        <v>768386.04</v>
      </c>
      <c r="E526" s="1265">
        <v>56400</v>
      </c>
      <c r="F526" s="1262"/>
      <c r="G526" s="1262"/>
      <c r="H526" s="1265"/>
      <c r="I526" s="1266"/>
      <c r="J526" s="1266"/>
      <c r="K526" s="1266"/>
      <c r="L526" s="1266"/>
      <c r="M526" s="1278">
        <v>480000</v>
      </c>
      <c r="N526" s="1266"/>
    </row>
    <row r="527" spans="1:14" ht="18">
      <c r="A527" s="1262">
        <v>97</v>
      </c>
      <c r="B527" s="1263" t="s">
        <v>1335</v>
      </c>
      <c r="C527" s="1271" t="s">
        <v>1319</v>
      </c>
      <c r="D527" s="1265">
        <v>768386.04</v>
      </c>
      <c r="E527" s="1265">
        <v>56400</v>
      </c>
      <c r="F527" s="1262"/>
      <c r="G527" s="1262"/>
      <c r="H527" s="1265"/>
      <c r="I527" s="1266"/>
      <c r="J527" s="1266"/>
      <c r="K527" s="1266"/>
      <c r="L527" s="1266"/>
      <c r="M527" s="1278">
        <v>480000</v>
      </c>
      <c r="N527" s="1266"/>
    </row>
    <row r="528" spans="1:14" ht="18">
      <c r="A528" s="1280">
        <v>98</v>
      </c>
      <c r="B528" s="1263" t="s">
        <v>1336</v>
      </c>
      <c r="C528" s="1271" t="s">
        <v>1319</v>
      </c>
      <c r="D528" s="1265">
        <v>768386.04</v>
      </c>
      <c r="E528" s="1265">
        <v>56400</v>
      </c>
      <c r="F528" s="1262"/>
      <c r="G528" s="1262"/>
      <c r="H528" s="1265"/>
      <c r="I528" s="1266"/>
      <c r="J528" s="1266"/>
      <c r="K528" s="1266"/>
      <c r="L528" s="1266"/>
      <c r="M528" s="1278">
        <v>480000</v>
      </c>
      <c r="N528" s="1266"/>
    </row>
    <row r="529" spans="1:14" ht="18">
      <c r="A529" s="1262">
        <v>99</v>
      </c>
      <c r="B529" s="1263" t="s">
        <v>1337</v>
      </c>
      <c r="C529" s="1271" t="s">
        <v>1319</v>
      </c>
      <c r="D529" s="1265">
        <v>768386.04</v>
      </c>
      <c r="E529" s="1265">
        <v>56400</v>
      </c>
      <c r="F529" s="1262"/>
      <c r="G529" s="1262"/>
      <c r="H529" s="1265"/>
      <c r="I529" s="1266"/>
      <c r="J529" s="1266"/>
      <c r="K529" s="1266"/>
      <c r="L529" s="1266"/>
      <c r="M529" s="1278">
        <v>480000</v>
      </c>
      <c r="N529" s="1266"/>
    </row>
    <row r="530" spans="1:14" ht="18">
      <c r="A530" s="1262">
        <v>100</v>
      </c>
      <c r="B530" s="1263" t="s">
        <v>1338</v>
      </c>
      <c r="C530" s="1271" t="s">
        <v>1319</v>
      </c>
      <c r="D530" s="1265">
        <v>768386.04</v>
      </c>
      <c r="E530" s="1265">
        <v>56400</v>
      </c>
      <c r="F530" s="1262"/>
      <c r="G530" s="1262"/>
      <c r="H530" s="1265"/>
      <c r="I530" s="1266"/>
      <c r="J530" s="1266"/>
      <c r="K530" s="1266"/>
      <c r="L530" s="1266"/>
      <c r="M530" s="1278">
        <v>480000</v>
      </c>
      <c r="N530" s="1266"/>
    </row>
    <row r="531" spans="1:14" ht="18">
      <c r="A531" s="1280">
        <v>101</v>
      </c>
      <c r="B531" s="1263" t="s">
        <v>1339</v>
      </c>
      <c r="C531" s="1271" t="s">
        <v>1319</v>
      </c>
      <c r="D531" s="1265">
        <v>768386.04</v>
      </c>
      <c r="E531" s="1265">
        <v>56400</v>
      </c>
      <c r="F531" s="1262"/>
      <c r="G531" s="1262"/>
      <c r="H531" s="1265"/>
      <c r="I531" s="1266"/>
      <c r="J531" s="1266"/>
      <c r="K531" s="1266"/>
      <c r="L531" s="1266"/>
      <c r="M531" s="1278">
        <v>480000</v>
      </c>
      <c r="N531" s="1266"/>
    </row>
    <row r="532" spans="1:14" ht="18">
      <c r="A532" s="1262">
        <v>102</v>
      </c>
      <c r="B532" s="1263" t="s">
        <v>1340</v>
      </c>
      <c r="C532" s="1271" t="s">
        <v>1319</v>
      </c>
      <c r="D532" s="1265">
        <v>768386.04</v>
      </c>
      <c r="E532" s="1265">
        <v>56400</v>
      </c>
      <c r="F532" s="1262"/>
      <c r="G532" s="1262"/>
      <c r="H532" s="1265"/>
      <c r="I532" s="1266"/>
      <c r="J532" s="1266"/>
      <c r="K532" s="1266"/>
      <c r="L532" s="1266"/>
      <c r="M532" s="1278">
        <v>480000</v>
      </c>
      <c r="N532" s="1266"/>
    </row>
    <row r="533" spans="1:14" ht="18">
      <c r="A533" s="1262">
        <v>103</v>
      </c>
      <c r="B533" s="1263" t="s">
        <v>1341</v>
      </c>
      <c r="C533" s="1271" t="s">
        <v>1319</v>
      </c>
      <c r="D533" s="1265">
        <v>768386.04</v>
      </c>
      <c r="E533" s="1265">
        <v>56400</v>
      </c>
      <c r="F533" s="1262"/>
      <c r="G533" s="1262"/>
      <c r="H533" s="1265"/>
      <c r="I533" s="1266"/>
      <c r="J533" s="1266"/>
      <c r="K533" s="1266"/>
      <c r="L533" s="1266"/>
      <c r="M533" s="1278">
        <v>480000</v>
      </c>
      <c r="N533" s="1266"/>
    </row>
    <row r="534" spans="1:14" ht="18">
      <c r="A534" s="1280">
        <v>104</v>
      </c>
      <c r="B534" s="1263" t="s">
        <v>1342</v>
      </c>
      <c r="C534" s="1271" t="s">
        <v>1319</v>
      </c>
      <c r="D534" s="1265">
        <v>768386.04</v>
      </c>
      <c r="E534" s="1265">
        <v>56400</v>
      </c>
      <c r="F534" s="1262"/>
      <c r="G534" s="1262"/>
      <c r="H534" s="1265"/>
      <c r="I534" s="1266"/>
      <c r="J534" s="1266"/>
      <c r="K534" s="1266"/>
      <c r="L534" s="1266"/>
      <c r="M534" s="1278">
        <v>480000</v>
      </c>
      <c r="N534" s="1266"/>
    </row>
    <row r="535" spans="1:14" ht="18">
      <c r="A535" s="1262">
        <v>105</v>
      </c>
      <c r="B535" s="1263" t="s">
        <v>1343</v>
      </c>
      <c r="C535" s="1271" t="s">
        <v>1319</v>
      </c>
      <c r="D535" s="1265">
        <v>768386.04</v>
      </c>
      <c r="E535" s="1265">
        <v>56400</v>
      </c>
      <c r="F535" s="1262"/>
      <c r="G535" s="1262"/>
      <c r="H535" s="1265"/>
      <c r="I535" s="1266"/>
      <c r="J535" s="1266"/>
      <c r="K535" s="1266"/>
      <c r="L535" s="1266"/>
      <c r="M535" s="1278">
        <v>480000</v>
      </c>
      <c r="N535" s="1266"/>
    </row>
    <row r="536" spans="1:14" ht="18">
      <c r="A536" s="1262">
        <v>106</v>
      </c>
      <c r="B536" s="1263" t="s">
        <v>1344</v>
      </c>
      <c r="C536" s="1271" t="s">
        <v>1319</v>
      </c>
      <c r="D536" s="1265">
        <v>768386.04</v>
      </c>
      <c r="E536" s="1265">
        <v>56400</v>
      </c>
      <c r="F536" s="1262"/>
      <c r="G536" s="1262"/>
      <c r="H536" s="1265"/>
      <c r="I536" s="1266"/>
      <c r="J536" s="1266"/>
      <c r="K536" s="1266"/>
      <c r="L536" s="1266"/>
      <c r="M536" s="1278">
        <v>480000</v>
      </c>
      <c r="N536" s="1266"/>
    </row>
    <row r="537" spans="1:14" ht="18">
      <c r="A537" s="1280">
        <v>107</v>
      </c>
      <c r="B537" s="1263" t="s">
        <v>1345</v>
      </c>
      <c r="C537" s="1271" t="s">
        <v>1319</v>
      </c>
      <c r="D537" s="1265">
        <v>768386.04</v>
      </c>
      <c r="E537" s="1265">
        <v>56400</v>
      </c>
      <c r="F537" s="1262"/>
      <c r="G537" s="1262"/>
      <c r="H537" s="1265"/>
      <c r="I537" s="1266"/>
      <c r="J537" s="1266"/>
      <c r="K537" s="1266"/>
      <c r="L537" s="1266"/>
      <c r="M537" s="1278">
        <v>480000</v>
      </c>
      <c r="N537" s="1266"/>
    </row>
    <row r="538" spans="1:14" ht="18">
      <c r="A538" s="1262">
        <v>108</v>
      </c>
      <c r="B538" s="1263" t="s">
        <v>1346</v>
      </c>
      <c r="C538" s="1271" t="s">
        <v>1319</v>
      </c>
      <c r="D538" s="1265">
        <v>768386.04</v>
      </c>
      <c r="E538" s="1265">
        <v>56400</v>
      </c>
      <c r="F538" s="1262"/>
      <c r="G538" s="1262"/>
      <c r="H538" s="1265"/>
      <c r="I538" s="1266"/>
      <c r="J538" s="1266"/>
      <c r="K538" s="1266"/>
      <c r="L538" s="1266"/>
      <c r="M538" s="1278">
        <v>480000</v>
      </c>
      <c r="N538" s="1266"/>
    </row>
    <row r="539" spans="1:14" ht="18">
      <c r="A539" s="1262">
        <v>109</v>
      </c>
      <c r="B539" s="1263" t="s">
        <v>1347</v>
      </c>
      <c r="C539" s="1271" t="s">
        <v>1319</v>
      </c>
      <c r="D539" s="1265">
        <v>768386.04</v>
      </c>
      <c r="E539" s="1265">
        <v>56400</v>
      </c>
      <c r="F539" s="1262"/>
      <c r="G539" s="1262"/>
      <c r="H539" s="1265"/>
      <c r="I539" s="1266"/>
      <c r="J539" s="1266"/>
      <c r="K539" s="1266"/>
      <c r="L539" s="1266"/>
      <c r="M539" s="1278">
        <v>480000</v>
      </c>
      <c r="N539" s="1266"/>
    </row>
    <row r="540" spans="1:14" ht="18">
      <c r="A540" s="1280">
        <v>110</v>
      </c>
      <c r="B540" s="1269" t="s">
        <v>1348</v>
      </c>
      <c r="C540" s="1271" t="s">
        <v>1319</v>
      </c>
      <c r="D540" s="1265">
        <v>768386.04</v>
      </c>
      <c r="E540" s="1265">
        <v>56400</v>
      </c>
      <c r="F540" s="1262"/>
      <c r="G540" s="1262"/>
      <c r="H540" s="1265"/>
      <c r="I540" s="1266"/>
      <c r="J540" s="1266"/>
      <c r="K540" s="1266"/>
      <c r="L540" s="1266"/>
      <c r="M540" s="1278">
        <v>480000</v>
      </c>
      <c r="N540" s="1266"/>
    </row>
    <row r="541" spans="1:14" ht="18">
      <c r="A541" s="1262">
        <v>111</v>
      </c>
      <c r="B541" s="1269" t="s">
        <v>1349</v>
      </c>
      <c r="C541" s="1271" t="s">
        <v>1319</v>
      </c>
      <c r="D541" s="1265">
        <v>768386.04</v>
      </c>
      <c r="E541" s="1265">
        <v>56400</v>
      </c>
      <c r="F541" s="1262"/>
      <c r="G541" s="1262"/>
      <c r="H541" s="1265"/>
      <c r="I541" s="1266"/>
      <c r="J541" s="1266"/>
      <c r="K541" s="1266"/>
      <c r="L541" s="1266"/>
      <c r="M541" s="1278">
        <v>480000</v>
      </c>
      <c r="N541" s="1266"/>
    </row>
    <row r="542" spans="1:14" ht="18">
      <c r="A542" s="1262">
        <v>112</v>
      </c>
      <c r="B542" s="1269" t="s">
        <v>1350</v>
      </c>
      <c r="C542" s="1271" t="s">
        <v>1319</v>
      </c>
      <c r="D542" s="1265">
        <v>768386.04</v>
      </c>
      <c r="E542" s="1265">
        <v>56400</v>
      </c>
      <c r="F542" s="1262"/>
      <c r="G542" s="1262"/>
      <c r="H542" s="1265"/>
      <c r="I542" s="1266"/>
      <c r="J542" s="1266"/>
      <c r="K542" s="1266"/>
      <c r="L542" s="1266"/>
      <c r="M542" s="1278">
        <v>480000</v>
      </c>
      <c r="N542" s="1266"/>
    </row>
    <row r="543" spans="1:14" ht="18">
      <c r="A543" s="1280">
        <v>113</v>
      </c>
      <c r="B543" s="1269" t="s">
        <v>1351</v>
      </c>
      <c r="C543" s="1271" t="s">
        <v>1319</v>
      </c>
      <c r="D543" s="1265">
        <v>768386.04</v>
      </c>
      <c r="E543" s="1265">
        <v>56400</v>
      </c>
      <c r="F543" s="1262"/>
      <c r="G543" s="1262"/>
      <c r="H543" s="1265"/>
      <c r="I543" s="1266"/>
      <c r="J543" s="1266"/>
      <c r="K543" s="1266"/>
      <c r="L543" s="1266"/>
      <c r="M543" s="1278">
        <v>480000</v>
      </c>
      <c r="N543" s="1266"/>
    </row>
    <row r="544" spans="1:14" ht="18">
      <c r="A544" s="1262">
        <v>114</v>
      </c>
      <c r="B544" s="1269" t="s">
        <v>1352</v>
      </c>
      <c r="C544" s="1271" t="s">
        <v>1319</v>
      </c>
      <c r="D544" s="1265">
        <v>768386.04</v>
      </c>
      <c r="E544" s="1265">
        <v>56400</v>
      </c>
      <c r="F544" s="1262"/>
      <c r="G544" s="1262"/>
      <c r="H544" s="1265"/>
      <c r="I544" s="1266"/>
      <c r="J544" s="1266"/>
      <c r="K544" s="1266"/>
      <c r="L544" s="1266"/>
      <c r="M544" s="1278">
        <v>480000</v>
      </c>
      <c r="N544" s="1266"/>
    </row>
    <row r="545" spans="1:14" ht="18">
      <c r="A545" s="1262">
        <v>115</v>
      </c>
      <c r="B545" s="1269" t="s">
        <v>1353</v>
      </c>
      <c r="C545" s="1271" t="s">
        <v>1319</v>
      </c>
      <c r="D545" s="1265">
        <v>768386.04</v>
      </c>
      <c r="E545" s="1265">
        <v>56400</v>
      </c>
      <c r="F545" s="1262"/>
      <c r="G545" s="1262"/>
      <c r="H545" s="1265"/>
      <c r="I545" s="1266"/>
      <c r="J545" s="1266"/>
      <c r="K545" s="1266"/>
      <c r="L545" s="1266"/>
      <c r="M545" s="1278">
        <v>480000</v>
      </c>
      <c r="N545" s="1266"/>
    </row>
    <row r="546" spans="1:14" ht="18">
      <c r="A546" s="1280">
        <v>116</v>
      </c>
      <c r="B546" s="1269" t="s">
        <v>1354</v>
      </c>
      <c r="C546" s="1271" t="s">
        <v>1319</v>
      </c>
      <c r="D546" s="1265">
        <v>768386.04</v>
      </c>
      <c r="E546" s="1265">
        <v>56400</v>
      </c>
      <c r="F546" s="1262"/>
      <c r="G546" s="1262"/>
      <c r="H546" s="1265"/>
      <c r="I546" s="1266"/>
      <c r="J546" s="1266"/>
      <c r="K546" s="1266"/>
      <c r="L546" s="1266"/>
      <c r="M546" s="1278">
        <v>480000</v>
      </c>
      <c r="N546" s="1266"/>
    </row>
    <row r="547" spans="1:14" ht="18">
      <c r="A547" s="1262">
        <v>117</v>
      </c>
      <c r="B547" s="1269" t="s">
        <v>1355</v>
      </c>
      <c r="C547" s="1271" t="s">
        <v>1319</v>
      </c>
      <c r="D547" s="1265">
        <v>768386.04</v>
      </c>
      <c r="E547" s="1265">
        <v>56400</v>
      </c>
      <c r="F547" s="1262"/>
      <c r="G547" s="1262"/>
      <c r="H547" s="1265"/>
      <c r="I547" s="1266"/>
      <c r="J547" s="1266"/>
      <c r="K547" s="1266"/>
      <c r="L547" s="1266"/>
      <c r="M547" s="1278">
        <v>480000</v>
      </c>
      <c r="N547" s="1266"/>
    </row>
    <row r="548" spans="1:14" ht="18">
      <c r="A548" s="1262">
        <v>118</v>
      </c>
      <c r="B548" s="1269" t="s">
        <v>1356</v>
      </c>
      <c r="C548" s="1271" t="s">
        <v>1319</v>
      </c>
      <c r="D548" s="1265">
        <v>768386.04</v>
      </c>
      <c r="E548" s="1265">
        <v>56400</v>
      </c>
      <c r="F548" s="1262"/>
      <c r="G548" s="1262"/>
      <c r="H548" s="1265"/>
      <c r="I548" s="1266"/>
      <c r="J548" s="1266"/>
      <c r="K548" s="1266"/>
      <c r="L548" s="1266"/>
      <c r="M548" s="1278">
        <v>480000</v>
      </c>
      <c r="N548" s="1266"/>
    </row>
    <row r="549" spans="1:14" ht="18">
      <c r="A549" s="1280">
        <v>119</v>
      </c>
      <c r="B549" s="1269" t="s">
        <v>1357</v>
      </c>
      <c r="C549" s="1271" t="s">
        <v>1319</v>
      </c>
      <c r="D549" s="1265">
        <v>768386.04</v>
      </c>
      <c r="E549" s="1265">
        <v>56400</v>
      </c>
      <c r="F549" s="1262"/>
      <c r="G549" s="1262"/>
      <c r="H549" s="1265"/>
      <c r="I549" s="1266"/>
      <c r="J549" s="1266"/>
      <c r="K549" s="1266"/>
      <c r="L549" s="1266"/>
      <c r="M549" s="1278">
        <v>480000</v>
      </c>
      <c r="N549" s="1266"/>
    </row>
    <row r="550" spans="1:14" ht="18">
      <c r="A550" s="1262">
        <v>120</v>
      </c>
      <c r="B550" s="1269" t="s">
        <v>1358</v>
      </c>
      <c r="C550" s="1271" t="s">
        <v>1319</v>
      </c>
      <c r="D550" s="1265">
        <v>768386.04</v>
      </c>
      <c r="E550" s="1265">
        <v>56400</v>
      </c>
      <c r="F550" s="1262"/>
      <c r="G550" s="1262"/>
      <c r="H550" s="1265"/>
      <c r="I550" s="1266"/>
      <c r="J550" s="1266"/>
      <c r="K550" s="1266"/>
      <c r="L550" s="1266"/>
      <c r="M550" s="1278">
        <v>480000</v>
      </c>
      <c r="N550" s="1266"/>
    </row>
    <row r="551" spans="1:14" ht="18">
      <c r="A551" s="1262">
        <v>121</v>
      </c>
      <c r="B551" s="1269" t="s">
        <v>1359</v>
      </c>
      <c r="C551" s="1271" t="s">
        <v>1319</v>
      </c>
      <c r="D551" s="1265">
        <v>768386.04</v>
      </c>
      <c r="E551" s="1265">
        <v>56400</v>
      </c>
      <c r="F551" s="1262"/>
      <c r="G551" s="1262"/>
      <c r="H551" s="1265"/>
      <c r="I551" s="1266"/>
      <c r="J551" s="1266"/>
      <c r="K551" s="1266"/>
      <c r="L551" s="1266"/>
      <c r="M551" s="1278">
        <v>480000</v>
      </c>
      <c r="N551" s="1266"/>
    </row>
    <row r="552" spans="1:14" ht="18">
      <c r="A552" s="1280">
        <v>122</v>
      </c>
      <c r="B552" s="1263" t="s">
        <v>1360</v>
      </c>
      <c r="C552" s="1271" t="s">
        <v>1319</v>
      </c>
      <c r="D552" s="1265">
        <v>768386.04</v>
      </c>
      <c r="E552" s="1265">
        <v>56400</v>
      </c>
      <c r="F552" s="1262"/>
      <c r="G552" s="1262"/>
      <c r="H552" s="1265"/>
      <c r="I552" s="1266"/>
      <c r="J552" s="1266"/>
      <c r="K552" s="1266"/>
      <c r="L552" s="1266"/>
      <c r="M552" s="1278">
        <v>480000</v>
      </c>
      <c r="N552" s="1266"/>
    </row>
    <row r="553" spans="1:14" ht="18">
      <c r="A553" s="1262">
        <v>123</v>
      </c>
      <c r="B553" s="1263" t="s">
        <v>1361</v>
      </c>
      <c r="C553" s="1271" t="s">
        <v>1319</v>
      </c>
      <c r="D553" s="1265">
        <v>768386.04</v>
      </c>
      <c r="E553" s="1265">
        <v>56400</v>
      </c>
      <c r="F553" s="1262"/>
      <c r="G553" s="1262"/>
      <c r="H553" s="1265"/>
      <c r="I553" s="1266"/>
      <c r="J553" s="1266"/>
      <c r="K553" s="1266"/>
      <c r="L553" s="1266"/>
      <c r="M553" s="1278">
        <v>480000</v>
      </c>
      <c r="N553" s="1266"/>
    </row>
    <row r="554" spans="1:14" ht="18">
      <c r="A554" s="1262">
        <v>124</v>
      </c>
      <c r="B554" s="1263" t="s">
        <v>1362</v>
      </c>
      <c r="C554" s="1271" t="s">
        <v>1319</v>
      </c>
      <c r="D554" s="1265"/>
      <c r="E554" s="1265"/>
      <c r="F554" s="1262"/>
      <c r="G554" s="1262"/>
      <c r="H554" s="1265"/>
      <c r="I554" s="1266"/>
      <c r="J554" s="1266"/>
      <c r="K554" s="1266"/>
      <c r="L554" s="1266"/>
      <c r="M554" s="1278">
        <v>480000</v>
      </c>
      <c r="N554" s="1266"/>
    </row>
    <row r="555" spans="1:14" ht="18">
      <c r="A555" s="1280">
        <v>125</v>
      </c>
      <c r="B555" s="1263" t="s">
        <v>1363</v>
      </c>
      <c r="C555" s="1271" t="s">
        <v>1319</v>
      </c>
      <c r="D555" s="1265"/>
      <c r="E555" s="1265"/>
      <c r="F555" s="1262"/>
      <c r="G555" s="1262"/>
      <c r="H555" s="1265"/>
      <c r="I555" s="1266"/>
      <c r="J555" s="1266"/>
      <c r="K555" s="1266"/>
      <c r="L555" s="1266"/>
      <c r="M555" s="1278">
        <v>480000</v>
      </c>
      <c r="N555" s="1266"/>
    </row>
    <row r="556" spans="1:14" ht="18">
      <c r="A556" s="1262">
        <v>126</v>
      </c>
      <c r="B556" s="1263" t="s">
        <v>1364</v>
      </c>
      <c r="C556" s="1271" t="s">
        <v>1319</v>
      </c>
      <c r="D556" s="1265"/>
      <c r="E556" s="1265"/>
      <c r="F556" s="1262"/>
      <c r="G556" s="1262"/>
      <c r="H556" s="1265"/>
      <c r="I556" s="1266"/>
      <c r="J556" s="1266"/>
      <c r="K556" s="1266"/>
      <c r="L556" s="1266"/>
      <c r="M556" s="1278">
        <v>480000</v>
      </c>
      <c r="N556" s="1266"/>
    </row>
    <row r="557" spans="1:14" ht="18">
      <c r="A557" s="1262">
        <v>127</v>
      </c>
      <c r="B557" s="1263" t="s">
        <v>1365</v>
      </c>
      <c r="C557" s="1271" t="s">
        <v>1319</v>
      </c>
      <c r="D557" s="1265"/>
      <c r="E557" s="1265"/>
      <c r="F557" s="1262"/>
      <c r="G557" s="1262"/>
      <c r="H557" s="1265"/>
      <c r="I557" s="1266"/>
      <c r="J557" s="1266"/>
      <c r="K557" s="1266"/>
      <c r="L557" s="1266"/>
      <c r="M557" s="1278">
        <v>480000</v>
      </c>
      <c r="N557" s="1266"/>
    </row>
    <row r="558" spans="1:14" ht="18">
      <c r="A558" s="1280">
        <v>128</v>
      </c>
      <c r="B558" s="1263" t="s">
        <v>1366</v>
      </c>
      <c r="C558" s="1271" t="s">
        <v>1319</v>
      </c>
      <c r="D558" s="1265"/>
      <c r="E558" s="1265"/>
      <c r="F558" s="1262"/>
      <c r="G558" s="1262"/>
      <c r="H558" s="1265"/>
      <c r="I558" s="1266"/>
      <c r="J558" s="1266"/>
      <c r="K558" s="1266"/>
      <c r="L558" s="1266"/>
      <c r="M558" s="1278">
        <v>480000</v>
      </c>
      <c r="N558" s="1266"/>
    </row>
    <row r="559" spans="1:14" ht="18">
      <c r="A559" s="1262">
        <v>129</v>
      </c>
      <c r="B559" s="1263" t="s">
        <v>1367</v>
      </c>
      <c r="C559" s="1271" t="s">
        <v>1319</v>
      </c>
      <c r="D559" s="1265"/>
      <c r="E559" s="1265"/>
      <c r="F559" s="1262"/>
      <c r="G559" s="1262"/>
      <c r="H559" s="1265"/>
      <c r="I559" s="1266"/>
      <c r="J559" s="1266"/>
      <c r="K559" s="1266"/>
      <c r="L559" s="1266"/>
      <c r="M559" s="1278">
        <v>480000</v>
      </c>
      <c r="N559" s="1266"/>
    </row>
    <row r="560" spans="1:14" ht="18">
      <c r="A560" s="1262">
        <v>130</v>
      </c>
      <c r="B560" s="1263" t="s">
        <v>1368</v>
      </c>
      <c r="C560" s="1271" t="s">
        <v>1319</v>
      </c>
      <c r="D560" s="1265"/>
      <c r="E560" s="1265"/>
      <c r="F560" s="1262"/>
      <c r="G560" s="1262"/>
      <c r="H560" s="1265"/>
      <c r="I560" s="1266"/>
      <c r="J560" s="1266"/>
      <c r="K560" s="1266"/>
      <c r="L560" s="1266"/>
      <c r="M560" s="1278">
        <v>480000</v>
      </c>
      <c r="N560" s="1266"/>
    </row>
    <row r="561" spans="1:14" ht="18">
      <c r="A561" s="1280">
        <v>131</v>
      </c>
      <c r="B561" s="1263" t="s">
        <v>1369</v>
      </c>
      <c r="C561" s="1271" t="s">
        <v>1319</v>
      </c>
      <c r="D561" s="1265"/>
      <c r="E561" s="1265"/>
      <c r="F561" s="1262"/>
      <c r="G561" s="1262"/>
      <c r="H561" s="1265"/>
      <c r="I561" s="1266"/>
      <c r="J561" s="1266"/>
      <c r="K561" s="1266"/>
      <c r="L561" s="1266"/>
      <c r="M561" s="1278">
        <v>480000</v>
      </c>
      <c r="N561" s="1266"/>
    </row>
    <row r="562" spans="1:14" ht="18">
      <c r="A562" s="1262">
        <v>132</v>
      </c>
      <c r="B562" s="1263" t="s">
        <v>1370</v>
      </c>
      <c r="C562" s="1271" t="s">
        <v>1319</v>
      </c>
      <c r="D562" s="1265"/>
      <c r="E562" s="1265"/>
      <c r="F562" s="1262"/>
      <c r="G562" s="1262"/>
      <c r="H562" s="1265"/>
      <c r="I562" s="1266"/>
      <c r="J562" s="1266"/>
      <c r="K562" s="1266"/>
      <c r="L562" s="1266"/>
      <c r="M562" s="1278">
        <v>480000</v>
      </c>
      <c r="N562" s="1266"/>
    </row>
    <row r="563" spans="1:14" ht="18">
      <c r="A563" s="1262">
        <v>133</v>
      </c>
      <c r="B563" s="1263" t="s">
        <v>1371</v>
      </c>
      <c r="C563" s="1271" t="s">
        <v>1319</v>
      </c>
      <c r="D563" s="1265"/>
      <c r="E563" s="1265"/>
      <c r="F563" s="1262"/>
      <c r="G563" s="1262"/>
      <c r="H563" s="1265"/>
      <c r="I563" s="1266"/>
      <c r="J563" s="1266"/>
      <c r="K563" s="1266"/>
      <c r="L563" s="1266"/>
      <c r="M563" s="1278">
        <v>480000</v>
      </c>
      <c r="N563" s="1266"/>
    </row>
    <row r="564" spans="1:14" ht="18">
      <c r="A564" s="1280"/>
      <c r="B564" s="1263" t="s">
        <v>1372</v>
      </c>
      <c r="C564" s="1271" t="s">
        <v>1373</v>
      </c>
      <c r="D564" s="1265">
        <v>1106647.92</v>
      </c>
      <c r="E564" s="1265">
        <v>56400</v>
      </c>
      <c r="F564" s="1262"/>
      <c r="G564" s="1262"/>
      <c r="H564" s="1265"/>
      <c r="I564" s="1266"/>
      <c r="J564" s="1266"/>
      <c r="K564" s="1266"/>
      <c r="L564" s="1266"/>
      <c r="M564" s="1278">
        <v>480000</v>
      </c>
      <c r="N564" s="1266"/>
    </row>
    <row r="565" spans="1:14" ht="18">
      <c r="A565" s="1262"/>
      <c r="B565" s="1263" t="s">
        <v>1374</v>
      </c>
      <c r="C565" s="1271" t="s">
        <v>1373</v>
      </c>
      <c r="D565" s="1265">
        <v>1106647.92</v>
      </c>
      <c r="E565" s="1265">
        <v>56400</v>
      </c>
      <c r="F565" s="1262"/>
      <c r="G565" s="1262"/>
      <c r="H565" s="1265"/>
      <c r="I565" s="1266"/>
      <c r="J565" s="1266"/>
      <c r="K565" s="1266"/>
      <c r="L565" s="1266"/>
      <c r="M565" s="1278">
        <v>480000</v>
      </c>
      <c r="N565" s="1266"/>
    </row>
    <row r="566" spans="1:14" ht="18">
      <c r="A566" s="1262"/>
      <c r="B566" s="1263" t="s">
        <v>1375</v>
      </c>
      <c r="C566" s="1271" t="s">
        <v>1373</v>
      </c>
      <c r="D566" s="1265">
        <v>1106647.92</v>
      </c>
      <c r="E566" s="1265">
        <v>56400</v>
      </c>
      <c r="F566" s="1262"/>
      <c r="G566" s="1262"/>
      <c r="H566" s="1265"/>
      <c r="I566" s="1266"/>
      <c r="J566" s="1266"/>
      <c r="K566" s="1266"/>
      <c r="L566" s="1266"/>
      <c r="M566" s="1278">
        <v>480000</v>
      </c>
      <c r="N566" s="1266"/>
    </row>
    <row r="567" spans="1:14" ht="18">
      <c r="A567" s="1280"/>
      <c r="B567" s="1263" t="s">
        <v>1376</v>
      </c>
      <c r="C567" s="1271" t="s">
        <v>1373</v>
      </c>
      <c r="D567" s="1265">
        <v>1106647.92</v>
      </c>
      <c r="E567" s="1265">
        <v>56400</v>
      </c>
      <c r="F567" s="1262"/>
      <c r="G567" s="1262"/>
      <c r="H567" s="1265"/>
      <c r="I567" s="1266"/>
      <c r="J567" s="1266"/>
      <c r="K567" s="1266"/>
      <c r="L567" s="1266"/>
      <c r="M567" s="1278">
        <v>480000</v>
      </c>
      <c r="N567" s="1266"/>
    </row>
    <row r="568" spans="1:14" ht="18">
      <c r="A568" s="1262"/>
      <c r="B568" s="1263" t="s">
        <v>1377</v>
      </c>
      <c r="C568" s="1271" t="s">
        <v>1373</v>
      </c>
      <c r="D568" s="1265">
        <v>1106647.92</v>
      </c>
      <c r="E568" s="1265">
        <v>56400</v>
      </c>
      <c r="F568" s="1262"/>
      <c r="G568" s="1262"/>
      <c r="H568" s="1265"/>
      <c r="I568" s="1266"/>
      <c r="J568" s="1266"/>
      <c r="K568" s="1266"/>
      <c r="L568" s="1266"/>
      <c r="M568" s="1278">
        <v>480000</v>
      </c>
      <c r="N568" s="1266"/>
    </row>
    <row r="569" spans="1:14" ht="18">
      <c r="A569" s="1262"/>
      <c r="B569" s="1263" t="s">
        <v>1378</v>
      </c>
      <c r="C569" s="1271" t="s">
        <v>1373</v>
      </c>
      <c r="D569" s="1265">
        <v>1106647.92</v>
      </c>
      <c r="E569" s="1265">
        <v>56400</v>
      </c>
      <c r="F569" s="1262"/>
      <c r="G569" s="1262"/>
      <c r="H569" s="1265"/>
      <c r="I569" s="1266"/>
      <c r="J569" s="1266"/>
      <c r="K569" s="1266"/>
      <c r="L569" s="1266"/>
      <c r="M569" s="1278">
        <v>480000</v>
      </c>
      <c r="N569" s="1266"/>
    </row>
    <row r="570" spans="1:14" ht="18">
      <c r="A570" s="1280"/>
      <c r="B570" s="1263" t="s">
        <v>1379</v>
      </c>
      <c r="C570" s="1271" t="s">
        <v>1373</v>
      </c>
      <c r="D570" s="1265">
        <v>1106647.92</v>
      </c>
      <c r="E570" s="1265">
        <v>56400</v>
      </c>
      <c r="F570" s="1262"/>
      <c r="G570" s="1262"/>
      <c r="H570" s="1265"/>
      <c r="I570" s="1266"/>
      <c r="J570" s="1266"/>
      <c r="K570" s="1266"/>
      <c r="L570" s="1266"/>
      <c r="M570" s="1278">
        <v>480000</v>
      </c>
      <c r="N570" s="1266"/>
    </row>
    <row r="571" spans="1:14" ht="18">
      <c r="A571" s="1262"/>
      <c r="B571" s="1263" t="s">
        <v>1380</v>
      </c>
      <c r="C571" s="1271" t="s">
        <v>1373</v>
      </c>
      <c r="D571" s="1265">
        <v>1106647.92</v>
      </c>
      <c r="E571" s="1265">
        <v>56400</v>
      </c>
      <c r="F571" s="1262"/>
      <c r="G571" s="1262"/>
      <c r="H571" s="1265"/>
      <c r="I571" s="1266"/>
      <c r="J571" s="1266"/>
      <c r="K571" s="1266"/>
      <c r="L571" s="1266"/>
      <c r="M571" s="1278">
        <v>480000</v>
      </c>
      <c r="N571" s="1266"/>
    </row>
    <row r="572" spans="1:14" ht="18">
      <c r="A572" s="1262">
        <v>134</v>
      </c>
      <c r="B572" s="1263" t="s">
        <v>1381</v>
      </c>
      <c r="C572" s="1271" t="s">
        <v>1373</v>
      </c>
      <c r="D572" s="1265">
        <v>1106647.92</v>
      </c>
      <c r="E572" s="1265">
        <v>56400</v>
      </c>
      <c r="F572" s="1262"/>
      <c r="G572" s="1262"/>
      <c r="H572" s="1265"/>
      <c r="I572" s="1266"/>
      <c r="J572" s="1266"/>
      <c r="K572" s="1266"/>
      <c r="L572" s="1266"/>
      <c r="M572" s="1278">
        <v>480000</v>
      </c>
      <c r="N572" s="1266"/>
    </row>
    <row r="573" spans="1:14" ht="18">
      <c r="A573" s="1280">
        <v>135</v>
      </c>
      <c r="B573" s="1263" t="s">
        <v>1382</v>
      </c>
      <c r="C573" s="1271" t="s">
        <v>1373</v>
      </c>
      <c r="D573" s="1265">
        <v>1106647.92</v>
      </c>
      <c r="E573" s="1265">
        <v>56400</v>
      </c>
      <c r="F573" s="1262"/>
      <c r="G573" s="1262"/>
      <c r="H573" s="1265"/>
      <c r="I573" s="1266"/>
      <c r="J573" s="1266"/>
      <c r="K573" s="1266"/>
      <c r="L573" s="1266"/>
      <c r="M573" s="1278">
        <v>480000</v>
      </c>
      <c r="N573" s="1266"/>
    </row>
    <row r="574" spans="1:14" ht="18">
      <c r="A574" s="1262">
        <v>136</v>
      </c>
      <c r="B574" s="1263" t="s">
        <v>1383</v>
      </c>
      <c r="C574" s="1271" t="s">
        <v>1373</v>
      </c>
      <c r="D574" s="1265">
        <v>1106647.92</v>
      </c>
      <c r="E574" s="1265">
        <v>56400</v>
      </c>
      <c r="F574" s="1262"/>
      <c r="G574" s="1262"/>
      <c r="H574" s="1265"/>
      <c r="I574" s="1266"/>
      <c r="J574" s="1266"/>
      <c r="K574" s="1266"/>
      <c r="L574" s="1266"/>
      <c r="M574" s="1278">
        <v>480000</v>
      </c>
      <c r="N574" s="1266"/>
    </row>
    <row r="575" spans="1:14" ht="18">
      <c r="A575" s="1262">
        <v>137</v>
      </c>
      <c r="B575" s="1263" t="s">
        <v>1384</v>
      </c>
      <c r="C575" s="1271" t="s">
        <v>1373</v>
      </c>
      <c r="D575" s="1265">
        <v>1106647.92</v>
      </c>
      <c r="E575" s="1265">
        <v>56400</v>
      </c>
      <c r="F575" s="1262"/>
      <c r="G575" s="1262"/>
      <c r="H575" s="1265"/>
      <c r="I575" s="1266"/>
      <c r="J575" s="1266"/>
      <c r="K575" s="1266"/>
      <c r="L575" s="1266"/>
      <c r="M575" s="1278">
        <v>480000</v>
      </c>
      <c r="N575" s="1266"/>
    </row>
    <row r="576" spans="1:14" ht="18">
      <c r="A576" s="1280">
        <v>138</v>
      </c>
      <c r="B576" s="1263" t="s">
        <v>1385</v>
      </c>
      <c r="C576" s="1271" t="s">
        <v>1373</v>
      </c>
      <c r="D576" s="1265">
        <v>1106647.92</v>
      </c>
      <c r="E576" s="1265">
        <v>56400</v>
      </c>
      <c r="F576" s="1262"/>
      <c r="G576" s="1262"/>
      <c r="H576" s="1265"/>
      <c r="I576" s="1266"/>
      <c r="J576" s="1266"/>
      <c r="K576" s="1266"/>
      <c r="L576" s="1266"/>
      <c r="M576" s="1278">
        <v>480000</v>
      </c>
      <c r="N576" s="1266"/>
    </row>
    <row r="577" spans="1:14" ht="18">
      <c r="A577" s="1262">
        <v>139</v>
      </c>
      <c r="B577" s="1263" t="s">
        <v>1386</v>
      </c>
      <c r="C577" s="1271" t="s">
        <v>1373</v>
      </c>
      <c r="D577" s="1265">
        <v>1106647.92</v>
      </c>
      <c r="E577" s="1265">
        <v>56400</v>
      </c>
      <c r="F577" s="1262"/>
      <c r="G577" s="1262"/>
      <c r="H577" s="1265"/>
      <c r="I577" s="1266"/>
      <c r="J577" s="1266"/>
      <c r="K577" s="1266"/>
      <c r="L577" s="1266"/>
      <c r="M577" s="1278">
        <v>480000</v>
      </c>
      <c r="N577" s="1266"/>
    </row>
    <row r="578" spans="1:14" ht="18">
      <c r="A578" s="1262">
        <v>140</v>
      </c>
      <c r="B578" s="1263" t="s">
        <v>1387</v>
      </c>
      <c r="C578" s="1271" t="s">
        <v>1373</v>
      </c>
      <c r="D578" s="1265">
        <v>1106647.92</v>
      </c>
      <c r="E578" s="1265">
        <v>56400</v>
      </c>
      <c r="F578" s="1262"/>
      <c r="G578" s="1262"/>
      <c r="H578" s="1265"/>
      <c r="I578" s="1266"/>
      <c r="J578" s="1266"/>
      <c r="K578" s="1266"/>
      <c r="L578" s="1266"/>
      <c r="M578" s="1278">
        <v>480000</v>
      </c>
      <c r="N578" s="1266"/>
    </row>
    <row r="579" spans="1:14" ht="18">
      <c r="A579" s="1280">
        <v>141</v>
      </c>
      <c r="B579" s="1263" t="s">
        <v>1388</v>
      </c>
      <c r="C579" s="1271" t="s">
        <v>1373</v>
      </c>
      <c r="D579" s="1265">
        <v>1106647.92</v>
      </c>
      <c r="E579" s="1265">
        <v>56400</v>
      </c>
      <c r="F579" s="1262"/>
      <c r="G579" s="1262"/>
      <c r="H579" s="1265"/>
      <c r="I579" s="1266"/>
      <c r="J579" s="1266"/>
      <c r="K579" s="1266"/>
      <c r="L579" s="1266"/>
      <c r="M579" s="1278">
        <v>480000</v>
      </c>
      <c r="N579" s="1266"/>
    </row>
    <row r="580" spans="1:14" ht="18">
      <c r="A580" s="1262">
        <v>142</v>
      </c>
      <c r="B580" s="1263" t="s">
        <v>1389</v>
      </c>
      <c r="C580" s="1271" t="s">
        <v>1373</v>
      </c>
      <c r="D580" s="1265">
        <v>1106647.92</v>
      </c>
      <c r="E580" s="1265">
        <v>56400</v>
      </c>
      <c r="F580" s="1262"/>
      <c r="G580" s="1262"/>
      <c r="H580" s="1265"/>
      <c r="I580" s="1266"/>
      <c r="J580" s="1266"/>
      <c r="K580" s="1266"/>
      <c r="L580" s="1266"/>
      <c r="M580" s="1278">
        <v>480000</v>
      </c>
      <c r="N580" s="1266"/>
    </row>
    <row r="581" spans="1:14" ht="18">
      <c r="A581" s="1262">
        <v>143</v>
      </c>
      <c r="B581" s="1263" t="s">
        <v>1390</v>
      </c>
      <c r="C581" s="1271" t="s">
        <v>1373</v>
      </c>
      <c r="D581" s="1265">
        <v>1106647.92</v>
      </c>
      <c r="E581" s="1265">
        <v>56400</v>
      </c>
      <c r="F581" s="1262"/>
      <c r="G581" s="1262"/>
      <c r="H581" s="1265"/>
      <c r="I581" s="1266"/>
      <c r="J581" s="1266"/>
      <c r="K581" s="1266"/>
      <c r="L581" s="1266"/>
      <c r="M581" s="1278">
        <v>480000</v>
      </c>
      <c r="N581" s="1266"/>
    </row>
    <row r="582" spans="1:14" ht="18">
      <c r="A582" s="1280">
        <v>144</v>
      </c>
      <c r="B582" s="1263" t="s">
        <v>1391</v>
      </c>
      <c r="C582" s="1271" t="s">
        <v>1373</v>
      </c>
      <c r="D582" s="1265">
        <v>1106647.92</v>
      </c>
      <c r="E582" s="1265">
        <v>56400</v>
      </c>
      <c r="F582" s="1262"/>
      <c r="G582" s="1262"/>
      <c r="H582" s="1265"/>
      <c r="I582" s="1266"/>
      <c r="J582" s="1266"/>
      <c r="K582" s="1266"/>
      <c r="L582" s="1266"/>
      <c r="M582" s="1278">
        <v>480000</v>
      </c>
      <c r="N582" s="1266"/>
    </row>
    <row r="583" spans="1:14" ht="18">
      <c r="A583" s="1262">
        <v>145</v>
      </c>
      <c r="B583" s="1263" t="s">
        <v>1392</v>
      </c>
      <c r="C583" s="1271" t="s">
        <v>1373</v>
      </c>
      <c r="D583" s="1265">
        <v>1106647.92</v>
      </c>
      <c r="E583" s="1265">
        <v>56400</v>
      </c>
      <c r="F583" s="1262"/>
      <c r="G583" s="1262"/>
      <c r="H583" s="1265"/>
      <c r="I583" s="1266"/>
      <c r="J583" s="1266"/>
      <c r="K583" s="1266"/>
      <c r="L583" s="1266"/>
      <c r="M583" s="1278">
        <v>480000</v>
      </c>
      <c r="N583" s="1266"/>
    </row>
    <row r="584" spans="1:14" ht="18">
      <c r="A584" s="1262">
        <v>146</v>
      </c>
      <c r="B584" s="1263" t="s">
        <v>1393</v>
      </c>
      <c r="C584" s="1271" t="s">
        <v>1373</v>
      </c>
      <c r="D584" s="1265">
        <v>1106647.92</v>
      </c>
      <c r="E584" s="1265">
        <v>56400</v>
      </c>
      <c r="F584" s="1262"/>
      <c r="G584" s="1262"/>
      <c r="H584" s="1265"/>
      <c r="I584" s="1266"/>
      <c r="J584" s="1266"/>
      <c r="K584" s="1266"/>
      <c r="L584" s="1266"/>
      <c r="M584" s="1278">
        <v>480000</v>
      </c>
      <c r="N584" s="1266"/>
    </row>
    <row r="585" spans="1:14" ht="18">
      <c r="A585" s="1280">
        <v>147</v>
      </c>
      <c r="B585" s="1263" t="s">
        <v>1394</v>
      </c>
      <c r="C585" s="1271" t="s">
        <v>1373</v>
      </c>
      <c r="D585" s="1265">
        <v>1106647.92</v>
      </c>
      <c r="E585" s="1265">
        <v>56400</v>
      </c>
      <c r="F585" s="1262"/>
      <c r="G585" s="1262"/>
      <c r="H585" s="1265"/>
      <c r="I585" s="1266"/>
      <c r="J585" s="1266"/>
      <c r="K585" s="1266"/>
      <c r="L585" s="1266"/>
      <c r="M585" s="1278">
        <v>480000</v>
      </c>
      <c r="N585" s="1266"/>
    </row>
    <row r="586" spans="1:14" ht="18">
      <c r="A586" s="1262">
        <v>148</v>
      </c>
      <c r="B586" s="1263" t="s">
        <v>1395</v>
      </c>
      <c r="C586" s="1271" t="s">
        <v>1373</v>
      </c>
      <c r="D586" s="1265">
        <v>1106647.92</v>
      </c>
      <c r="E586" s="1265">
        <v>56400</v>
      </c>
      <c r="F586" s="1262"/>
      <c r="G586" s="1262"/>
      <c r="H586" s="1265"/>
      <c r="I586" s="1266"/>
      <c r="J586" s="1266"/>
      <c r="K586" s="1266"/>
      <c r="L586" s="1266"/>
      <c r="M586" s="1278">
        <v>480000</v>
      </c>
      <c r="N586" s="1266"/>
    </row>
    <row r="587" spans="1:14" ht="18">
      <c r="A587" s="1262">
        <v>149</v>
      </c>
      <c r="B587" s="1263" t="s">
        <v>1396</v>
      </c>
      <c r="C587" s="1271" t="s">
        <v>1373</v>
      </c>
      <c r="D587" s="1265">
        <v>1106647.92</v>
      </c>
      <c r="E587" s="1265">
        <v>56400</v>
      </c>
      <c r="F587" s="1262"/>
      <c r="G587" s="1262"/>
      <c r="H587" s="1265"/>
      <c r="I587" s="1266"/>
      <c r="J587" s="1266"/>
      <c r="K587" s="1266"/>
      <c r="L587" s="1266"/>
      <c r="M587" s="1278">
        <v>480000</v>
      </c>
      <c r="N587" s="1266"/>
    </row>
    <row r="588" spans="1:14" ht="18">
      <c r="A588" s="1280">
        <v>150</v>
      </c>
      <c r="B588" s="1263" t="s">
        <v>1397</v>
      </c>
      <c r="C588" s="1271" t="s">
        <v>1373</v>
      </c>
      <c r="D588" s="1265">
        <v>1106647.92</v>
      </c>
      <c r="E588" s="1265">
        <v>56400</v>
      </c>
      <c r="F588" s="1262"/>
      <c r="G588" s="1262"/>
      <c r="H588" s="1265"/>
      <c r="I588" s="1266"/>
      <c r="J588" s="1266"/>
      <c r="K588" s="1266"/>
      <c r="L588" s="1266"/>
      <c r="M588" s="1278">
        <v>480000</v>
      </c>
      <c r="N588" s="1266"/>
    </row>
    <row r="589" spans="1:14" ht="18">
      <c r="A589" s="1262">
        <v>151</v>
      </c>
      <c r="B589" s="1263" t="s">
        <v>1398</v>
      </c>
      <c r="C589" s="1271" t="s">
        <v>1373</v>
      </c>
      <c r="D589" s="1265">
        <v>1106647.92</v>
      </c>
      <c r="E589" s="1265">
        <v>56400</v>
      </c>
      <c r="F589" s="1262"/>
      <c r="G589" s="1262"/>
      <c r="H589" s="1265"/>
      <c r="I589" s="1266"/>
      <c r="J589" s="1266"/>
      <c r="K589" s="1266"/>
      <c r="L589" s="1266"/>
      <c r="M589" s="1278">
        <v>480000</v>
      </c>
      <c r="N589" s="1266"/>
    </row>
    <row r="590" spans="1:14" ht="18">
      <c r="A590" s="1262">
        <v>152</v>
      </c>
      <c r="B590" s="1263" t="s">
        <v>1399</v>
      </c>
      <c r="C590" s="1271" t="s">
        <v>1373</v>
      </c>
      <c r="D590" s="1265">
        <v>1106647.92</v>
      </c>
      <c r="E590" s="1265">
        <v>56400</v>
      </c>
      <c r="F590" s="1262"/>
      <c r="G590" s="1262"/>
      <c r="H590" s="1265"/>
      <c r="I590" s="1266"/>
      <c r="J590" s="1266"/>
      <c r="K590" s="1266"/>
      <c r="L590" s="1266"/>
      <c r="M590" s="1278">
        <v>480000</v>
      </c>
      <c r="N590" s="1266"/>
    </row>
    <row r="591" spans="1:14" ht="18">
      <c r="A591" s="1280">
        <v>153</v>
      </c>
      <c r="B591" s="1263" t="s">
        <v>1400</v>
      </c>
      <c r="C591" s="1271" t="s">
        <v>1373</v>
      </c>
      <c r="D591" s="1265">
        <v>1106647.92</v>
      </c>
      <c r="E591" s="1265">
        <v>56400</v>
      </c>
      <c r="F591" s="1262"/>
      <c r="G591" s="1262"/>
      <c r="H591" s="1265"/>
      <c r="I591" s="1266"/>
      <c r="J591" s="1266"/>
      <c r="K591" s="1266"/>
      <c r="L591" s="1266"/>
      <c r="M591" s="1278">
        <v>480000</v>
      </c>
      <c r="N591" s="1266"/>
    </row>
    <row r="592" spans="1:14" ht="18">
      <c r="A592" s="1262">
        <v>154</v>
      </c>
      <c r="B592" s="1263" t="s">
        <v>1401</v>
      </c>
      <c r="C592" s="1271" t="s">
        <v>1373</v>
      </c>
      <c r="D592" s="1265">
        <v>1106647.92</v>
      </c>
      <c r="E592" s="1265">
        <v>56400</v>
      </c>
      <c r="F592" s="1262"/>
      <c r="G592" s="1262"/>
      <c r="H592" s="1265"/>
      <c r="I592" s="1266"/>
      <c r="J592" s="1266"/>
      <c r="K592" s="1266"/>
      <c r="L592" s="1266"/>
      <c r="M592" s="1278">
        <v>480000</v>
      </c>
      <c r="N592" s="1266"/>
    </row>
    <row r="593" spans="1:14" ht="18">
      <c r="A593" s="1262">
        <v>155</v>
      </c>
      <c r="B593" s="1263" t="s">
        <v>1402</v>
      </c>
      <c r="C593" s="1271" t="s">
        <v>1373</v>
      </c>
      <c r="D593" s="1265">
        <v>1106647.92</v>
      </c>
      <c r="E593" s="1265">
        <v>56400</v>
      </c>
      <c r="F593" s="1262"/>
      <c r="G593" s="1262"/>
      <c r="H593" s="1265"/>
      <c r="I593" s="1266"/>
      <c r="J593" s="1266"/>
      <c r="K593" s="1266"/>
      <c r="L593" s="1266"/>
      <c r="M593" s="1278">
        <v>480000</v>
      </c>
      <c r="N593" s="1266"/>
    </row>
    <row r="594" spans="1:14" ht="18">
      <c r="A594" s="1280">
        <v>156</v>
      </c>
      <c r="B594" s="1263" t="s">
        <v>1403</v>
      </c>
      <c r="C594" s="1271" t="s">
        <v>1373</v>
      </c>
      <c r="D594" s="1265">
        <v>1106647.92</v>
      </c>
      <c r="E594" s="1265">
        <v>56400</v>
      </c>
      <c r="F594" s="1262"/>
      <c r="G594" s="1262"/>
      <c r="H594" s="1265"/>
      <c r="I594" s="1266"/>
      <c r="J594" s="1266"/>
      <c r="K594" s="1266"/>
      <c r="L594" s="1266"/>
      <c r="M594" s="1278">
        <v>480000</v>
      </c>
      <c r="N594" s="1266"/>
    </row>
    <row r="595" spans="1:14" ht="18">
      <c r="A595" s="1262">
        <v>157</v>
      </c>
      <c r="B595" s="1263" t="s">
        <v>1404</v>
      </c>
      <c r="C595" s="1271" t="s">
        <v>1373</v>
      </c>
      <c r="D595" s="1265">
        <v>1106647.92</v>
      </c>
      <c r="E595" s="1265">
        <v>56400</v>
      </c>
      <c r="F595" s="1262"/>
      <c r="G595" s="1262"/>
      <c r="H595" s="1265"/>
      <c r="I595" s="1266"/>
      <c r="J595" s="1266"/>
      <c r="K595" s="1266"/>
      <c r="L595" s="1266"/>
      <c r="M595" s="1278">
        <v>480000</v>
      </c>
      <c r="N595" s="1266"/>
    </row>
    <row r="596" spans="1:14" ht="18">
      <c r="A596" s="1262">
        <v>158</v>
      </c>
      <c r="B596" s="1263" t="s">
        <v>1405</v>
      </c>
      <c r="C596" s="1271" t="s">
        <v>1373</v>
      </c>
      <c r="D596" s="1265">
        <v>1106647.92</v>
      </c>
      <c r="E596" s="1265">
        <v>56400</v>
      </c>
      <c r="F596" s="1262"/>
      <c r="G596" s="1262"/>
      <c r="H596" s="1265"/>
      <c r="I596" s="1266"/>
      <c r="J596" s="1266"/>
      <c r="K596" s="1266"/>
      <c r="L596" s="1266"/>
      <c r="M596" s="1278">
        <v>480000</v>
      </c>
      <c r="N596" s="1266"/>
    </row>
    <row r="597" spans="1:14" ht="18">
      <c r="A597" s="1280">
        <v>159</v>
      </c>
      <c r="B597" s="1263" t="s">
        <v>1406</v>
      </c>
      <c r="C597" s="1271" t="s">
        <v>1373</v>
      </c>
      <c r="D597" s="1265">
        <v>1106647.92</v>
      </c>
      <c r="E597" s="1265">
        <v>56400</v>
      </c>
      <c r="F597" s="1262"/>
      <c r="G597" s="1262"/>
      <c r="H597" s="1265"/>
      <c r="I597" s="1266"/>
      <c r="J597" s="1266"/>
      <c r="K597" s="1266"/>
      <c r="L597" s="1266"/>
      <c r="M597" s="1278">
        <v>480000</v>
      </c>
      <c r="N597" s="1266"/>
    </row>
    <row r="598" spans="1:14" ht="18">
      <c r="A598" s="1262">
        <v>160</v>
      </c>
      <c r="B598" s="1263" t="s">
        <v>1407</v>
      </c>
      <c r="C598" s="1271" t="s">
        <v>1373</v>
      </c>
      <c r="D598" s="1265">
        <v>1106647.92</v>
      </c>
      <c r="E598" s="1265">
        <v>56400</v>
      </c>
      <c r="F598" s="1262"/>
      <c r="G598" s="1262"/>
      <c r="H598" s="1265"/>
      <c r="I598" s="1266"/>
      <c r="J598" s="1266"/>
      <c r="K598" s="1266"/>
      <c r="L598" s="1266"/>
      <c r="M598" s="1278">
        <v>480000</v>
      </c>
      <c r="N598" s="1266"/>
    </row>
    <row r="599" spans="1:14" ht="18">
      <c r="A599" s="1262">
        <v>161</v>
      </c>
      <c r="B599" s="1263" t="s">
        <v>1408</v>
      </c>
      <c r="C599" s="1271" t="s">
        <v>1373</v>
      </c>
      <c r="D599" s="1265">
        <v>1106647.92</v>
      </c>
      <c r="E599" s="1265">
        <v>56400</v>
      </c>
      <c r="F599" s="1262"/>
      <c r="G599" s="1262"/>
      <c r="H599" s="1265"/>
      <c r="I599" s="1266"/>
      <c r="J599" s="1266"/>
      <c r="K599" s="1266"/>
      <c r="L599" s="1266"/>
      <c r="M599" s="1278">
        <v>480000</v>
      </c>
      <c r="N599" s="1266"/>
    </row>
    <row r="600" spans="1:14" ht="18">
      <c r="A600" s="1280">
        <v>162</v>
      </c>
      <c r="B600" s="1263" t="s">
        <v>1409</v>
      </c>
      <c r="C600" s="1271" t="s">
        <v>1373</v>
      </c>
      <c r="D600" s="1265">
        <v>1106647.92</v>
      </c>
      <c r="E600" s="1265">
        <v>56400</v>
      </c>
      <c r="F600" s="1262"/>
      <c r="G600" s="1262"/>
      <c r="H600" s="1265"/>
      <c r="I600" s="1266"/>
      <c r="J600" s="1266"/>
      <c r="K600" s="1266"/>
      <c r="L600" s="1266"/>
      <c r="M600" s="1278">
        <v>480000</v>
      </c>
      <c r="N600" s="1266"/>
    </row>
    <row r="601" spans="1:14" ht="18">
      <c r="A601" s="1262">
        <v>163</v>
      </c>
      <c r="B601" s="1263" t="s">
        <v>1410</v>
      </c>
      <c r="C601" s="1271" t="s">
        <v>1373</v>
      </c>
      <c r="D601" s="1265">
        <v>1106647.92</v>
      </c>
      <c r="E601" s="1265">
        <v>56400</v>
      </c>
      <c r="F601" s="1262"/>
      <c r="G601" s="1262"/>
      <c r="H601" s="1265"/>
      <c r="I601" s="1266"/>
      <c r="J601" s="1266"/>
      <c r="K601" s="1266"/>
      <c r="L601" s="1266"/>
      <c r="M601" s="1278">
        <v>480000</v>
      </c>
      <c r="N601" s="1266"/>
    </row>
    <row r="602" spans="1:14" ht="18">
      <c r="A602" s="1262">
        <v>164</v>
      </c>
      <c r="B602" s="1263" t="s">
        <v>1411</v>
      </c>
      <c r="C602" s="1271" t="s">
        <v>1373</v>
      </c>
      <c r="D602" s="1265">
        <v>1106647.92</v>
      </c>
      <c r="E602" s="1265">
        <v>56400</v>
      </c>
      <c r="F602" s="1262"/>
      <c r="G602" s="1262"/>
      <c r="H602" s="1265"/>
      <c r="I602" s="1266"/>
      <c r="J602" s="1266"/>
      <c r="K602" s="1266"/>
      <c r="L602" s="1266"/>
      <c r="M602" s="1278">
        <v>480000</v>
      </c>
      <c r="N602" s="1266"/>
    </row>
    <row r="603" spans="1:14" ht="18">
      <c r="A603" s="1280">
        <v>165</v>
      </c>
      <c r="B603" s="1263" t="s">
        <v>1412</v>
      </c>
      <c r="C603" s="1271" t="s">
        <v>1373</v>
      </c>
      <c r="D603" s="1265">
        <v>1106647.92</v>
      </c>
      <c r="E603" s="1265">
        <v>56400</v>
      </c>
      <c r="F603" s="1262"/>
      <c r="G603" s="1262"/>
      <c r="H603" s="1265"/>
      <c r="I603" s="1266"/>
      <c r="J603" s="1266"/>
      <c r="K603" s="1266"/>
      <c r="L603" s="1266"/>
      <c r="M603" s="1278">
        <v>480000</v>
      </c>
      <c r="N603" s="1266"/>
    </row>
    <row r="604" spans="1:14" ht="18">
      <c r="A604" s="1262">
        <v>166</v>
      </c>
      <c r="B604" s="1263" t="s">
        <v>1413</v>
      </c>
      <c r="C604" s="1271" t="s">
        <v>1373</v>
      </c>
      <c r="D604" s="1265">
        <v>1106647.92</v>
      </c>
      <c r="E604" s="1265">
        <v>56400</v>
      </c>
      <c r="F604" s="1262"/>
      <c r="G604" s="1262"/>
      <c r="H604" s="1265"/>
      <c r="I604" s="1266"/>
      <c r="J604" s="1266"/>
      <c r="K604" s="1266"/>
      <c r="L604" s="1266"/>
      <c r="M604" s="1278">
        <v>480000</v>
      </c>
      <c r="N604" s="1266"/>
    </row>
    <row r="605" spans="1:14" ht="18">
      <c r="A605" s="1262">
        <v>167</v>
      </c>
      <c r="B605" s="1263" t="s">
        <v>1414</v>
      </c>
      <c r="C605" s="1271" t="s">
        <v>1373</v>
      </c>
      <c r="D605" s="1265">
        <v>1106647.92</v>
      </c>
      <c r="E605" s="1265">
        <v>56400</v>
      </c>
      <c r="F605" s="1262"/>
      <c r="G605" s="1262"/>
      <c r="H605" s="1265"/>
      <c r="I605" s="1266"/>
      <c r="J605" s="1266"/>
      <c r="K605" s="1266"/>
      <c r="L605" s="1266"/>
      <c r="M605" s="1278">
        <v>480000</v>
      </c>
      <c r="N605" s="1266"/>
    </row>
    <row r="606" spans="1:14" ht="18">
      <c r="A606" s="1280">
        <v>168</v>
      </c>
      <c r="B606" s="1269" t="s">
        <v>1415</v>
      </c>
      <c r="C606" s="1271" t="s">
        <v>1373</v>
      </c>
      <c r="D606" s="1265">
        <v>1106647.92</v>
      </c>
      <c r="E606" s="1265">
        <v>56400</v>
      </c>
      <c r="F606" s="1262"/>
      <c r="G606" s="1262"/>
      <c r="H606" s="1265"/>
      <c r="I606" s="1266"/>
      <c r="J606" s="1266"/>
      <c r="K606" s="1266"/>
      <c r="L606" s="1266"/>
      <c r="M606" s="1278">
        <v>480000</v>
      </c>
      <c r="N606" s="1266"/>
    </row>
    <row r="607" spans="1:14" ht="18">
      <c r="A607" s="1262">
        <v>169</v>
      </c>
      <c r="B607" s="1269" t="s">
        <v>1416</v>
      </c>
      <c r="C607" s="1271" t="s">
        <v>1373</v>
      </c>
      <c r="D607" s="1265">
        <v>1106647.92</v>
      </c>
      <c r="E607" s="1265">
        <v>56400</v>
      </c>
      <c r="F607" s="1262"/>
      <c r="G607" s="1262"/>
      <c r="H607" s="1265"/>
      <c r="I607" s="1266"/>
      <c r="J607" s="1266"/>
      <c r="K607" s="1266"/>
      <c r="L607" s="1266"/>
      <c r="M607" s="1278">
        <v>480000</v>
      </c>
      <c r="N607" s="1266"/>
    </row>
    <row r="608" spans="1:14" ht="18">
      <c r="A608" s="1262">
        <v>170</v>
      </c>
      <c r="B608" s="1269" t="s">
        <v>1417</v>
      </c>
      <c r="C608" s="1271" t="s">
        <v>1373</v>
      </c>
      <c r="D608" s="1265">
        <v>1106647.92</v>
      </c>
      <c r="E608" s="1265">
        <v>56400</v>
      </c>
      <c r="F608" s="1262"/>
      <c r="G608" s="1262"/>
      <c r="H608" s="1265"/>
      <c r="I608" s="1266"/>
      <c r="J608" s="1266"/>
      <c r="K608" s="1266"/>
      <c r="L608" s="1266"/>
      <c r="M608" s="1278">
        <v>480000</v>
      </c>
      <c r="N608" s="1266"/>
    </row>
    <row r="609" spans="1:14" ht="18">
      <c r="A609" s="1280">
        <v>171</v>
      </c>
      <c r="B609" s="1263"/>
      <c r="C609" s="1271" t="s">
        <v>1418</v>
      </c>
      <c r="D609" s="1265">
        <v>1324986.3600000001</v>
      </c>
      <c r="E609" s="1265">
        <v>56400</v>
      </c>
      <c r="F609" s="1262"/>
      <c r="G609" s="1262"/>
      <c r="H609" s="1265"/>
      <c r="I609" s="1266"/>
      <c r="J609" s="1266"/>
      <c r="K609" s="1266"/>
      <c r="L609" s="1266"/>
      <c r="M609" s="1278">
        <v>480000</v>
      </c>
      <c r="N609" s="1266"/>
    </row>
    <row r="610" spans="1:14" ht="18">
      <c r="A610" s="1262">
        <v>172</v>
      </c>
      <c r="B610" s="1263"/>
      <c r="C610" s="1271" t="s">
        <v>1418</v>
      </c>
      <c r="D610" s="1265">
        <v>1324986.3600000001</v>
      </c>
      <c r="E610" s="1265">
        <v>56400</v>
      </c>
      <c r="F610" s="1265"/>
      <c r="G610" s="1262"/>
      <c r="H610" s="1265"/>
      <c r="I610" s="1266"/>
      <c r="J610" s="1266"/>
      <c r="K610" s="1266"/>
      <c r="L610" s="1266"/>
      <c r="M610" s="1278">
        <v>480000</v>
      </c>
      <c r="N610" s="1266"/>
    </row>
    <row r="611" spans="1:14" ht="18">
      <c r="A611" s="1262">
        <v>173</v>
      </c>
      <c r="B611" s="1263"/>
      <c r="C611" s="1271" t="s">
        <v>1418</v>
      </c>
      <c r="D611" s="1265">
        <v>1324986.3600000001</v>
      </c>
      <c r="E611" s="1265">
        <v>56400</v>
      </c>
      <c r="F611" s="1265"/>
      <c r="G611" s="1262"/>
      <c r="H611" s="1265"/>
      <c r="I611" s="1266"/>
      <c r="J611" s="1266"/>
      <c r="K611" s="1266"/>
      <c r="L611" s="1266"/>
      <c r="M611" s="1278">
        <v>480000</v>
      </c>
      <c r="N611" s="1266"/>
    </row>
    <row r="612" spans="1:14" ht="18">
      <c r="A612" s="1280">
        <v>174</v>
      </c>
      <c r="B612" s="1263"/>
      <c r="C612" s="1271" t="s">
        <v>1418</v>
      </c>
      <c r="D612" s="1265">
        <v>1324986.3600000001</v>
      </c>
      <c r="E612" s="1265">
        <v>56400</v>
      </c>
      <c r="F612" s="1265"/>
      <c r="G612" s="1262"/>
      <c r="H612" s="1265"/>
      <c r="I612" s="1266"/>
      <c r="J612" s="1266"/>
      <c r="K612" s="1266"/>
      <c r="L612" s="1266"/>
      <c r="M612" s="1278">
        <v>480000</v>
      </c>
      <c r="N612" s="1266"/>
    </row>
    <row r="613" spans="1:14" ht="18">
      <c r="A613" s="1262">
        <v>175</v>
      </c>
      <c r="B613" s="1263"/>
      <c r="C613" s="1271" t="s">
        <v>1418</v>
      </c>
      <c r="D613" s="1265">
        <v>1324986.3600000001</v>
      </c>
      <c r="E613" s="1265">
        <v>56400</v>
      </c>
      <c r="F613" s="1265"/>
      <c r="G613" s="1262"/>
      <c r="H613" s="1265"/>
      <c r="I613" s="1266"/>
      <c r="J613" s="1266"/>
      <c r="K613" s="1266"/>
      <c r="L613" s="1266"/>
      <c r="M613" s="1278">
        <v>480000</v>
      </c>
      <c r="N613" s="1266"/>
    </row>
    <row r="614" spans="1:14" ht="18">
      <c r="A614" s="1262">
        <v>176</v>
      </c>
      <c r="B614" s="1263"/>
      <c r="C614" s="1271" t="s">
        <v>1418</v>
      </c>
      <c r="D614" s="1265">
        <v>1324986.3600000001</v>
      </c>
      <c r="E614" s="1265">
        <v>56400</v>
      </c>
      <c r="F614" s="1265"/>
      <c r="G614" s="1262"/>
      <c r="H614" s="1265"/>
      <c r="I614" s="1266"/>
      <c r="J614" s="1266"/>
      <c r="K614" s="1266"/>
      <c r="L614" s="1266"/>
      <c r="M614" s="1278">
        <v>480000</v>
      </c>
      <c r="N614" s="1266"/>
    </row>
    <row r="615" spans="1:14" ht="18">
      <c r="A615" s="1280">
        <v>177</v>
      </c>
      <c r="B615" s="1263"/>
      <c r="C615" s="1271" t="s">
        <v>1418</v>
      </c>
      <c r="D615" s="1265">
        <v>1324986.3600000001</v>
      </c>
      <c r="E615" s="1265">
        <v>56400</v>
      </c>
      <c r="F615" s="1265"/>
      <c r="G615" s="1262"/>
      <c r="H615" s="1265"/>
      <c r="I615" s="1266"/>
      <c r="J615" s="1266"/>
      <c r="K615" s="1266"/>
      <c r="L615" s="1266"/>
      <c r="M615" s="1278">
        <v>480000</v>
      </c>
      <c r="N615" s="1266"/>
    </row>
    <row r="616" spans="1:14" ht="18">
      <c r="A616" s="1262">
        <v>178</v>
      </c>
      <c r="B616" s="1269"/>
      <c r="C616" s="1271" t="s">
        <v>1418</v>
      </c>
      <c r="D616" s="1265">
        <v>1324986.3600000001</v>
      </c>
      <c r="E616" s="1265">
        <v>56400</v>
      </c>
      <c r="F616" s="1265"/>
      <c r="G616" s="1262"/>
      <c r="H616" s="1265"/>
      <c r="I616" s="1266"/>
      <c r="J616" s="1266"/>
      <c r="K616" s="1266"/>
      <c r="L616" s="1266"/>
      <c r="M616" s="1278">
        <v>480000</v>
      </c>
      <c r="N616" s="1266"/>
    </row>
    <row r="617" spans="1:14" ht="18">
      <c r="A617" s="1262">
        <v>179</v>
      </c>
      <c r="B617" s="1263"/>
      <c r="C617" s="1271" t="s">
        <v>1418</v>
      </c>
      <c r="D617" s="1265">
        <v>1324986.3600000001</v>
      </c>
      <c r="E617" s="1265">
        <v>56400</v>
      </c>
      <c r="F617" s="1265"/>
      <c r="G617" s="1262"/>
      <c r="H617" s="1265"/>
      <c r="I617" s="1266"/>
      <c r="J617" s="1266"/>
      <c r="K617" s="1266"/>
      <c r="L617" s="1266"/>
      <c r="M617" s="1278">
        <v>480000</v>
      </c>
      <c r="N617" s="1266"/>
    </row>
    <row r="618" spans="1:14" ht="18">
      <c r="A618" s="1280">
        <v>180</v>
      </c>
      <c r="B618" s="1263"/>
      <c r="C618" s="1271" t="s">
        <v>1418</v>
      </c>
      <c r="D618" s="1265">
        <v>1324986.3600000001</v>
      </c>
      <c r="E618" s="1265">
        <v>56400</v>
      </c>
      <c r="F618" s="1265"/>
      <c r="G618" s="1262"/>
      <c r="H618" s="1265"/>
      <c r="I618" s="1266"/>
      <c r="J618" s="1266"/>
      <c r="K618" s="1266"/>
      <c r="L618" s="1266"/>
      <c r="M618" s="1278">
        <v>480000</v>
      </c>
      <c r="N618" s="1266"/>
    </row>
    <row r="619" spans="1:14" ht="18">
      <c r="A619" s="1262">
        <v>181</v>
      </c>
      <c r="B619" s="1263"/>
      <c r="C619" s="1271" t="s">
        <v>1418</v>
      </c>
      <c r="D619" s="1265">
        <v>1324986.3600000001</v>
      </c>
      <c r="E619" s="1265">
        <v>56400</v>
      </c>
      <c r="F619" s="1265"/>
      <c r="G619" s="1262"/>
      <c r="H619" s="1265"/>
      <c r="I619" s="1266"/>
      <c r="J619" s="1266"/>
      <c r="K619" s="1266"/>
      <c r="L619" s="1266"/>
      <c r="M619" s="1278">
        <v>480000</v>
      </c>
      <c r="N619" s="1266"/>
    </row>
    <row r="620" spans="1:14" ht="18">
      <c r="A620" s="1262">
        <v>182</v>
      </c>
      <c r="B620" s="1263"/>
      <c r="C620" s="1271" t="s">
        <v>1418</v>
      </c>
      <c r="D620" s="1265">
        <v>1324986.3600000001</v>
      </c>
      <c r="E620" s="1265">
        <v>56400</v>
      </c>
      <c r="F620" s="1265"/>
      <c r="G620" s="1262"/>
      <c r="H620" s="1265"/>
      <c r="I620" s="1266"/>
      <c r="J620" s="1266"/>
      <c r="K620" s="1266"/>
      <c r="L620" s="1266"/>
      <c r="M620" s="1278">
        <v>480000</v>
      </c>
      <c r="N620" s="1266"/>
    </row>
    <row r="621" spans="1:14" ht="18">
      <c r="A621" s="1280">
        <v>183</v>
      </c>
      <c r="B621" s="1263"/>
      <c r="C621" s="1271" t="s">
        <v>1418</v>
      </c>
      <c r="D621" s="1265">
        <v>1324986.3600000001</v>
      </c>
      <c r="E621" s="1265">
        <v>56400</v>
      </c>
      <c r="F621" s="1265"/>
      <c r="G621" s="1262"/>
      <c r="H621" s="1265"/>
      <c r="I621" s="1266"/>
      <c r="J621" s="1266"/>
      <c r="K621" s="1266"/>
      <c r="L621" s="1266"/>
      <c r="M621" s="1278">
        <v>480000</v>
      </c>
      <c r="N621" s="1266"/>
    </row>
    <row r="622" spans="1:14" ht="18">
      <c r="A622" s="1262">
        <v>184</v>
      </c>
      <c r="B622" s="1263"/>
      <c r="C622" s="1271" t="s">
        <v>1418</v>
      </c>
      <c r="D622" s="1265">
        <v>1324986.3600000001</v>
      </c>
      <c r="E622" s="1265">
        <v>56400</v>
      </c>
      <c r="F622" s="1265"/>
      <c r="G622" s="1262"/>
      <c r="H622" s="1265"/>
      <c r="I622" s="1266"/>
      <c r="J622" s="1266"/>
      <c r="K622" s="1266"/>
      <c r="L622" s="1266"/>
      <c r="M622" s="1278">
        <v>480000</v>
      </c>
      <c r="N622" s="1266"/>
    </row>
    <row r="623" spans="1:14" ht="18">
      <c r="A623" s="1262">
        <v>185</v>
      </c>
      <c r="B623" s="1288"/>
      <c r="C623" s="1271" t="s">
        <v>1418</v>
      </c>
      <c r="D623" s="1265">
        <v>1324986.3600000001</v>
      </c>
      <c r="E623" s="1265">
        <v>56400</v>
      </c>
      <c r="F623" s="1265"/>
      <c r="G623" s="1262"/>
      <c r="H623" s="1265"/>
      <c r="I623" s="1266"/>
      <c r="J623" s="1266"/>
      <c r="K623" s="1266"/>
      <c r="L623" s="1266"/>
      <c r="M623" s="1278">
        <v>480000</v>
      </c>
      <c r="N623" s="1266"/>
    </row>
    <row r="624" spans="1:14" ht="18">
      <c r="A624" s="1280">
        <v>186</v>
      </c>
      <c r="B624" s="1288"/>
      <c r="C624" s="1271" t="s">
        <v>1419</v>
      </c>
      <c r="D624" s="1265">
        <v>1420662.48</v>
      </c>
      <c r="E624" s="1265">
        <v>56400</v>
      </c>
      <c r="F624" s="1265"/>
      <c r="G624" s="1262"/>
      <c r="H624" s="1265"/>
      <c r="I624" s="1266"/>
      <c r="J624" s="1266"/>
      <c r="K624" s="1266"/>
      <c r="L624" s="1266"/>
      <c r="M624" s="1278">
        <v>480000</v>
      </c>
      <c r="N624" s="1266"/>
    </row>
    <row r="625" spans="1:14" ht="18">
      <c r="A625" s="1262">
        <v>187</v>
      </c>
      <c r="B625" s="1263"/>
      <c r="C625" s="1271" t="s">
        <v>1419</v>
      </c>
      <c r="D625" s="1265">
        <v>1420662.48</v>
      </c>
      <c r="E625" s="1265">
        <v>56400</v>
      </c>
      <c r="F625" s="1265"/>
      <c r="G625" s="1262"/>
      <c r="H625" s="1265"/>
      <c r="I625" s="1266"/>
      <c r="J625" s="1266"/>
      <c r="K625" s="1266"/>
      <c r="L625" s="1266"/>
      <c r="M625" s="1278">
        <v>480000</v>
      </c>
      <c r="N625" s="1266"/>
    </row>
    <row r="626" spans="1:14" ht="18">
      <c r="A626" s="1262">
        <v>188</v>
      </c>
      <c r="B626" s="1263"/>
      <c r="C626" s="1271" t="s">
        <v>1419</v>
      </c>
      <c r="D626" s="1265">
        <v>1420662.48</v>
      </c>
      <c r="E626" s="1265">
        <v>56400</v>
      </c>
      <c r="F626" s="1265"/>
      <c r="G626" s="1262"/>
      <c r="H626" s="1265"/>
      <c r="I626" s="1266"/>
      <c r="J626" s="1266"/>
      <c r="K626" s="1266"/>
      <c r="L626" s="1266"/>
      <c r="M626" s="1278">
        <v>480000</v>
      </c>
      <c r="N626" s="1266"/>
    </row>
    <row r="627" spans="1:14" ht="18">
      <c r="A627" s="1280">
        <v>189</v>
      </c>
      <c r="B627" s="1263"/>
      <c r="C627" s="1271" t="s">
        <v>1419</v>
      </c>
      <c r="D627" s="1265">
        <v>1420662.48</v>
      </c>
      <c r="E627" s="1265">
        <v>56400</v>
      </c>
      <c r="F627" s="1265"/>
      <c r="G627" s="1262"/>
      <c r="H627" s="1265"/>
      <c r="I627" s="1266"/>
      <c r="J627" s="1266"/>
      <c r="K627" s="1266"/>
      <c r="L627" s="1266"/>
      <c r="M627" s="1278">
        <v>480000</v>
      </c>
      <c r="N627" s="1266"/>
    </row>
    <row r="628" spans="1:14" ht="18">
      <c r="A628" s="1262">
        <v>190</v>
      </c>
      <c r="B628" s="1263"/>
      <c r="C628" s="1271" t="s">
        <v>1419</v>
      </c>
      <c r="D628" s="1265">
        <v>1420662.48</v>
      </c>
      <c r="E628" s="1265">
        <v>56400</v>
      </c>
      <c r="F628" s="1265"/>
      <c r="G628" s="1262"/>
      <c r="H628" s="1265"/>
      <c r="I628" s="1266"/>
      <c r="J628" s="1266"/>
      <c r="K628" s="1266"/>
      <c r="L628" s="1266"/>
      <c r="M628" s="1278">
        <v>480000</v>
      </c>
      <c r="N628" s="1266"/>
    </row>
    <row r="629" spans="1:14" ht="18">
      <c r="A629" s="1262">
        <v>191</v>
      </c>
      <c r="B629" s="1263"/>
      <c r="C629" s="1271" t="s">
        <v>1419</v>
      </c>
      <c r="D629" s="1265">
        <v>1420662.48</v>
      </c>
      <c r="E629" s="1265">
        <v>56400</v>
      </c>
      <c r="F629" s="1265"/>
      <c r="G629" s="1262"/>
      <c r="H629" s="1265"/>
      <c r="I629" s="1266"/>
      <c r="J629" s="1266"/>
      <c r="K629" s="1266"/>
      <c r="L629" s="1266"/>
      <c r="M629" s="1278">
        <v>480000</v>
      </c>
      <c r="N629" s="1266"/>
    </row>
    <row r="630" spans="1:14" ht="18">
      <c r="A630" s="1280">
        <v>192</v>
      </c>
      <c r="B630" s="1263"/>
      <c r="C630" s="1271" t="s">
        <v>1419</v>
      </c>
      <c r="D630" s="1265">
        <v>1420662.48</v>
      </c>
      <c r="E630" s="1265">
        <v>56400</v>
      </c>
      <c r="F630" s="1265"/>
      <c r="G630" s="1262"/>
      <c r="H630" s="1265"/>
      <c r="I630" s="1266"/>
      <c r="J630" s="1266"/>
      <c r="K630" s="1266"/>
      <c r="L630" s="1266"/>
      <c r="M630" s="1278">
        <v>480000</v>
      </c>
      <c r="N630" s="1266"/>
    </row>
    <row r="631" spans="1:14" ht="21.75" customHeight="1">
      <c r="A631" s="1262">
        <v>193</v>
      </c>
      <c r="B631" s="1263"/>
      <c r="C631" s="1271" t="s">
        <v>1419</v>
      </c>
      <c r="D631" s="1265">
        <v>1420662.48</v>
      </c>
      <c r="E631" s="1265">
        <v>56400</v>
      </c>
      <c r="F631" s="1265"/>
      <c r="G631" s="1262"/>
      <c r="H631" s="1265"/>
      <c r="I631" s="1266"/>
      <c r="J631" s="1266"/>
      <c r="K631" s="1266"/>
      <c r="L631" s="1266"/>
      <c r="M631" s="1278">
        <v>480000</v>
      </c>
      <c r="N631" s="1266"/>
    </row>
    <row r="632" spans="1:14" ht="18">
      <c r="A632" s="1262">
        <v>194</v>
      </c>
      <c r="B632" s="1288"/>
      <c r="C632" s="1271" t="s">
        <v>1419</v>
      </c>
      <c r="D632" s="1265">
        <v>1420662.48</v>
      </c>
      <c r="E632" s="1265">
        <v>56400</v>
      </c>
      <c r="F632" s="1265"/>
      <c r="G632" s="1262"/>
      <c r="H632" s="1265"/>
      <c r="I632" s="1266"/>
      <c r="J632" s="1266"/>
      <c r="K632" s="1266"/>
      <c r="L632" s="1266"/>
      <c r="M632" s="1278">
        <v>480000</v>
      </c>
      <c r="N632" s="1266"/>
    </row>
    <row r="633" spans="1:14" ht="18">
      <c r="A633" s="1280">
        <v>195</v>
      </c>
      <c r="B633" s="1288"/>
      <c r="C633" s="1271" t="s">
        <v>1419</v>
      </c>
      <c r="D633" s="1265">
        <v>1420662.48</v>
      </c>
      <c r="E633" s="1265">
        <v>56400</v>
      </c>
      <c r="F633" s="1265"/>
      <c r="G633" s="1262"/>
      <c r="H633" s="1265"/>
      <c r="I633" s="1266"/>
      <c r="J633" s="1266"/>
      <c r="K633" s="1266"/>
      <c r="L633" s="1266"/>
      <c r="M633" s="1278">
        <v>480000</v>
      </c>
      <c r="N633" s="1266"/>
    </row>
    <row r="634" spans="1:14" ht="18">
      <c r="A634" s="1262">
        <v>196</v>
      </c>
      <c r="B634" s="1288"/>
      <c r="C634" s="1271" t="s">
        <v>1419</v>
      </c>
      <c r="D634" s="1265">
        <v>1420662.48</v>
      </c>
      <c r="E634" s="1265">
        <v>56400</v>
      </c>
      <c r="F634" s="1265"/>
      <c r="G634" s="1262"/>
      <c r="H634" s="1265"/>
      <c r="I634" s="1266"/>
      <c r="J634" s="1266"/>
      <c r="K634" s="1266"/>
      <c r="L634" s="1266"/>
      <c r="M634" s="1278">
        <v>480000</v>
      </c>
      <c r="N634" s="1266"/>
    </row>
    <row r="635" spans="1:14" ht="18">
      <c r="A635" s="1262">
        <v>197</v>
      </c>
      <c r="B635" s="1288"/>
      <c r="C635" s="1271" t="s">
        <v>1419</v>
      </c>
      <c r="D635" s="1265">
        <v>1420662.48</v>
      </c>
      <c r="E635" s="1265">
        <v>56400</v>
      </c>
      <c r="F635" s="1265"/>
      <c r="G635" s="1262"/>
      <c r="H635" s="1265"/>
      <c r="I635" s="1266"/>
      <c r="J635" s="1266"/>
      <c r="K635" s="1266"/>
      <c r="L635" s="1266"/>
      <c r="M635" s="1278">
        <v>480000</v>
      </c>
      <c r="N635" s="1266"/>
    </row>
    <row r="636" spans="1:14" ht="18">
      <c r="A636" s="1280">
        <v>198</v>
      </c>
      <c r="B636" s="1288"/>
      <c r="C636" s="1271" t="s">
        <v>1419</v>
      </c>
      <c r="D636" s="1265">
        <v>1420662.48</v>
      </c>
      <c r="E636" s="1265">
        <v>56400</v>
      </c>
      <c r="F636" s="1265"/>
      <c r="G636" s="1262"/>
      <c r="H636" s="1265"/>
      <c r="I636" s="1266"/>
      <c r="J636" s="1266"/>
      <c r="K636" s="1266"/>
      <c r="L636" s="1266"/>
      <c r="M636" s="1278">
        <v>480000</v>
      </c>
      <c r="N636" s="1266"/>
    </row>
    <row r="637" spans="1:14" ht="18">
      <c r="A637" s="1262">
        <v>199</v>
      </c>
      <c r="B637" s="1288"/>
      <c r="C637" s="1271" t="s">
        <v>1419</v>
      </c>
      <c r="D637" s="1265">
        <v>1420662.48</v>
      </c>
      <c r="E637" s="1265">
        <v>56400</v>
      </c>
      <c r="F637" s="1265"/>
      <c r="G637" s="1262"/>
      <c r="H637" s="1265"/>
      <c r="I637" s="1266"/>
      <c r="J637" s="1266"/>
      <c r="K637" s="1266"/>
      <c r="L637" s="1266"/>
      <c r="M637" s="1278">
        <v>480000</v>
      </c>
      <c r="N637" s="1266"/>
    </row>
    <row r="638" spans="1:14" ht="18">
      <c r="A638" s="1262">
        <v>200</v>
      </c>
      <c r="B638" s="1288"/>
      <c r="C638" s="1271" t="s">
        <v>1419</v>
      </c>
      <c r="D638" s="1265">
        <v>1420662.48</v>
      </c>
      <c r="E638" s="1265">
        <v>56400</v>
      </c>
      <c r="F638" s="1265"/>
      <c r="G638" s="1262"/>
      <c r="H638" s="1265"/>
      <c r="I638" s="1266"/>
      <c r="J638" s="1266"/>
      <c r="K638" s="1266"/>
      <c r="L638" s="1266"/>
      <c r="M638" s="1278">
        <v>480000</v>
      </c>
      <c r="N638" s="1266"/>
    </row>
    <row r="639" spans="1:14" ht="18">
      <c r="A639" s="1280">
        <v>201</v>
      </c>
      <c r="B639" s="1288"/>
      <c r="C639" s="1271" t="s">
        <v>1419</v>
      </c>
      <c r="D639" s="1265">
        <v>1420662.48</v>
      </c>
      <c r="E639" s="1265">
        <v>56400</v>
      </c>
      <c r="F639" s="1265"/>
      <c r="G639" s="1262"/>
      <c r="H639" s="1265"/>
      <c r="I639" s="1266"/>
      <c r="J639" s="1266"/>
      <c r="K639" s="1266"/>
      <c r="L639" s="1266"/>
      <c r="M639" s="1278">
        <v>480000</v>
      </c>
      <c r="N639" s="1266"/>
    </row>
    <row r="640" spans="1:14" ht="18">
      <c r="A640" s="1262">
        <v>202</v>
      </c>
      <c r="B640" s="1288"/>
      <c r="C640" s="1271" t="s">
        <v>1419</v>
      </c>
      <c r="D640" s="1265">
        <v>1420662.48</v>
      </c>
      <c r="E640" s="1265">
        <v>56400</v>
      </c>
      <c r="F640" s="1265"/>
      <c r="G640" s="1262"/>
      <c r="H640" s="1265"/>
      <c r="I640" s="1266"/>
      <c r="J640" s="1266"/>
      <c r="K640" s="1266"/>
      <c r="L640" s="1266"/>
      <c r="M640" s="1278">
        <v>480000</v>
      </c>
      <c r="N640" s="1266"/>
    </row>
    <row r="641" spans="1:14" ht="18">
      <c r="A641" s="1262">
        <v>203</v>
      </c>
      <c r="B641" s="1288"/>
      <c r="C641" s="1271" t="s">
        <v>1419</v>
      </c>
      <c r="D641" s="1265">
        <v>1420662.48</v>
      </c>
      <c r="E641" s="1265">
        <v>56400</v>
      </c>
      <c r="F641" s="1265"/>
      <c r="G641" s="1262"/>
      <c r="H641" s="1265"/>
      <c r="I641" s="1266"/>
      <c r="J641" s="1266"/>
      <c r="K641" s="1266"/>
      <c r="L641" s="1266"/>
      <c r="M641" s="1278">
        <v>480000</v>
      </c>
      <c r="N641" s="1266"/>
    </row>
    <row r="642" spans="1:14" ht="18">
      <c r="A642" s="1280">
        <v>204</v>
      </c>
      <c r="B642" s="1288"/>
      <c r="C642" s="1271" t="s">
        <v>1419</v>
      </c>
      <c r="D642" s="1265">
        <v>1420662.48</v>
      </c>
      <c r="E642" s="1265">
        <v>56400</v>
      </c>
      <c r="F642" s="1265"/>
      <c r="G642" s="1262"/>
      <c r="H642" s="1265"/>
      <c r="I642" s="1266"/>
      <c r="J642" s="1266"/>
      <c r="K642" s="1266"/>
      <c r="L642" s="1266"/>
      <c r="M642" s="1278">
        <v>480000</v>
      </c>
      <c r="N642" s="1266"/>
    </row>
    <row r="643" spans="1:14" ht="18">
      <c r="A643" s="1262">
        <v>205</v>
      </c>
      <c r="B643" s="1288"/>
      <c r="C643" s="1271" t="s">
        <v>1419</v>
      </c>
      <c r="D643" s="1265">
        <v>1420662.48</v>
      </c>
      <c r="E643" s="1265">
        <v>56400</v>
      </c>
      <c r="F643" s="1265"/>
      <c r="G643" s="1262"/>
      <c r="H643" s="1265"/>
      <c r="I643" s="1266"/>
      <c r="J643" s="1266"/>
      <c r="K643" s="1266"/>
      <c r="L643" s="1266"/>
      <c r="M643" s="1278">
        <v>480000</v>
      </c>
      <c r="N643" s="1266"/>
    </row>
    <row r="644" spans="1:14" ht="18">
      <c r="A644" s="1262">
        <v>206</v>
      </c>
      <c r="B644" s="1288"/>
      <c r="C644" s="1271" t="s">
        <v>1419</v>
      </c>
      <c r="D644" s="1265">
        <v>1420662.48</v>
      </c>
      <c r="E644" s="1265">
        <v>56400</v>
      </c>
      <c r="F644" s="1265"/>
      <c r="G644" s="1262"/>
      <c r="H644" s="1265"/>
      <c r="I644" s="1266"/>
      <c r="J644" s="1266"/>
      <c r="K644" s="1266"/>
      <c r="L644" s="1266"/>
      <c r="M644" s="1278">
        <v>480000</v>
      </c>
      <c r="N644" s="1266"/>
    </row>
    <row r="645" spans="1:14" ht="18">
      <c r="A645" s="1280">
        <v>207</v>
      </c>
      <c r="B645" s="1288"/>
      <c r="C645" s="1271" t="s">
        <v>1419</v>
      </c>
      <c r="D645" s="1265">
        <v>1420662.48</v>
      </c>
      <c r="E645" s="1265">
        <v>56400</v>
      </c>
      <c r="F645" s="1265"/>
      <c r="G645" s="1262"/>
      <c r="H645" s="1265"/>
      <c r="I645" s="1266"/>
      <c r="J645" s="1266"/>
      <c r="K645" s="1266"/>
      <c r="L645" s="1266"/>
      <c r="M645" s="1278">
        <v>480000</v>
      </c>
      <c r="N645" s="1266"/>
    </row>
    <row r="646" spans="1:14" ht="18">
      <c r="A646" s="1262"/>
      <c r="B646" s="1288" t="s">
        <v>1618</v>
      </c>
      <c r="C646" s="1264" t="s">
        <v>1420</v>
      </c>
      <c r="D646" s="1265">
        <v>1602794.04</v>
      </c>
      <c r="E646" s="1265">
        <v>56400</v>
      </c>
      <c r="F646" s="1265"/>
      <c r="G646" s="1262"/>
      <c r="H646" s="1265"/>
      <c r="I646" s="1266"/>
      <c r="J646" s="1266"/>
      <c r="K646" s="1266"/>
      <c r="L646" s="1266"/>
      <c r="M646" s="1278">
        <v>480000</v>
      </c>
      <c r="N646" s="1266"/>
    </row>
    <row r="647" spans="1:14" ht="18">
      <c r="A647" s="1262">
        <v>208</v>
      </c>
      <c r="B647" s="1288"/>
      <c r="C647" s="1264" t="s">
        <v>1420</v>
      </c>
      <c r="D647" s="1265">
        <v>1602794.04</v>
      </c>
      <c r="E647" s="1265">
        <v>56400</v>
      </c>
      <c r="F647" s="1265"/>
      <c r="G647" s="1262"/>
      <c r="H647" s="1265"/>
      <c r="I647" s="1266"/>
      <c r="J647" s="1266"/>
      <c r="K647" s="1266"/>
      <c r="L647" s="1266"/>
      <c r="M647" s="1278">
        <v>480000</v>
      </c>
      <c r="N647" s="1266"/>
    </row>
    <row r="648" spans="1:14" ht="18">
      <c r="A648" s="1280">
        <v>209</v>
      </c>
      <c r="B648" s="1288"/>
      <c r="C648" s="1264" t="s">
        <v>1420</v>
      </c>
      <c r="D648" s="1265">
        <v>1602794.04</v>
      </c>
      <c r="E648" s="1265">
        <v>56400</v>
      </c>
      <c r="F648" s="1265"/>
      <c r="G648" s="1262"/>
      <c r="H648" s="1265"/>
      <c r="I648" s="1266"/>
      <c r="J648" s="1266"/>
      <c r="K648" s="1266"/>
      <c r="L648" s="1266"/>
      <c r="M648" s="1278">
        <v>480000</v>
      </c>
      <c r="N648" s="1266"/>
    </row>
    <row r="649" spans="1:14" ht="18">
      <c r="A649" s="1262">
        <v>210</v>
      </c>
      <c r="B649" s="1288"/>
      <c r="C649" s="1264" t="s">
        <v>1420</v>
      </c>
      <c r="D649" s="1265">
        <v>1602794.04</v>
      </c>
      <c r="E649" s="1265">
        <v>56400</v>
      </c>
      <c r="F649" s="1265"/>
      <c r="G649" s="1262"/>
      <c r="H649" s="1265"/>
      <c r="I649" s="1266"/>
      <c r="J649" s="1266"/>
      <c r="K649" s="1266"/>
      <c r="L649" s="1266"/>
      <c r="M649" s="1278">
        <v>480000</v>
      </c>
      <c r="N649" s="1266"/>
    </row>
    <row r="650" spans="1:14" ht="18">
      <c r="A650" s="1262">
        <v>211</v>
      </c>
      <c r="B650" s="1288"/>
      <c r="C650" s="1264" t="s">
        <v>1420</v>
      </c>
      <c r="D650" s="1265">
        <v>1602794.04</v>
      </c>
      <c r="E650" s="1265">
        <v>56400</v>
      </c>
      <c r="F650" s="1265"/>
      <c r="G650" s="1262"/>
      <c r="H650" s="1265"/>
      <c r="I650" s="1266"/>
      <c r="J650" s="1266"/>
      <c r="K650" s="1266"/>
      <c r="L650" s="1266"/>
      <c r="M650" s="1278">
        <v>480000</v>
      </c>
      <c r="N650" s="1266"/>
    </row>
    <row r="651" spans="1:14" ht="18">
      <c r="A651" s="1280">
        <v>212</v>
      </c>
      <c r="B651" s="1288"/>
      <c r="C651" s="1264" t="s">
        <v>1420</v>
      </c>
      <c r="D651" s="1265">
        <v>1602794.04</v>
      </c>
      <c r="E651" s="1265">
        <v>56400</v>
      </c>
      <c r="F651" s="1265"/>
      <c r="G651" s="1262"/>
      <c r="H651" s="1265"/>
      <c r="I651" s="1266"/>
      <c r="J651" s="1266"/>
      <c r="K651" s="1266"/>
      <c r="L651" s="1266"/>
      <c r="M651" s="1278">
        <v>480000</v>
      </c>
      <c r="N651" s="1266"/>
    </row>
    <row r="652" spans="1:14" ht="18">
      <c r="A652" s="1262">
        <v>213</v>
      </c>
      <c r="B652" s="1288"/>
      <c r="C652" s="1264" t="s">
        <v>1420</v>
      </c>
      <c r="D652" s="1265">
        <v>1602794.04</v>
      </c>
      <c r="E652" s="1265">
        <v>56400</v>
      </c>
      <c r="F652" s="1265"/>
      <c r="G652" s="1262"/>
      <c r="H652" s="1265"/>
      <c r="I652" s="1266"/>
      <c r="J652" s="1266"/>
      <c r="K652" s="1266"/>
      <c r="L652" s="1266"/>
      <c r="M652" s="1278">
        <v>480000</v>
      </c>
      <c r="N652" s="1266"/>
    </row>
    <row r="653" spans="1:14" ht="18">
      <c r="A653" s="1262">
        <v>214</v>
      </c>
      <c r="B653" s="1288"/>
      <c r="C653" s="1264" t="s">
        <v>1420</v>
      </c>
      <c r="D653" s="1265">
        <v>1602794.04</v>
      </c>
      <c r="E653" s="1265">
        <v>56400</v>
      </c>
      <c r="F653" s="1265"/>
      <c r="G653" s="1262"/>
      <c r="H653" s="1265"/>
      <c r="I653" s="1266"/>
      <c r="J653" s="1266"/>
      <c r="K653" s="1266"/>
      <c r="L653" s="1266"/>
      <c r="M653" s="1278">
        <v>480000</v>
      </c>
      <c r="N653" s="1266"/>
    </row>
    <row r="654" spans="1:14" ht="18">
      <c r="A654" s="1280">
        <v>215</v>
      </c>
      <c r="B654" s="1288"/>
      <c r="C654" s="1264" t="s">
        <v>1420</v>
      </c>
      <c r="D654" s="1265">
        <v>1602794.04</v>
      </c>
      <c r="E654" s="1265">
        <v>56400</v>
      </c>
      <c r="F654" s="1265"/>
      <c r="G654" s="1262"/>
      <c r="H654" s="1265"/>
      <c r="I654" s="1266"/>
      <c r="J654" s="1266"/>
      <c r="K654" s="1266"/>
      <c r="L654" s="1266"/>
      <c r="M654" s="1278">
        <v>480000</v>
      </c>
      <c r="N654" s="1266"/>
    </row>
    <row r="655" spans="1:14" ht="18">
      <c r="A655" s="1262">
        <v>216</v>
      </c>
      <c r="B655" s="1288"/>
      <c r="C655" s="1264" t="s">
        <v>1420</v>
      </c>
      <c r="D655" s="1265">
        <v>1602794.04</v>
      </c>
      <c r="E655" s="1265">
        <v>56400</v>
      </c>
      <c r="F655" s="1265"/>
      <c r="G655" s="1262"/>
      <c r="H655" s="1265"/>
      <c r="I655" s="1266"/>
      <c r="J655" s="1266"/>
      <c r="K655" s="1266"/>
      <c r="L655" s="1266"/>
      <c r="M655" s="1278">
        <v>480000</v>
      </c>
      <c r="N655" s="1266"/>
    </row>
    <row r="656" spans="1:14" ht="18">
      <c r="A656" s="1262">
        <v>217</v>
      </c>
      <c r="B656" s="1263"/>
      <c r="C656" s="1264" t="s">
        <v>1420</v>
      </c>
      <c r="D656" s="1265">
        <v>1602794.04</v>
      </c>
      <c r="E656" s="1265">
        <v>56400</v>
      </c>
      <c r="F656" s="1262"/>
      <c r="G656" s="1262"/>
      <c r="H656" s="1265"/>
      <c r="I656" s="1266"/>
      <c r="J656" s="1266"/>
      <c r="K656" s="1266"/>
      <c r="L656" s="1266"/>
      <c r="M656" s="1278">
        <v>480000</v>
      </c>
      <c r="N656" s="1266"/>
    </row>
    <row r="657" spans="1:14" ht="18">
      <c r="A657" s="1280">
        <v>218</v>
      </c>
      <c r="B657" s="1263"/>
      <c r="C657" s="1264" t="s">
        <v>1420</v>
      </c>
      <c r="D657" s="1265">
        <v>1602794.04</v>
      </c>
      <c r="E657" s="1265">
        <v>56400</v>
      </c>
      <c r="F657" s="1262"/>
      <c r="G657" s="1262"/>
      <c r="H657" s="1265"/>
      <c r="I657" s="1266"/>
      <c r="J657" s="1266"/>
      <c r="K657" s="1266"/>
      <c r="L657" s="1266"/>
      <c r="M657" s="1278">
        <v>480000</v>
      </c>
      <c r="N657" s="1266"/>
    </row>
    <row r="658" spans="1:14" ht="18">
      <c r="A658" s="1262">
        <v>219</v>
      </c>
      <c r="B658" s="1263"/>
      <c r="C658" s="1264" t="s">
        <v>1420</v>
      </c>
      <c r="D658" s="1265">
        <v>1602794.04</v>
      </c>
      <c r="E658" s="1265">
        <v>56400</v>
      </c>
      <c r="F658" s="1262"/>
      <c r="G658" s="1262"/>
      <c r="H658" s="1265"/>
      <c r="I658" s="1266"/>
      <c r="J658" s="1266"/>
      <c r="K658" s="1266"/>
      <c r="L658" s="1266"/>
      <c r="M658" s="1278">
        <v>480000</v>
      </c>
      <c r="N658" s="1266"/>
    </row>
    <row r="659" spans="1:14" ht="18">
      <c r="A659" s="1262">
        <v>220</v>
      </c>
      <c r="B659" s="1263"/>
      <c r="C659" s="1264" t="s">
        <v>1420</v>
      </c>
      <c r="D659" s="1265">
        <v>1602794.04</v>
      </c>
      <c r="E659" s="1265">
        <v>56400</v>
      </c>
      <c r="F659" s="1262"/>
      <c r="G659" s="1262"/>
      <c r="H659" s="1265"/>
      <c r="I659" s="1266"/>
      <c r="J659" s="1266"/>
      <c r="K659" s="1266"/>
      <c r="L659" s="1266"/>
      <c r="M659" s="1278">
        <v>480000</v>
      </c>
      <c r="N659" s="1266"/>
    </row>
    <row r="660" spans="1:14" ht="18">
      <c r="A660" s="1280">
        <v>221</v>
      </c>
      <c r="B660" s="1263"/>
      <c r="C660" s="1264" t="s">
        <v>1420</v>
      </c>
      <c r="D660" s="1265">
        <v>1602794.04</v>
      </c>
      <c r="E660" s="1265">
        <v>56400</v>
      </c>
      <c r="F660" s="1262"/>
      <c r="G660" s="1262"/>
      <c r="H660" s="1265"/>
      <c r="I660" s="1266"/>
      <c r="J660" s="1266"/>
      <c r="K660" s="1266"/>
      <c r="L660" s="1266"/>
      <c r="M660" s="1278">
        <v>480000</v>
      </c>
      <c r="N660" s="1266"/>
    </row>
    <row r="661" spans="1:14" ht="18">
      <c r="A661" s="1262">
        <v>222</v>
      </c>
      <c r="B661" s="1263"/>
      <c r="C661" s="1264" t="s">
        <v>1420</v>
      </c>
      <c r="D661" s="1265">
        <v>1602794.04</v>
      </c>
      <c r="E661" s="1265">
        <v>56400</v>
      </c>
      <c r="F661" s="1262"/>
      <c r="G661" s="1262"/>
      <c r="H661" s="1265"/>
      <c r="I661" s="1266"/>
      <c r="J661" s="1266"/>
      <c r="K661" s="1266"/>
      <c r="L661" s="1266"/>
      <c r="M661" s="1278">
        <v>480000</v>
      </c>
      <c r="N661" s="1266"/>
    </row>
    <row r="662" spans="1:14" ht="18">
      <c r="A662" s="1262">
        <v>223</v>
      </c>
      <c r="B662" s="1263"/>
      <c r="C662" s="1264" t="s">
        <v>1420</v>
      </c>
      <c r="D662" s="1265">
        <v>1602794.04</v>
      </c>
      <c r="E662" s="1265">
        <v>56400</v>
      </c>
      <c r="F662" s="1262"/>
      <c r="G662" s="1262"/>
      <c r="H662" s="1265"/>
      <c r="I662" s="1266"/>
      <c r="J662" s="1266"/>
      <c r="K662" s="1266"/>
      <c r="L662" s="1266"/>
      <c r="M662" s="1278">
        <v>480000</v>
      </c>
      <c r="N662" s="1266"/>
    </row>
    <row r="663" spans="1:14" ht="18">
      <c r="A663" s="1280">
        <v>224</v>
      </c>
      <c r="B663" s="1263"/>
      <c r="C663" s="1264" t="s">
        <v>1420</v>
      </c>
      <c r="D663" s="1265">
        <v>1602794.04</v>
      </c>
      <c r="E663" s="1265">
        <v>56400</v>
      </c>
      <c r="F663" s="1262"/>
      <c r="G663" s="1262"/>
      <c r="H663" s="1265"/>
      <c r="I663" s="1266"/>
      <c r="J663" s="1266"/>
      <c r="K663" s="1266"/>
      <c r="L663" s="1266"/>
      <c r="M663" s="1278">
        <v>480000</v>
      </c>
      <c r="N663" s="1266"/>
    </row>
    <row r="664" spans="1:14" ht="18">
      <c r="A664" s="1262">
        <v>225</v>
      </c>
      <c r="B664" s="1263"/>
      <c r="C664" s="1264" t="s">
        <v>1420</v>
      </c>
      <c r="D664" s="1265">
        <v>1602794.04</v>
      </c>
      <c r="E664" s="1265">
        <v>56400</v>
      </c>
      <c r="F664" s="1262"/>
      <c r="G664" s="1262"/>
      <c r="H664" s="1265"/>
      <c r="I664" s="1266"/>
      <c r="J664" s="1266"/>
      <c r="K664" s="1266"/>
      <c r="L664" s="1266"/>
      <c r="M664" s="1278">
        <v>480000</v>
      </c>
      <c r="N664" s="1266"/>
    </row>
    <row r="665" spans="1:14" ht="18">
      <c r="A665" s="1262">
        <v>226</v>
      </c>
      <c r="B665" s="1288"/>
      <c r="C665" s="1264" t="s">
        <v>1420</v>
      </c>
      <c r="D665" s="1265">
        <v>1602794.04</v>
      </c>
      <c r="E665" s="1265">
        <v>56400</v>
      </c>
      <c r="F665" s="1262"/>
      <c r="G665" s="1262"/>
      <c r="H665" s="1265"/>
      <c r="I665" s="1266"/>
      <c r="J665" s="1266"/>
      <c r="K665" s="1266"/>
      <c r="L665" s="1266"/>
      <c r="M665" s="1278">
        <v>480000</v>
      </c>
      <c r="N665" s="1266"/>
    </row>
    <row r="666" spans="1:14" ht="18">
      <c r="A666" s="1280">
        <v>227</v>
      </c>
      <c r="B666" s="1288" t="s">
        <v>1108</v>
      </c>
      <c r="C666" s="1272" t="s">
        <v>1421</v>
      </c>
      <c r="D666" s="1265">
        <v>618379.92000000004</v>
      </c>
      <c r="E666" s="1265">
        <v>56400</v>
      </c>
      <c r="F666" s="1262"/>
      <c r="G666" s="1262"/>
      <c r="H666" s="1265"/>
      <c r="I666" s="1266"/>
      <c r="J666" s="1266"/>
      <c r="K666" s="1266"/>
      <c r="L666" s="1266"/>
      <c r="M666" s="1278">
        <v>480000</v>
      </c>
      <c r="N666" s="1266"/>
    </row>
    <row r="667" spans="1:14" ht="18">
      <c r="A667" s="1262">
        <v>228</v>
      </c>
      <c r="B667" s="1288" t="s">
        <v>1108</v>
      </c>
      <c r="C667" s="1272" t="s">
        <v>1421</v>
      </c>
      <c r="D667" s="1265">
        <v>618379.92000000004</v>
      </c>
      <c r="E667" s="1265">
        <v>56400</v>
      </c>
      <c r="F667" s="1262"/>
      <c r="G667" s="1262"/>
      <c r="H667" s="1265"/>
      <c r="I667" s="1266"/>
      <c r="J667" s="1266"/>
      <c r="K667" s="1266"/>
      <c r="L667" s="1266"/>
      <c r="M667" s="1278">
        <v>480000</v>
      </c>
      <c r="N667" s="1266"/>
    </row>
    <row r="668" spans="1:14" ht="18">
      <c r="A668" s="1262">
        <v>229</v>
      </c>
      <c r="B668" s="1288" t="s">
        <v>1108</v>
      </c>
      <c r="C668" s="1272" t="s">
        <v>1421</v>
      </c>
      <c r="D668" s="1265">
        <v>618379.92000000004</v>
      </c>
      <c r="E668" s="1265">
        <v>56400</v>
      </c>
      <c r="F668" s="1262"/>
      <c r="G668" s="1262"/>
      <c r="H668" s="1265"/>
      <c r="I668" s="1266"/>
      <c r="J668" s="1266"/>
      <c r="K668" s="1266"/>
      <c r="L668" s="1266"/>
      <c r="M668" s="1278">
        <v>480000</v>
      </c>
      <c r="N668" s="1266"/>
    </row>
    <row r="669" spans="1:14" ht="18">
      <c r="A669" s="1280">
        <v>230</v>
      </c>
      <c r="B669" s="1288" t="s">
        <v>1108</v>
      </c>
      <c r="C669" s="1272" t="s">
        <v>1421</v>
      </c>
      <c r="D669" s="1265">
        <v>618379.92000000004</v>
      </c>
      <c r="E669" s="1265">
        <v>56400</v>
      </c>
      <c r="F669" s="1262"/>
      <c r="G669" s="1262"/>
      <c r="H669" s="1265"/>
      <c r="I669" s="1266"/>
      <c r="J669" s="1266"/>
      <c r="K669" s="1266"/>
      <c r="L669" s="1266"/>
      <c r="M669" s="1278">
        <v>480000</v>
      </c>
      <c r="N669" s="1266"/>
    </row>
    <row r="670" spans="1:14" ht="18">
      <c r="A670" s="1262">
        <v>231</v>
      </c>
      <c r="B670" s="1288" t="s">
        <v>1108</v>
      </c>
      <c r="C670" s="1272" t="s">
        <v>1421</v>
      </c>
      <c r="D670" s="1265">
        <v>618379.92000000004</v>
      </c>
      <c r="E670" s="1265">
        <v>56400</v>
      </c>
      <c r="F670" s="1262"/>
      <c r="G670" s="1262"/>
      <c r="H670" s="1265"/>
      <c r="I670" s="1266"/>
      <c r="J670" s="1266"/>
      <c r="K670" s="1266"/>
      <c r="L670" s="1266"/>
      <c r="M670" s="1278">
        <v>480000</v>
      </c>
      <c r="N670" s="1266"/>
    </row>
    <row r="671" spans="1:14" ht="18">
      <c r="A671" s="1262">
        <v>232</v>
      </c>
      <c r="B671" s="1288" t="s">
        <v>1108</v>
      </c>
      <c r="C671" s="1272" t="s">
        <v>1421</v>
      </c>
      <c r="D671" s="1265">
        <v>618379.92000000004</v>
      </c>
      <c r="E671" s="1265">
        <v>56400</v>
      </c>
      <c r="F671" s="1262"/>
      <c r="G671" s="1262"/>
      <c r="H671" s="1265"/>
      <c r="I671" s="1266"/>
      <c r="J671" s="1266"/>
      <c r="K671" s="1266"/>
      <c r="L671" s="1266"/>
      <c r="M671" s="1278">
        <v>480000</v>
      </c>
      <c r="N671" s="1266"/>
    </row>
    <row r="672" spans="1:14" ht="18">
      <c r="A672" s="1280">
        <v>233</v>
      </c>
      <c r="B672" s="1288" t="s">
        <v>1108</v>
      </c>
      <c r="C672" s="1272" t="s">
        <v>1421</v>
      </c>
      <c r="D672" s="1265">
        <v>618379.92000000004</v>
      </c>
      <c r="E672" s="1265">
        <v>56400</v>
      </c>
      <c r="F672" s="1262"/>
      <c r="G672" s="1262"/>
      <c r="H672" s="1265"/>
      <c r="I672" s="1266"/>
      <c r="J672" s="1266"/>
      <c r="K672" s="1266"/>
      <c r="L672" s="1266"/>
      <c r="M672" s="1278">
        <v>480000</v>
      </c>
      <c r="N672" s="1266"/>
    </row>
    <row r="673" spans="1:14" ht="18">
      <c r="A673" s="1262">
        <v>234</v>
      </c>
      <c r="B673" s="1288" t="s">
        <v>1108</v>
      </c>
      <c r="C673" s="1272" t="s">
        <v>1421</v>
      </c>
      <c r="D673" s="1265">
        <v>618379.92000000004</v>
      </c>
      <c r="E673" s="1265">
        <v>56400</v>
      </c>
      <c r="F673" s="1262"/>
      <c r="G673" s="1262"/>
      <c r="H673" s="1265"/>
      <c r="I673" s="1266"/>
      <c r="J673" s="1266"/>
      <c r="K673" s="1266"/>
      <c r="L673" s="1266"/>
      <c r="M673" s="1278">
        <v>480000</v>
      </c>
      <c r="N673" s="1266"/>
    </row>
    <row r="674" spans="1:14" ht="18">
      <c r="A674" s="1262">
        <v>235</v>
      </c>
      <c r="B674" s="1288" t="s">
        <v>1108</v>
      </c>
      <c r="C674" s="1272" t="s">
        <v>1421</v>
      </c>
      <c r="D674" s="1265">
        <v>618379.92000000004</v>
      </c>
      <c r="E674" s="1265">
        <v>56400</v>
      </c>
      <c r="F674" s="1262"/>
      <c r="G674" s="1262"/>
      <c r="H674" s="1265"/>
      <c r="I674" s="1266"/>
      <c r="J674" s="1266"/>
      <c r="K674" s="1266"/>
      <c r="L674" s="1266"/>
      <c r="M674" s="1278">
        <v>480000</v>
      </c>
      <c r="N674" s="1266"/>
    </row>
    <row r="675" spans="1:14" ht="18">
      <c r="A675" s="1280">
        <v>236</v>
      </c>
      <c r="B675" s="1288" t="s">
        <v>1108</v>
      </c>
      <c r="C675" s="1272" t="s">
        <v>1421</v>
      </c>
      <c r="D675" s="1265">
        <v>618379.92000000004</v>
      </c>
      <c r="E675" s="1265">
        <v>56400</v>
      </c>
      <c r="F675" s="1262"/>
      <c r="G675" s="1262"/>
      <c r="H675" s="1265"/>
      <c r="I675" s="1266"/>
      <c r="J675" s="1266"/>
      <c r="K675" s="1266"/>
      <c r="L675" s="1266"/>
      <c r="M675" s="1278">
        <v>480000</v>
      </c>
      <c r="N675" s="1266"/>
    </row>
    <row r="676" spans="1:14" ht="18">
      <c r="A676" s="1262">
        <v>237</v>
      </c>
      <c r="B676" s="1288" t="s">
        <v>1108</v>
      </c>
      <c r="C676" s="1272" t="s">
        <v>1421</v>
      </c>
      <c r="D676" s="1265">
        <v>618379.92000000004</v>
      </c>
      <c r="E676" s="1265">
        <v>56400</v>
      </c>
      <c r="F676" s="1262"/>
      <c r="G676" s="1262"/>
      <c r="H676" s="1265"/>
      <c r="I676" s="1266"/>
      <c r="J676" s="1266"/>
      <c r="K676" s="1266"/>
      <c r="L676" s="1266"/>
      <c r="M676" s="1278">
        <v>480000</v>
      </c>
      <c r="N676" s="1266"/>
    </row>
    <row r="677" spans="1:14" ht="18">
      <c r="A677" s="1262">
        <v>238</v>
      </c>
      <c r="B677" s="1288" t="s">
        <v>1108</v>
      </c>
      <c r="C677" s="1272" t="s">
        <v>1421</v>
      </c>
      <c r="D677" s="1265">
        <v>618379.92000000004</v>
      </c>
      <c r="E677" s="1265">
        <v>56400</v>
      </c>
      <c r="F677" s="1262"/>
      <c r="G677" s="1262"/>
      <c r="H677" s="1265"/>
      <c r="I677" s="1266"/>
      <c r="J677" s="1266"/>
      <c r="K677" s="1266"/>
      <c r="L677" s="1266"/>
      <c r="M677" s="1278">
        <v>480000</v>
      </c>
      <c r="N677" s="1266"/>
    </row>
    <row r="678" spans="1:14" ht="18">
      <c r="A678" s="1280">
        <v>239</v>
      </c>
      <c r="B678" s="1288" t="s">
        <v>1108</v>
      </c>
      <c r="C678" s="1272" t="s">
        <v>1421</v>
      </c>
      <c r="D678" s="1265">
        <v>618379.92000000004</v>
      </c>
      <c r="E678" s="1265">
        <v>56400</v>
      </c>
      <c r="F678" s="1262"/>
      <c r="G678" s="1262"/>
      <c r="H678" s="1265"/>
      <c r="I678" s="1266"/>
      <c r="J678" s="1266"/>
      <c r="K678" s="1266"/>
      <c r="L678" s="1266"/>
      <c r="M678" s="1278">
        <v>480000</v>
      </c>
      <c r="N678" s="1266"/>
    </row>
    <row r="679" spans="1:14" ht="18">
      <c r="A679" s="1262">
        <v>240</v>
      </c>
      <c r="B679" s="1288" t="s">
        <v>1108</v>
      </c>
      <c r="C679" s="1272" t="s">
        <v>1421</v>
      </c>
      <c r="D679" s="1265">
        <v>618379.92000000004</v>
      </c>
      <c r="E679" s="1265">
        <v>56400</v>
      </c>
      <c r="F679" s="1262"/>
      <c r="G679" s="1262"/>
      <c r="H679" s="1265"/>
      <c r="I679" s="1266"/>
      <c r="J679" s="1266"/>
      <c r="K679" s="1266"/>
      <c r="L679" s="1266"/>
      <c r="M679" s="1278">
        <v>480000</v>
      </c>
      <c r="N679" s="1266"/>
    </row>
    <row r="680" spans="1:14" ht="18">
      <c r="A680" s="1262">
        <v>241</v>
      </c>
      <c r="B680" s="1288" t="s">
        <v>1108</v>
      </c>
      <c r="C680" s="1272" t="s">
        <v>1421</v>
      </c>
      <c r="D680" s="1265">
        <v>618379.92000000004</v>
      </c>
      <c r="E680" s="1265">
        <v>56400</v>
      </c>
      <c r="F680" s="1262"/>
      <c r="G680" s="1262"/>
      <c r="H680" s="1265"/>
      <c r="I680" s="1266"/>
      <c r="J680" s="1266"/>
      <c r="K680" s="1266"/>
      <c r="L680" s="1266"/>
      <c r="M680" s="1278">
        <v>480000</v>
      </c>
      <c r="N680" s="1266"/>
    </row>
    <row r="681" spans="1:14" ht="18">
      <c r="A681" s="1280">
        <v>242</v>
      </c>
      <c r="B681" s="1288" t="s">
        <v>1108</v>
      </c>
      <c r="C681" s="1272" t="s">
        <v>1421</v>
      </c>
      <c r="D681" s="1265">
        <v>618379.92000000004</v>
      </c>
      <c r="E681" s="1265">
        <v>56400</v>
      </c>
      <c r="F681" s="1262"/>
      <c r="G681" s="1262"/>
      <c r="H681" s="1265"/>
      <c r="I681" s="1266"/>
      <c r="J681" s="1266"/>
      <c r="K681" s="1266"/>
      <c r="L681" s="1266"/>
      <c r="M681" s="1278">
        <v>480000</v>
      </c>
      <c r="N681" s="1266"/>
    </row>
    <row r="682" spans="1:14" ht="18">
      <c r="A682" s="1262">
        <v>243</v>
      </c>
      <c r="B682" s="1288" t="s">
        <v>1108</v>
      </c>
      <c r="C682" s="1272" t="s">
        <v>1421</v>
      </c>
      <c r="D682" s="1265">
        <v>618379.92000000004</v>
      </c>
      <c r="E682" s="1265">
        <v>56400</v>
      </c>
      <c r="F682" s="1262"/>
      <c r="G682" s="1262"/>
      <c r="H682" s="1265"/>
      <c r="I682" s="1266"/>
      <c r="J682" s="1266"/>
      <c r="K682" s="1266"/>
      <c r="L682" s="1266"/>
      <c r="M682" s="1278">
        <v>480000</v>
      </c>
      <c r="N682" s="1266"/>
    </row>
    <row r="683" spans="1:14" ht="18">
      <c r="A683" s="1262">
        <v>244</v>
      </c>
      <c r="B683" s="1288" t="s">
        <v>1108</v>
      </c>
      <c r="C683" s="1272" t="s">
        <v>1421</v>
      </c>
      <c r="D683" s="1265">
        <v>618379.92000000004</v>
      </c>
      <c r="E683" s="1265">
        <v>56400</v>
      </c>
      <c r="F683" s="1262"/>
      <c r="G683" s="1262"/>
      <c r="H683" s="1265"/>
      <c r="I683" s="1266"/>
      <c r="J683" s="1266"/>
      <c r="K683" s="1266"/>
      <c r="L683" s="1266"/>
      <c r="M683" s="1278">
        <v>480000</v>
      </c>
      <c r="N683" s="1266"/>
    </row>
    <row r="684" spans="1:14" ht="18">
      <c r="A684" s="1280">
        <v>245</v>
      </c>
      <c r="B684" s="1288" t="s">
        <v>1108</v>
      </c>
      <c r="C684" s="1272" t="s">
        <v>1421</v>
      </c>
      <c r="D684" s="1265">
        <v>618379.92000000004</v>
      </c>
      <c r="E684" s="1265">
        <v>56400</v>
      </c>
      <c r="F684" s="1262"/>
      <c r="G684" s="1262"/>
      <c r="H684" s="1265"/>
      <c r="I684" s="1266"/>
      <c r="J684" s="1266"/>
      <c r="K684" s="1266"/>
      <c r="L684" s="1266"/>
      <c r="M684" s="1278">
        <v>480000</v>
      </c>
      <c r="N684" s="1266"/>
    </row>
    <row r="685" spans="1:14" ht="18">
      <c r="A685" s="1262">
        <v>246</v>
      </c>
      <c r="B685" s="1288" t="s">
        <v>1108</v>
      </c>
      <c r="C685" s="1272" t="s">
        <v>1421</v>
      </c>
      <c r="D685" s="1265">
        <v>618379.92000000004</v>
      </c>
      <c r="E685" s="1265">
        <v>56400</v>
      </c>
      <c r="F685" s="1262"/>
      <c r="G685" s="1262"/>
      <c r="H685" s="1265"/>
      <c r="I685" s="1266"/>
      <c r="J685" s="1266"/>
      <c r="K685" s="1266"/>
      <c r="L685" s="1266"/>
      <c r="M685" s="1278">
        <v>480000</v>
      </c>
      <c r="N685" s="1266"/>
    </row>
    <row r="686" spans="1:14" ht="18">
      <c r="A686" s="1262">
        <v>247</v>
      </c>
      <c r="B686" s="1288" t="s">
        <v>1108</v>
      </c>
      <c r="C686" s="1272" t="s">
        <v>1421</v>
      </c>
      <c r="D686" s="1265">
        <v>618379.92000000004</v>
      </c>
      <c r="E686" s="1265">
        <v>56400</v>
      </c>
      <c r="F686" s="1262"/>
      <c r="G686" s="1262"/>
      <c r="H686" s="1265"/>
      <c r="I686" s="1266"/>
      <c r="J686" s="1266"/>
      <c r="K686" s="1266"/>
      <c r="L686" s="1266"/>
      <c r="M686" s="1278">
        <v>480000</v>
      </c>
      <c r="N686" s="1266"/>
    </row>
    <row r="687" spans="1:14" ht="18">
      <c r="A687" s="1280">
        <v>248</v>
      </c>
      <c r="B687" s="1288" t="s">
        <v>1108</v>
      </c>
      <c r="C687" s="1272" t="s">
        <v>1421</v>
      </c>
      <c r="D687" s="1265">
        <v>618379.92000000004</v>
      </c>
      <c r="E687" s="1265">
        <v>56400</v>
      </c>
      <c r="F687" s="1262"/>
      <c r="G687" s="1262"/>
      <c r="H687" s="1265"/>
      <c r="I687" s="1266"/>
      <c r="J687" s="1266"/>
      <c r="K687" s="1266"/>
      <c r="L687" s="1266"/>
      <c r="M687" s="1278">
        <v>480000</v>
      </c>
      <c r="N687" s="1266"/>
    </row>
    <row r="688" spans="1:14" ht="18">
      <c r="A688" s="1262">
        <v>249</v>
      </c>
      <c r="B688" s="1288" t="s">
        <v>1108</v>
      </c>
      <c r="C688" s="1272" t="s">
        <v>1421</v>
      </c>
      <c r="D688" s="1265">
        <v>618379.92000000004</v>
      </c>
      <c r="E688" s="1265">
        <v>56400</v>
      </c>
      <c r="F688" s="1262"/>
      <c r="G688" s="1262"/>
      <c r="H688" s="1265"/>
      <c r="I688" s="1266"/>
      <c r="J688" s="1266"/>
      <c r="K688" s="1266"/>
      <c r="L688" s="1266"/>
      <c r="M688" s="1278">
        <v>480000</v>
      </c>
      <c r="N688" s="1266"/>
    </row>
    <row r="689" spans="1:14" ht="18">
      <c r="A689" s="1262">
        <v>250</v>
      </c>
      <c r="B689" s="1288" t="s">
        <v>1108</v>
      </c>
      <c r="C689" s="1271" t="s">
        <v>1422</v>
      </c>
      <c r="D689" s="1265">
        <v>953445.72</v>
      </c>
      <c r="E689" s="1265">
        <v>56400</v>
      </c>
      <c r="F689" s="1262"/>
      <c r="G689" s="1262"/>
      <c r="H689" s="1265"/>
      <c r="I689" s="1266"/>
      <c r="J689" s="1266"/>
      <c r="K689" s="1266"/>
      <c r="L689" s="1266"/>
      <c r="M689" s="1278">
        <v>480000</v>
      </c>
      <c r="N689" s="1266"/>
    </row>
    <row r="690" spans="1:14" ht="18">
      <c r="A690" s="1280">
        <v>251</v>
      </c>
      <c r="B690" s="1288" t="s">
        <v>1108</v>
      </c>
      <c r="C690" s="1271" t="s">
        <v>1422</v>
      </c>
      <c r="D690" s="1265">
        <v>953445.72</v>
      </c>
      <c r="E690" s="1265">
        <v>56400</v>
      </c>
      <c r="F690" s="1262"/>
      <c r="G690" s="1262"/>
      <c r="H690" s="1265"/>
      <c r="I690" s="1266"/>
      <c r="J690" s="1266"/>
      <c r="K690" s="1266"/>
      <c r="L690" s="1266"/>
      <c r="M690" s="1278">
        <v>480000</v>
      </c>
      <c r="N690" s="1266"/>
    </row>
    <row r="691" spans="1:14" ht="18">
      <c r="A691" s="1262">
        <v>252</v>
      </c>
      <c r="B691" s="1288" t="s">
        <v>1108</v>
      </c>
      <c r="C691" s="1271" t="s">
        <v>1422</v>
      </c>
      <c r="D691" s="1265">
        <v>953445.72</v>
      </c>
      <c r="E691" s="1265">
        <v>56400</v>
      </c>
      <c r="F691" s="1262"/>
      <c r="G691" s="1262"/>
      <c r="H691" s="1265"/>
      <c r="I691" s="1266"/>
      <c r="J691" s="1266"/>
      <c r="K691" s="1266"/>
      <c r="L691" s="1266"/>
      <c r="M691" s="1278">
        <v>480000</v>
      </c>
      <c r="N691" s="1266"/>
    </row>
    <row r="692" spans="1:14" ht="18">
      <c r="A692" s="1262">
        <v>253</v>
      </c>
      <c r="B692" s="1288" t="s">
        <v>1108</v>
      </c>
      <c r="C692" s="1271" t="s">
        <v>1422</v>
      </c>
      <c r="D692" s="1265">
        <v>953445.72</v>
      </c>
      <c r="E692" s="1265">
        <v>56400</v>
      </c>
      <c r="F692" s="1262"/>
      <c r="G692" s="1262"/>
      <c r="H692" s="1265"/>
      <c r="I692" s="1266"/>
      <c r="J692" s="1266"/>
      <c r="K692" s="1266"/>
      <c r="L692" s="1266"/>
      <c r="M692" s="1278">
        <v>480000</v>
      </c>
      <c r="N692" s="1266"/>
    </row>
    <row r="693" spans="1:14" ht="18">
      <c r="A693" s="1280">
        <v>254</v>
      </c>
      <c r="B693" s="1288" t="s">
        <v>1108</v>
      </c>
      <c r="C693" s="1271" t="s">
        <v>1422</v>
      </c>
      <c r="D693" s="1265">
        <v>953445.72</v>
      </c>
      <c r="E693" s="1265">
        <v>56400</v>
      </c>
      <c r="F693" s="1262"/>
      <c r="G693" s="1262"/>
      <c r="H693" s="1265"/>
      <c r="I693" s="1266"/>
      <c r="J693" s="1266"/>
      <c r="K693" s="1266"/>
      <c r="L693" s="1266"/>
      <c r="M693" s="1278">
        <v>480000</v>
      </c>
      <c r="N693" s="1266"/>
    </row>
    <row r="694" spans="1:14" ht="18">
      <c r="A694" s="1262">
        <v>255</v>
      </c>
      <c r="B694" s="1288" t="s">
        <v>1108</v>
      </c>
      <c r="C694" s="1271" t="s">
        <v>1422</v>
      </c>
      <c r="D694" s="1265">
        <v>953445.72</v>
      </c>
      <c r="E694" s="1265">
        <v>56400</v>
      </c>
      <c r="F694" s="1262"/>
      <c r="G694" s="1262"/>
      <c r="H694" s="1265"/>
      <c r="I694" s="1266"/>
      <c r="J694" s="1266"/>
      <c r="K694" s="1266"/>
      <c r="L694" s="1266"/>
      <c r="M694" s="1278">
        <v>480000</v>
      </c>
      <c r="N694" s="1266"/>
    </row>
    <row r="695" spans="1:14" ht="18">
      <c r="A695" s="1262">
        <v>256</v>
      </c>
      <c r="B695" s="1288" t="s">
        <v>1108</v>
      </c>
      <c r="C695" s="1271" t="s">
        <v>1422</v>
      </c>
      <c r="D695" s="1265">
        <v>953445.72</v>
      </c>
      <c r="E695" s="1265">
        <v>56400</v>
      </c>
      <c r="F695" s="1262"/>
      <c r="G695" s="1262"/>
      <c r="H695" s="1265"/>
      <c r="I695" s="1266"/>
      <c r="J695" s="1266"/>
      <c r="K695" s="1266"/>
      <c r="L695" s="1266"/>
      <c r="M695" s="1278">
        <v>480000</v>
      </c>
      <c r="N695" s="1266"/>
    </row>
    <row r="696" spans="1:14" ht="18">
      <c r="A696" s="1280">
        <v>257</v>
      </c>
      <c r="B696" s="1288" t="s">
        <v>1108</v>
      </c>
      <c r="C696" s="1271" t="s">
        <v>1422</v>
      </c>
      <c r="D696" s="1265">
        <v>953445.72</v>
      </c>
      <c r="E696" s="1265">
        <v>56400</v>
      </c>
      <c r="F696" s="1262"/>
      <c r="G696" s="1262"/>
      <c r="H696" s="1265"/>
      <c r="I696" s="1266"/>
      <c r="J696" s="1266"/>
      <c r="K696" s="1266"/>
      <c r="L696" s="1266"/>
      <c r="M696" s="1278">
        <v>480000</v>
      </c>
      <c r="N696" s="1266"/>
    </row>
    <row r="697" spans="1:14" ht="18">
      <c r="A697" s="1262">
        <v>258</v>
      </c>
      <c r="B697" s="1288" t="s">
        <v>1108</v>
      </c>
      <c r="C697" s="1271" t="s">
        <v>1422</v>
      </c>
      <c r="D697" s="1265">
        <v>953445.72</v>
      </c>
      <c r="E697" s="1265">
        <v>56400</v>
      </c>
      <c r="F697" s="1262"/>
      <c r="G697" s="1262"/>
      <c r="H697" s="1265"/>
      <c r="I697" s="1266"/>
      <c r="J697" s="1266"/>
      <c r="K697" s="1266"/>
      <c r="L697" s="1266"/>
      <c r="M697" s="1278">
        <v>480000</v>
      </c>
      <c r="N697" s="1266"/>
    </row>
    <row r="698" spans="1:14" ht="18">
      <c r="A698" s="1262">
        <v>259</v>
      </c>
      <c r="B698" s="1288" t="s">
        <v>1108</v>
      </c>
      <c r="C698" s="1271" t="s">
        <v>1422</v>
      </c>
      <c r="D698" s="1265">
        <v>953445.72</v>
      </c>
      <c r="E698" s="1265">
        <v>56400</v>
      </c>
      <c r="F698" s="1262"/>
      <c r="G698" s="1262"/>
      <c r="H698" s="1265"/>
      <c r="I698" s="1266"/>
      <c r="J698" s="1266"/>
      <c r="K698" s="1266"/>
      <c r="L698" s="1266"/>
      <c r="M698" s="1278">
        <v>480000</v>
      </c>
      <c r="N698" s="1266"/>
    </row>
    <row r="699" spans="1:14" ht="18">
      <c r="A699" s="1280">
        <v>260</v>
      </c>
      <c r="B699" s="1288" t="s">
        <v>1108</v>
      </c>
      <c r="C699" s="1271" t="s">
        <v>1422</v>
      </c>
      <c r="D699" s="1265">
        <v>953445.72</v>
      </c>
      <c r="E699" s="1265">
        <v>56400</v>
      </c>
      <c r="F699" s="1262"/>
      <c r="G699" s="1262"/>
      <c r="H699" s="1265"/>
      <c r="I699" s="1266"/>
      <c r="J699" s="1266"/>
      <c r="K699" s="1266"/>
      <c r="L699" s="1266"/>
      <c r="M699" s="1278">
        <v>480000</v>
      </c>
      <c r="N699" s="1266"/>
    </row>
    <row r="700" spans="1:14" ht="18">
      <c r="A700" s="1262">
        <v>261</v>
      </c>
      <c r="B700" s="1288" t="s">
        <v>1108</v>
      </c>
      <c r="C700" s="1271" t="s">
        <v>1422</v>
      </c>
      <c r="D700" s="1265">
        <v>953445.72</v>
      </c>
      <c r="E700" s="1265">
        <v>56400</v>
      </c>
      <c r="F700" s="1262"/>
      <c r="G700" s="1262"/>
      <c r="H700" s="1265"/>
      <c r="I700" s="1266"/>
      <c r="J700" s="1266"/>
      <c r="K700" s="1266"/>
      <c r="L700" s="1266"/>
      <c r="M700" s="1278">
        <v>480000</v>
      </c>
      <c r="N700" s="1266"/>
    </row>
    <row r="701" spans="1:14" ht="18">
      <c r="A701" s="1262">
        <v>262</v>
      </c>
      <c r="B701" s="1288" t="s">
        <v>1108</v>
      </c>
      <c r="C701" s="1271" t="s">
        <v>1422</v>
      </c>
      <c r="D701" s="1265">
        <v>953445.72</v>
      </c>
      <c r="E701" s="1265">
        <v>56400</v>
      </c>
      <c r="F701" s="1262"/>
      <c r="G701" s="1262"/>
      <c r="H701" s="1265"/>
      <c r="I701" s="1266"/>
      <c r="J701" s="1266"/>
      <c r="K701" s="1266"/>
      <c r="L701" s="1266"/>
      <c r="M701" s="1278">
        <v>480000</v>
      </c>
      <c r="N701" s="1266"/>
    </row>
    <row r="702" spans="1:14" ht="18">
      <c r="A702" s="1280">
        <v>263</v>
      </c>
      <c r="B702" s="1288" t="s">
        <v>1108</v>
      </c>
      <c r="C702" s="1271" t="s">
        <v>1422</v>
      </c>
      <c r="D702" s="1265">
        <v>953445.72</v>
      </c>
      <c r="E702" s="1265">
        <v>56400</v>
      </c>
      <c r="F702" s="1262"/>
      <c r="G702" s="1262"/>
      <c r="H702" s="1265"/>
      <c r="I702" s="1266"/>
      <c r="J702" s="1266"/>
      <c r="K702" s="1266"/>
      <c r="L702" s="1266"/>
      <c r="M702" s="1278">
        <v>480000</v>
      </c>
      <c r="N702" s="1266"/>
    </row>
    <row r="703" spans="1:14" ht="18.5" thickBot="1">
      <c r="A703" s="1262">
        <v>264</v>
      </c>
      <c r="B703" s="1289" t="s">
        <v>1108</v>
      </c>
      <c r="C703" s="1274" t="s">
        <v>1422</v>
      </c>
      <c r="D703" s="1275">
        <v>953445.72</v>
      </c>
      <c r="E703" s="1275">
        <v>56400</v>
      </c>
      <c r="F703" s="1276"/>
      <c r="G703" s="1276"/>
      <c r="H703" s="1275"/>
      <c r="I703" s="1277"/>
      <c r="J703" s="1277"/>
      <c r="K703" s="1277"/>
      <c r="L703" s="1277"/>
      <c r="M703" s="1278">
        <v>480000</v>
      </c>
      <c r="N703" s="1277"/>
    </row>
    <row r="704" spans="1:14" ht="18.5" thickBot="1">
      <c r="A704" s="1741" t="s">
        <v>1234</v>
      </c>
      <c r="B704" s="1742"/>
      <c r="C704" s="1742"/>
      <c r="D704" s="1279">
        <f t="shared" ref="D704:M704" si="97">SUM(D501:D703)</f>
        <v>201161813.63999957</v>
      </c>
      <c r="E704" s="1279">
        <f t="shared" si="97"/>
        <v>10885200</v>
      </c>
      <c r="F704" s="1279">
        <f t="shared" si="97"/>
        <v>0</v>
      </c>
      <c r="G704" s="1279">
        <f t="shared" si="97"/>
        <v>0</v>
      </c>
      <c r="H704" s="1279">
        <f t="shared" si="97"/>
        <v>0</v>
      </c>
      <c r="I704" s="1279">
        <f t="shared" si="97"/>
        <v>0</v>
      </c>
      <c r="J704" s="1279">
        <f t="shared" si="97"/>
        <v>0</v>
      </c>
      <c r="K704" s="1279">
        <f t="shared" si="97"/>
        <v>0</v>
      </c>
      <c r="L704" s="1279">
        <f t="shared" si="97"/>
        <v>0</v>
      </c>
      <c r="M704" s="1279">
        <f t="shared" si="97"/>
        <v>97440000</v>
      </c>
      <c r="N704" s="1290"/>
    </row>
    <row r="705" spans="1:14" ht="18">
      <c r="A705" s="1280">
        <v>265</v>
      </c>
      <c r="B705" s="1291"/>
      <c r="C705" s="1292" t="s">
        <v>1423</v>
      </c>
      <c r="D705" s="1283">
        <v>2608703.98</v>
      </c>
      <c r="E705" s="1283">
        <v>56400</v>
      </c>
      <c r="F705" s="1283">
        <v>2608703.98</v>
      </c>
      <c r="G705" s="1283"/>
      <c r="H705" s="1283"/>
      <c r="I705" s="1285"/>
      <c r="J705" s="1285"/>
      <c r="K705" s="1285"/>
      <c r="L705" s="1285"/>
      <c r="M705" s="1278">
        <v>480000</v>
      </c>
      <c r="N705" s="1285"/>
    </row>
    <row r="706" spans="1:14" ht="18">
      <c r="A706" s="1262">
        <v>266</v>
      </c>
      <c r="B706" s="1288"/>
      <c r="C706" s="1292" t="s">
        <v>1423</v>
      </c>
      <c r="D706" s="1283">
        <v>2608703.98</v>
      </c>
      <c r="E706" s="1283">
        <v>56400</v>
      </c>
      <c r="F706" s="1283">
        <v>2608703.98</v>
      </c>
      <c r="G706" s="1265"/>
      <c r="H706" s="1265"/>
      <c r="I706" s="1266"/>
      <c r="J706" s="1266"/>
      <c r="K706" s="1266"/>
      <c r="L706" s="1266"/>
      <c r="M706" s="1278">
        <v>480000</v>
      </c>
      <c r="N706" s="1266"/>
    </row>
    <row r="707" spans="1:14" ht="18">
      <c r="A707" s="1262">
        <v>267</v>
      </c>
      <c r="B707" s="1288"/>
      <c r="C707" s="1292" t="s">
        <v>1423</v>
      </c>
      <c r="D707" s="1283">
        <v>2608703.98</v>
      </c>
      <c r="E707" s="1283">
        <v>56400</v>
      </c>
      <c r="F707" s="1283">
        <v>2608703.98</v>
      </c>
      <c r="G707" s="1265"/>
      <c r="H707" s="1265"/>
      <c r="I707" s="1266"/>
      <c r="J707" s="1266"/>
      <c r="K707" s="1266"/>
      <c r="L707" s="1266"/>
      <c r="M707" s="1278">
        <v>480000</v>
      </c>
      <c r="N707" s="1266"/>
    </row>
    <row r="708" spans="1:14" ht="18">
      <c r="A708" s="1280">
        <v>268</v>
      </c>
      <c r="B708" s="1288"/>
      <c r="C708" s="1292" t="s">
        <v>1423</v>
      </c>
      <c r="D708" s="1283">
        <v>2608703.98</v>
      </c>
      <c r="E708" s="1283">
        <v>56400</v>
      </c>
      <c r="F708" s="1283">
        <v>2608703.98</v>
      </c>
      <c r="G708" s="1265"/>
      <c r="H708" s="1265"/>
      <c r="I708" s="1266"/>
      <c r="J708" s="1266"/>
      <c r="K708" s="1266"/>
      <c r="L708" s="1266"/>
      <c r="M708" s="1278">
        <v>480000</v>
      </c>
      <c r="N708" s="1266"/>
    </row>
    <row r="709" spans="1:14" ht="18">
      <c r="A709" s="1262">
        <v>269</v>
      </c>
      <c r="B709" s="1288"/>
      <c r="C709" s="1292" t="s">
        <v>1423</v>
      </c>
      <c r="D709" s="1283">
        <v>2608703.98</v>
      </c>
      <c r="E709" s="1283">
        <v>56400</v>
      </c>
      <c r="F709" s="1283">
        <v>2608703.98</v>
      </c>
      <c r="G709" s="1265"/>
      <c r="H709" s="1265"/>
      <c r="I709" s="1266"/>
      <c r="J709" s="1266"/>
      <c r="K709" s="1266"/>
      <c r="L709" s="1266"/>
      <c r="M709" s="1278">
        <v>480000</v>
      </c>
      <c r="N709" s="1266"/>
    </row>
    <row r="710" spans="1:14" ht="18">
      <c r="A710" s="1262">
        <v>270</v>
      </c>
      <c r="B710" s="1288"/>
      <c r="C710" s="1292" t="s">
        <v>1423</v>
      </c>
      <c r="D710" s="1283">
        <v>2608703.98</v>
      </c>
      <c r="E710" s="1283">
        <v>56400</v>
      </c>
      <c r="F710" s="1283">
        <v>2608703.98</v>
      </c>
      <c r="G710" s="1265"/>
      <c r="H710" s="1265"/>
      <c r="I710" s="1266"/>
      <c r="J710" s="1266"/>
      <c r="K710" s="1266"/>
      <c r="L710" s="1266"/>
      <c r="M710" s="1278">
        <v>480000</v>
      </c>
      <c r="N710" s="1266"/>
    </row>
    <row r="711" spans="1:14" ht="18">
      <c r="A711" s="1280">
        <v>271</v>
      </c>
      <c r="B711" s="1288"/>
      <c r="C711" s="1292" t="s">
        <v>1423</v>
      </c>
      <c r="D711" s="1283">
        <v>2608703.98</v>
      </c>
      <c r="E711" s="1283">
        <v>56400</v>
      </c>
      <c r="F711" s="1283">
        <v>2608703.98</v>
      </c>
      <c r="G711" s="1265"/>
      <c r="H711" s="1265"/>
      <c r="I711" s="1266"/>
      <c r="J711" s="1266"/>
      <c r="K711" s="1266"/>
      <c r="L711" s="1266"/>
      <c r="M711" s="1278">
        <v>480000</v>
      </c>
      <c r="N711" s="1266"/>
    </row>
    <row r="712" spans="1:14" ht="18">
      <c r="A712" s="1262">
        <v>272</v>
      </c>
      <c r="B712" s="1263"/>
      <c r="C712" s="1292" t="s">
        <v>1423</v>
      </c>
      <c r="D712" s="1283">
        <v>2608703.98</v>
      </c>
      <c r="E712" s="1283">
        <v>56400</v>
      </c>
      <c r="F712" s="1283">
        <v>2608703.98</v>
      </c>
      <c r="G712" s="1265"/>
      <c r="H712" s="1265"/>
      <c r="I712" s="1266"/>
      <c r="J712" s="1266"/>
      <c r="K712" s="1266"/>
      <c r="L712" s="1266"/>
      <c r="M712" s="1278">
        <v>480000</v>
      </c>
      <c r="N712" s="1266"/>
    </row>
    <row r="713" spans="1:14" ht="18">
      <c r="A713" s="1262">
        <v>273</v>
      </c>
      <c r="B713" s="1263"/>
      <c r="C713" s="1292" t="s">
        <v>1423</v>
      </c>
      <c r="D713" s="1283">
        <v>2608703.98</v>
      </c>
      <c r="E713" s="1283">
        <v>56400</v>
      </c>
      <c r="F713" s="1283">
        <v>2608703.98</v>
      </c>
      <c r="G713" s="1265"/>
      <c r="H713" s="1265"/>
      <c r="I713" s="1266"/>
      <c r="J713" s="1266"/>
      <c r="K713" s="1266"/>
      <c r="L713" s="1266"/>
      <c r="M713" s="1278">
        <v>480000</v>
      </c>
      <c r="N713" s="1266"/>
    </row>
    <row r="714" spans="1:14" ht="18">
      <c r="A714" s="1280">
        <v>274</v>
      </c>
      <c r="B714" s="1263"/>
      <c r="C714" s="1292" t="s">
        <v>1423</v>
      </c>
      <c r="D714" s="1283">
        <v>2608703.98</v>
      </c>
      <c r="E714" s="1283">
        <v>56400</v>
      </c>
      <c r="F714" s="1283">
        <v>2608703.98</v>
      </c>
      <c r="G714" s="1265"/>
      <c r="H714" s="1265"/>
      <c r="I714" s="1266"/>
      <c r="J714" s="1266"/>
      <c r="K714" s="1266"/>
      <c r="L714" s="1266"/>
      <c r="M714" s="1278">
        <v>480000</v>
      </c>
      <c r="N714" s="1266"/>
    </row>
    <row r="715" spans="1:14" ht="18">
      <c r="A715" s="1262">
        <v>275</v>
      </c>
      <c r="B715" s="1263"/>
      <c r="C715" s="1292" t="s">
        <v>1423</v>
      </c>
      <c r="D715" s="1283">
        <v>2608703.98</v>
      </c>
      <c r="E715" s="1283">
        <v>56400</v>
      </c>
      <c r="F715" s="1283">
        <v>2608703.98</v>
      </c>
      <c r="G715" s="1265"/>
      <c r="H715" s="1265"/>
      <c r="I715" s="1266"/>
      <c r="J715" s="1266"/>
      <c r="K715" s="1266"/>
      <c r="L715" s="1266"/>
      <c r="M715" s="1278">
        <v>480000</v>
      </c>
      <c r="N715" s="1266"/>
    </row>
    <row r="716" spans="1:14" ht="18.5">
      <c r="A716" s="1262">
        <v>276</v>
      </c>
      <c r="B716" s="1293"/>
      <c r="C716" s="1271" t="s">
        <v>1424</v>
      </c>
      <c r="D716" s="1265">
        <v>2389950</v>
      </c>
      <c r="E716" s="1265">
        <v>56400</v>
      </c>
      <c r="F716" s="1265">
        <v>159880.79999999999</v>
      </c>
      <c r="G716" s="1294"/>
      <c r="H716" s="1294"/>
      <c r="I716" s="1266"/>
      <c r="J716" s="1266"/>
      <c r="K716" s="1266"/>
      <c r="L716" s="1266"/>
      <c r="M716" s="1278">
        <v>480000</v>
      </c>
      <c r="N716" s="1266"/>
    </row>
    <row r="717" spans="1:14" ht="18.5">
      <c r="A717" s="1280">
        <v>277</v>
      </c>
      <c r="B717" s="1293"/>
      <c r="C717" s="1271" t="s">
        <v>1424</v>
      </c>
      <c r="D717" s="1265">
        <v>2389950</v>
      </c>
      <c r="E717" s="1265">
        <v>56400</v>
      </c>
      <c r="F717" s="1265">
        <v>159880.79999999999</v>
      </c>
      <c r="G717" s="1294"/>
      <c r="H717" s="1294"/>
      <c r="I717" s="1266"/>
      <c r="J717" s="1266"/>
      <c r="K717" s="1266"/>
      <c r="L717" s="1266"/>
      <c r="M717" s="1278">
        <v>480000</v>
      </c>
      <c r="N717" s="1266"/>
    </row>
    <row r="718" spans="1:14" ht="18.5">
      <c r="A718" s="1262">
        <v>278</v>
      </c>
      <c r="B718" s="1295"/>
      <c r="C718" s="1271" t="s">
        <v>1424</v>
      </c>
      <c r="D718" s="1265">
        <v>2389950</v>
      </c>
      <c r="E718" s="1265">
        <v>56400</v>
      </c>
      <c r="F718" s="1265">
        <v>159880.79999999999</v>
      </c>
      <c r="G718" s="1294"/>
      <c r="H718" s="1294"/>
      <c r="I718" s="1266"/>
      <c r="J718" s="1266"/>
      <c r="K718" s="1266"/>
      <c r="L718" s="1266"/>
      <c r="M718" s="1278">
        <v>480000</v>
      </c>
      <c r="N718" s="1266"/>
    </row>
    <row r="719" spans="1:14" ht="18.5">
      <c r="A719" s="1262">
        <v>279</v>
      </c>
      <c r="B719" s="1218"/>
      <c r="C719" s="1271" t="s">
        <v>1424</v>
      </c>
      <c r="D719" s="1265">
        <v>2389950</v>
      </c>
      <c r="E719" s="1265">
        <v>56400</v>
      </c>
      <c r="F719" s="1265">
        <v>159880.79999999999</v>
      </c>
      <c r="G719" s="1294"/>
      <c r="H719" s="1294"/>
      <c r="I719" s="1266"/>
      <c r="J719" s="1266"/>
      <c r="K719" s="1266"/>
      <c r="L719" s="1266"/>
      <c r="M719" s="1278">
        <v>480000</v>
      </c>
      <c r="N719" s="1266"/>
    </row>
    <row r="720" spans="1:14" ht="18.5">
      <c r="A720" s="1280">
        <v>280</v>
      </c>
      <c r="B720" s="1218"/>
      <c r="C720" s="1271" t="s">
        <v>1424</v>
      </c>
      <c r="D720" s="1265">
        <v>2389950</v>
      </c>
      <c r="E720" s="1265">
        <v>56400</v>
      </c>
      <c r="F720" s="1265">
        <v>159880.79999999999</v>
      </c>
      <c r="G720" s="1294"/>
      <c r="H720" s="1294"/>
      <c r="I720" s="1266"/>
      <c r="J720" s="1266"/>
      <c r="K720" s="1266"/>
      <c r="L720" s="1266"/>
      <c r="M720" s="1278">
        <v>480000</v>
      </c>
      <c r="N720" s="1266"/>
    </row>
    <row r="721" spans="1:14" ht="18.5">
      <c r="A721" s="1262">
        <v>281</v>
      </c>
      <c r="B721" s="1218"/>
      <c r="C721" s="1271" t="s">
        <v>1424</v>
      </c>
      <c r="D721" s="1265">
        <v>2389950</v>
      </c>
      <c r="E721" s="1265">
        <v>56400</v>
      </c>
      <c r="F721" s="1265">
        <v>159880.79999999999</v>
      </c>
      <c r="G721" s="1294"/>
      <c r="H721" s="1294"/>
      <c r="I721" s="1266"/>
      <c r="J721" s="1266"/>
      <c r="K721" s="1266"/>
      <c r="L721" s="1266"/>
      <c r="M721" s="1278">
        <v>480000</v>
      </c>
      <c r="N721" s="1266"/>
    </row>
    <row r="722" spans="1:14" ht="18.5">
      <c r="A722" s="1262">
        <v>282</v>
      </c>
      <c r="B722" s="1218"/>
      <c r="C722" s="1271" t="s">
        <v>1424</v>
      </c>
      <c r="D722" s="1265">
        <v>2389950</v>
      </c>
      <c r="E722" s="1265">
        <v>56400</v>
      </c>
      <c r="F722" s="1265">
        <v>159880.79999999999</v>
      </c>
      <c r="G722" s="1294"/>
      <c r="H722" s="1294"/>
      <c r="I722" s="1266"/>
      <c r="J722" s="1266"/>
      <c r="K722" s="1266"/>
      <c r="L722" s="1266"/>
      <c r="M722" s="1278">
        <v>480000</v>
      </c>
      <c r="N722" s="1266"/>
    </row>
    <row r="723" spans="1:14" ht="18.5">
      <c r="A723" s="1280">
        <v>283</v>
      </c>
      <c r="B723" s="1218"/>
      <c r="C723" s="1271" t="s">
        <v>1424</v>
      </c>
      <c r="D723" s="1265">
        <v>2389950</v>
      </c>
      <c r="E723" s="1265">
        <v>56400</v>
      </c>
      <c r="F723" s="1265">
        <v>159880.79999999999</v>
      </c>
      <c r="G723" s="1294"/>
      <c r="H723" s="1294"/>
      <c r="I723" s="1266"/>
      <c r="J723" s="1266"/>
      <c r="K723" s="1266"/>
      <c r="L723" s="1266"/>
      <c r="M723" s="1278">
        <v>480000</v>
      </c>
      <c r="N723" s="1266"/>
    </row>
    <row r="724" spans="1:14" ht="18.5">
      <c r="A724" s="1262">
        <v>284</v>
      </c>
      <c r="B724" s="1218"/>
      <c r="C724" s="1271" t="s">
        <v>1424</v>
      </c>
      <c r="D724" s="1265">
        <v>2389950</v>
      </c>
      <c r="E724" s="1265">
        <v>56400</v>
      </c>
      <c r="F724" s="1265">
        <v>159880.79999999999</v>
      </c>
      <c r="G724" s="1294"/>
      <c r="H724" s="1294"/>
      <c r="I724" s="1266"/>
      <c r="J724" s="1266"/>
      <c r="K724" s="1266"/>
      <c r="L724" s="1266"/>
      <c r="M724" s="1278">
        <v>480000</v>
      </c>
      <c r="N724" s="1266"/>
    </row>
    <row r="725" spans="1:14" ht="18.5">
      <c r="A725" s="1262">
        <v>285</v>
      </c>
      <c r="B725" s="1218"/>
      <c r="C725" s="1271" t="s">
        <v>1424</v>
      </c>
      <c r="D725" s="1265">
        <v>2389950</v>
      </c>
      <c r="E725" s="1265">
        <v>56400</v>
      </c>
      <c r="F725" s="1265">
        <v>159880.79999999999</v>
      </c>
      <c r="G725" s="1294"/>
      <c r="H725" s="1294"/>
      <c r="I725" s="1266"/>
      <c r="J725" s="1266"/>
      <c r="K725" s="1266"/>
      <c r="L725" s="1266"/>
      <c r="M725" s="1278">
        <v>480000</v>
      </c>
      <c r="N725" s="1266"/>
    </row>
    <row r="726" spans="1:14" ht="18.5">
      <c r="A726" s="1280">
        <v>286</v>
      </c>
      <c r="B726" s="1218"/>
      <c r="C726" s="1271" t="s">
        <v>1424</v>
      </c>
      <c r="D726" s="1265">
        <v>2389950</v>
      </c>
      <c r="E726" s="1265">
        <v>56400</v>
      </c>
      <c r="F726" s="1265">
        <v>159880.79999999999</v>
      </c>
      <c r="G726" s="1294"/>
      <c r="H726" s="1294"/>
      <c r="I726" s="1266"/>
      <c r="J726" s="1266"/>
      <c r="K726" s="1266"/>
      <c r="L726" s="1266"/>
      <c r="M726" s="1278">
        <v>480000</v>
      </c>
      <c r="N726" s="1266"/>
    </row>
    <row r="727" spans="1:14" ht="18.5">
      <c r="A727" s="1262">
        <v>287</v>
      </c>
      <c r="B727" s="1218"/>
      <c r="C727" s="1271" t="s">
        <v>1424</v>
      </c>
      <c r="D727" s="1265">
        <v>2389950</v>
      </c>
      <c r="E727" s="1265">
        <v>56400</v>
      </c>
      <c r="F727" s="1265">
        <v>159880.79999999999</v>
      </c>
      <c r="G727" s="1294"/>
      <c r="H727" s="1294"/>
      <c r="I727" s="1266"/>
      <c r="J727" s="1266"/>
      <c r="K727" s="1266"/>
      <c r="L727" s="1266"/>
      <c r="M727" s="1278">
        <v>480000</v>
      </c>
      <c r="N727" s="1266"/>
    </row>
    <row r="728" spans="1:14" ht="18.5">
      <c r="A728" s="1262">
        <v>288</v>
      </c>
      <c r="B728" s="1218"/>
      <c r="C728" s="1271" t="s">
        <v>1424</v>
      </c>
      <c r="D728" s="1265">
        <v>2389950</v>
      </c>
      <c r="E728" s="1265">
        <v>56400</v>
      </c>
      <c r="F728" s="1265">
        <v>159880.79999999999</v>
      </c>
      <c r="G728" s="1294"/>
      <c r="H728" s="1294"/>
      <c r="I728" s="1266"/>
      <c r="J728" s="1266"/>
      <c r="K728" s="1266"/>
      <c r="L728" s="1266"/>
      <c r="M728" s="1278">
        <v>480000</v>
      </c>
      <c r="N728" s="1266"/>
    </row>
    <row r="729" spans="1:14" ht="18.5">
      <c r="A729" s="1280">
        <v>289</v>
      </c>
      <c r="B729" s="1218"/>
      <c r="C729" s="1271" t="s">
        <v>1424</v>
      </c>
      <c r="D729" s="1265">
        <v>2389950</v>
      </c>
      <c r="E729" s="1265">
        <v>56400</v>
      </c>
      <c r="F729" s="1265">
        <v>159880.79999999999</v>
      </c>
      <c r="G729" s="1294"/>
      <c r="H729" s="1294"/>
      <c r="I729" s="1266"/>
      <c r="J729" s="1266"/>
      <c r="K729" s="1266"/>
      <c r="L729" s="1266"/>
      <c r="M729" s="1278">
        <v>480000</v>
      </c>
      <c r="N729" s="1266"/>
    </row>
    <row r="730" spans="1:14" ht="18.5">
      <c r="A730" s="1262">
        <v>290</v>
      </c>
      <c r="B730" s="1218"/>
      <c r="C730" s="1271" t="s">
        <v>1424</v>
      </c>
      <c r="D730" s="1265">
        <v>2389950</v>
      </c>
      <c r="E730" s="1265">
        <v>56400</v>
      </c>
      <c r="F730" s="1265">
        <v>159880.79999999999</v>
      </c>
      <c r="G730" s="1294"/>
      <c r="H730" s="1294"/>
      <c r="I730" s="1266"/>
      <c r="J730" s="1266"/>
      <c r="K730" s="1266"/>
      <c r="L730" s="1266"/>
      <c r="M730" s="1278">
        <v>480000</v>
      </c>
      <c r="N730" s="1266"/>
    </row>
    <row r="731" spans="1:14" ht="18.5">
      <c r="A731" s="1262">
        <v>291</v>
      </c>
      <c r="B731" s="1218"/>
      <c r="C731" s="1271" t="s">
        <v>1424</v>
      </c>
      <c r="D731" s="1265">
        <v>2389950</v>
      </c>
      <c r="E731" s="1265">
        <v>56400</v>
      </c>
      <c r="F731" s="1265">
        <v>159880.79999999999</v>
      </c>
      <c r="G731" s="1294"/>
      <c r="H731" s="1294"/>
      <c r="I731" s="1266"/>
      <c r="J731" s="1266"/>
      <c r="K731" s="1266"/>
      <c r="L731" s="1266"/>
      <c r="M731" s="1278">
        <v>480000</v>
      </c>
      <c r="N731" s="1266"/>
    </row>
    <row r="732" spans="1:14" ht="18.5">
      <c r="A732" s="1280">
        <v>292</v>
      </c>
      <c r="B732" s="1218"/>
      <c r="C732" s="1271" t="s">
        <v>1424</v>
      </c>
      <c r="D732" s="1265">
        <v>2389950</v>
      </c>
      <c r="E732" s="1265">
        <v>56400</v>
      </c>
      <c r="F732" s="1265">
        <v>159880.79999999999</v>
      </c>
      <c r="G732" s="1294"/>
      <c r="H732" s="1294"/>
      <c r="I732" s="1266"/>
      <c r="J732" s="1266"/>
      <c r="K732" s="1266"/>
      <c r="L732" s="1266"/>
      <c r="M732" s="1278">
        <v>480000</v>
      </c>
      <c r="N732" s="1266"/>
    </row>
    <row r="733" spans="1:14" ht="18.5">
      <c r="A733" s="1262">
        <v>293</v>
      </c>
      <c r="B733" s="1218"/>
      <c r="C733" s="1271" t="s">
        <v>1424</v>
      </c>
      <c r="D733" s="1265">
        <v>2389950</v>
      </c>
      <c r="E733" s="1265">
        <v>56400</v>
      </c>
      <c r="F733" s="1265">
        <v>159880.79999999999</v>
      </c>
      <c r="G733" s="1294"/>
      <c r="H733" s="1294"/>
      <c r="I733" s="1266"/>
      <c r="J733" s="1266"/>
      <c r="K733" s="1266"/>
      <c r="L733" s="1266"/>
      <c r="M733" s="1278">
        <v>480000</v>
      </c>
      <c r="N733" s="1266"/>
    </row>
    <row r="734" spans="1:14" ht="18.5">
      <c r="A734" s="1262">
        <v>294</v>
      </c>
      <c r="B734" s="1218"/>
      <c r="C734" s="1271" t="s">
        <v>1424</v>
      </c>
      <c r="D734" s="1265">
        <v>2389950</v>
      </c>
      <c r="E734" s="1265">
        <v>56400</v>
      </c>
      <c r="F734" s="1265">
        <v>159880.79999999999</v>
      </c>
      <c r="G734" s="1294"/>
      <c r="H734" s="1294"/>
      <c r="I734" s="1266"/>
      <c r="J734" s="1266"/>
      <c r="K734" s="1266"/>
      <c r="L734" s="1266"/>
      <c r="M734" s="1278">
        <v>480000</v>
      </c>
      <c r="N734" s="1266"/>
    </row>
    <row r="735" spans="1:14" ht="18.5">
      <c r="A735" s="1280">
        <v>295</v>
      </c>
      <c r="B735" s="1218"/>
      <c r="C735" s="1271" t="s">
        <v>1424</v>
      </c>
      <c r="D735" s="1265">
        <v>2389950</v>
      </c>
      <c r="E735" s="1265">
        <v>56400</v>
      </c>
      <c r="F735" s="1265">
        <v>159880.79999999999</v>
      </c>
      <c r="G735" s="1294"/>
      <c r="H735" s="1294"/>
      <c r="I735" s="1266"/>
      <c r="J735" s="1266"/>
      <c r="K735" s="1266"/>
      <c r="L735" s="1266"/>
      <c r="M735" s="1278">
        <v>480000</v>
      </c>
      <c r="N735" s="1266"/>
    </row>
    <row r="736" spans="1:14" ht="18.5">
      <c r="A736" s="1262">
        <v>296</v>
      </c>
      <c r="B736" s="1218"/>
      <c r="C736" s="1271" t="s">
        <v>1424</v>
      </c>
      <c r="D736" s="1265">
        <v>2389950</v>
      </c>
      <c r="E736" s="1265">
        <v>56400</v>
      </c>
      <c r="F736" s="1265">
        <v>159880.79999999999</v>
      </c>
      <c r="G736" s="1294"/>
      <c r="H736" s="1294"/>
      <c r="I736" s="1266"/>
      <c r="J736" s="1266"/>
      <c r="K736" s="1266"/>
      <c r="L736" s="1266"/>
      <c r="M736" s="1278">
        <v>480000</v>
      </c>
      <c r="N736" s="1266"/>
    </row>
    <row r="737" spans="1:14" ht="18.5">
      <c r="A737" s="1262">
        <v>297</v>
      </c>
      <c r="B737" s="1218"/>
      <c r="C737" s="1271" t="s">
        <v>1424</v>
      </c>
      <c r="D737" s="1265">
        <v>2389950</v>
      </c>
      <c r="E737" s="1265">
        <v>56400</v>
      </c>
      <c r="F737" s="1265">
        <v>159880.79999999999</v>
      </c>
      <c r="G737" s="1294"/>
      <c r="H737" s="1294"/>
      <c r="I737" s="1266"/>
      <c r="J737" s="1266"/>
      <c r="K737" s="1266"/>
      <c r="L737" s="1266"/>
      <c r="M737" s="1278">
        <v>480000</v>
      </c>
      <c r="N737" s="1266"/>
    </row>
    <row r="738" spans="1:14" ht="18.5">
      <c r="A738" s="1280">
        <v>298</v>
      </c>
      <c r="B738" s="1218"/>
      <c r="C738" s="1271" t="s">
        <v>1424</v>
      </c>
      <c r="D738" s="1265">
        <v>2389950</v>
      </c>
      <c r="E738" s="1265">
        <v>56400</v>
      </c>
      <c r="F738" s="1265">
        <v>159880.79999999999</v>
      </c>
      <c r="G738" s="1294"/>
      <c r="H738" s="1294"/>
      <c r="I738" s="1266"/>
      <c r="J738" s="1266"/>
      <c r="K738" s="1266"/>
      <c r="L738" s="1266"/>
      <c r="M738" s="1278">
        <v>480000</v>
      </c>
      <c r="N738" s="1266"/>
    </row>
    <row r="739" spans="1:14" ht="18.5">
      <c r="A739" s="1262">
        <v>299</v>
      </c>
      <c r="B739" s="1218"/>
      <c r="C739" s="1271" t="s">
        <v>1424</v>
      </c>
      <c r="D739" s="1265">
        <v>2389950</v>
      </c>
      <c r="E739" s="1265">
        <v>56400</v>
      </c>
      <c r="F739" s="1265">
        <v>159880.79999999999</v>
      </c>
      <c r="G739" s="1294"/>
      <c r="H739" s="1294"/>
      <c r="I739" s="1266"/>
      <c r="J739" s="1266"/>
      <c r="K739" s="1266"/>
      <c r="L739" s="1266"/>
      <c r="M739" s="1278">
        <v>480000</v>
      </c>
      <c r="N739" s="1266"/>
    </row>
    <row r="740" spans="1:14" ht="18.5">
      <c r="A740" s="1262">
        <v>300</v>
      </c>
      <c r="B740" s="1218"/>
      <c r="C740" s="1271" t="s">
        <v>1424</v>
      </c>
      <c r="D740" s="1265">
        <v>2389950</v>
      </c>
      <c r="E740" s="1265">
        <v>56400</v>
      </c>
      <c r="F740" s="1265">
        <v>159880.79999999999</v>
      </c>
      <c r="G740" s="1294"/>
      <c r="H740" s="1294"/>
      <c r="I740" s="1266"/>
      <c r="J740" s="1266"/>
      <c r="K740" s="1266"/>
      <c r="L740" s="1266"/>
      <c r="M740" s="1278">
        <v>480000</v>
      </c>
      <c r="N740" s="1266"/>
    </row>
    <row r="741" spans="1:14" ht="18.5">
      <c r="A741" s="1280">
        <v>301</v>
      </c>
      <c r="B741" s="1218"/>
      <c r="C741" s="1271" t="s">
        <v>1424</v>
      </c>
      <c r="D741" s="1265">
        <v>2389950</v>
      </c>
      <c r="E741" s="1265">
        <v>56400</v>
      </c>
      <c r="F741" s="1265">
        <v>159880.79999999999</v>
      </c>
      <c r="G741" s="1294"/>
      <c r="H741" s="1294"/>
      <c r="I741" s="1266"/>
      <c r="J741" s="1266"/>
      <c r="K741" s="1266"/>
      <c r="L741" s="1266"/>
      <c r="M741" s="1278">
        <v>480000</v>
      </c>
      <c r="N741" s="1266"/>
    </row>
    <row r="742" spans="1:14" ht="18.5">
      <c r="A742" s="1262">
        <v>302</v>
      </c>
      <c r="B742" s="1218"/>
      <c r="C742" s="1271" t="s">
        <v>1424</v>
      </c>
      <c r="D742" s="1265">
        <v>2389950</v>
      </c>
      <c r="E742" s="1265">
        <v>56400</v>
      </c>
      <c r="F742" s="1265">
        <v>159880.79999999999</v>
      </c>
      <c r="G742" s="1294"/>
      <c r="H742" s="1294"/>
      <c r="I742" s="1266"/>
      <c r="J742" s="1266"/>
      <c r="K742" s="1266"/>
      <c r="L742" s="1266"/>
      <c r="M742" s="1278">
        <v>480000</v>
      </c>
      <c r="N742" s="1266"/>
    </row>
    <row r="743" spans="1:14" ht="18.5">
      <c r="A743" s="1262">
        <v>303</v>
      </c>
      <c r="B743" s="1218"/>
      <c r="C743" s="1271" t="s">
        <v>1424</v>
      </c>
      <c r="D743" s="1265">
        <v>2389950</v>
      </c>
      <c r="E743" s="1265">
        <v>56400</v>
      </c>
      <c r="F743" s="1265">
        <v>159880.79999999999</v>
      </c>
      <c r="G743" s="1294"/>
      <c r="H743" s="1294"/>
      <c r="I743" s="1266"/>
      <c r="J743" s="1266"/>
      <c r="K743" s="1266"/>
      <c r="L743" s="1266"/>
      <c r="M743" s="1278">
        <v>480000</v>
      </c>
      <c r="N743" s="1266"/>
    </row>
    <row r="744" spans="1:14" ht="18.5">
      <c r="A744" s="1280">
        <v>304</v>
      </c>
      <c r="B744" s="1218"/>
      <c r="C744" s="1271" t="s">
        <v>1424</v>
      </c>
      <c r="D744" s="1265">
        <v>2389950</v>
      </c>
      <c r="E744" s="1265">
        <v>56400</v>
      </c>
      <c r="F744" s="1265">
        <v>159880.79999999999</v>
      </c>
      <c r="G744" s="1294"/>
      <c r="H744" s="1294"/>
      <c r="I744" s="1266"/>
      <c r="J744" s="1266"/>
      <c r="K744" s="1266"/>
      <c r="L744" s="1266"/>
      <c r="M744" s="1278">
        <v>480000</v>
      </c>
      <c r="N744" s="1266"/>
    </row>
    <row r="745" spans="1:14" ht="18.5">
      <c r="A745" s="1262">
        <v>305</v>
      </c>
      <c r="B745" s="1218"/>
      <c r="C745" s="1271" t="s">
        <v>1424</v>
      </c>
      <c r="D745" s="1265">
        <v>2389950</v>
      </c>
      <c r="E745" s="1265">
        <v>56400</v>
      </c>
      <c r="F745" s="1265">
        <v>159880.79999999999</v>
      </c>
      <c r="G745" s="1294"/>
      <c r="H745" s="1294"/>
      <c r="I745" s="1266"/>
      <c r="J745" s="1266"/>
      <c r="K745" s="1266"/>
      <c r="L745" s="1266"/>
      <c r="M745" s="1278">
        <v>480000</v>
      </c>
      <c r="N745" s="1266"/>
    </row>
    <row r="746" spans="1:14" ht="18.5">
      <c r="A746" s="1262">
        <v>306</v>
      </c>
      <c r="B746" s="1218"/>
      <c r="C746" s="1271" t="s">
        <v>1424</v>
      </c>
      <c r="D746" s="1265">
        <v>2389950</v>
      </c>
      <c r="E746" s="1265">
        <v>56400</v>
      </c>
      <c r="F746" s="1265">
        <v>159880.79999999999</v>
      </c>
      <c r="G746" s="1294"/>
      <c r="H746" s="1294"/>
      <c r="I746" s="1266"/>
      <c r="J746" s="1266"/>
      <c r="K746" s="1266"/>
      <c r="L746" s="1266"/>
      <c r="M746" s="1278">
        <v>480000</v>
      </c>
      <c r="N746" s="1266"/>
    </row>
    <row r="747" spans="1:14" ht="18.5">
      <c r="A747" s="1280"/>
      <c r="B747" s="1218" t="s">
        <v>1425</v>
      </c>
      <c r="C747" s="1271" t="s">
        <v>1426</v>
      </c>
      <c r="D747" s="1265">
        <v>4820508</v>
      </c>
      <c r="E747" s="1265">
        <v>56400</v>
      </c>
      <c r="F747" s="1265">
        <v>251813.78</v>
      </c>
      <c r="G747" s="1294"/>
      <c r="H747" s="1294"/>
      <c r="I747" s="1266"/>
      <c r="J747" s="1266"/>
      <c r="K747" s="1266"/>
      <c r="L747" s="1266"/>
      <c r="M747" s="1278">
        <v>480000</v>
      </c>
      <c r="N747" s="1266"/>
    </row>
    <row r="748" spans="1:14" ht="18.5">
      <c r="A748" s="1262"/>
      <c r="B748" s="1218" t="s">
        <v>1427</v>
      </c>
      <c r="C748" s="1271" t="s">
        <v>1426</v>
      </c>
      <c r="D748" s="1265">
        <v>4820508</v>
      </c>
      <c r="E748" s="1265">
        <v>56400</v>
      </c>
      <c r="F748" s="1265">
        <v>251813.78</v>
      </c>
      <c r="G748" s="1294"/>
      <c r="H748" s="1294"/>
      <c r="I748" s="1266"/>
      <c r="J748" s="1266"/>
      <c r="K748" s="1266"/>
      <c r="L748" s="1266"/>
      <c r="M748" s="1278">
        <v>480000</v>
      </c>
      <c r="N748" s="1266"/>
    </row>
    <row r="749" spans="1:14" ht="18.5">
      <c r="A749" s="1262"/>
      <c r="B749" s="1218" t="s">
        <v>1428</v>
      </c>
      <c r="C749" s="1271" t="s">
        <v>1426</v>
      </c>
      <c r="D749" s="1265">
        <v>4820508</v>
      </c>
      <c r="E749" s="1265">
        <v>56400</v>
      </c>
      <c r="F749" s="1265">
        <v>251813.78</v>
      </c>
      <c r="G749" s="1294"/>
      <c r="H749" s="1294"/>
      <c r="I749" s="1266"/>
      <c r="J749" s="1266"/>
      <c r="K749" s="1266"/>
      <c r="L749" s="1266"/>
      <c r="M749" s="1278">
        <v>480000</v>
      </c>
      <c r="N749" s="1266"/>
    </row>
    <row r="750" spans="1:14" ht="18.5">
      <c r="A750" s="1280"/>
      <c r="B750" s="1218" t="s">
        <v>1429</v>
      </c>
      <c r="C750" s="1271" t="s">
        <v>1426</v>
      </c>
      <c r="D750" s="1265">
        <v>4820508</v>
      </c>
      <c r="E750" s="1265">
        <v>56400</v>
      </c>
      <c r="F750" s="1265">
        <v>251813.78</v>
      </c>
      <c r="G750" s="1294"/>
      <c r="H750" s="1294"/>
      <c r="I750" s="1266"/>
      <c r="J750" s="1266"/>
      <c r="K750" s="1266"/>
      <c r="L750" s="1266"/>
      <c r="M750" s="1278">
        <v>480000</v>
      </c>
      <c r="N750" s="1266"/>
    </row>
    <row r="751" spans="1:14" ht="18.5">
      <c r="A751" s="1262"/>
      <c r="B751" s="1218" t="s">
        <v>1430</v>
      </c>
      <c r="C751" s="1271" t="s">
        <v>1426</v>
      </c>
      <c r="D751" s="1265">
        <v>4820508</v>
      </c>
      <c r="E751" s="1265">
        <v>56400</v>
      </c>
      <c r="F751" s="1265">
        <v>251813.78</v>
      </c>
      <c r="G751" s="1294"/>
      <c r="H751" s="1294"/>
      <c r="I751" s="1266"/>
      <c r="J751" s="1266"/>
      <c r="K751" s="1266"/>
      <c r="L751" s="1266"/>
      <c r="M751" s="1278">
        <v>480000</v>
      </c>
      <c r="N751" s="1266"/>
    </row>
    <row r="752" spans="1:14" ht="18.5">
      <c r="A752" s="1262"/>
      <c r="B752" s="1218" t="s">
        <v>1431</v>
      </c>
      <c r="C752" s="1271" t="s">
        <v>1426</v>
      </c>
      <c r="D752" s="1265">
        <v>4820508</v>
      </c>
      <c r="E752" s="1265">
        <v>56400</v>
      </c>
      <c r="F752" s="1265">
        <v>251813.78</v>
      </c>
      <c r="G752" s="1294"/>
      <c r="H752" s="1294"/>
      <c r="I752" s="1266"/>
      <c r="J752" s="1266"/>
      <c r="K752" s="1266"/>
      <c r="L752" s="1266"/>
      <c r="M752" s="1278">
        <v>480000</v>
      </c>
      <c r="N752" s="1266"/>
    </row>
    <row r="753" spans="1:14" ht="18.5">
      <c r="A753" s="1280"/>
      <c r="B753" s="1218" t="s">
        <v>1432</v>
      </c>
      <c r="C753" s="1271" t="s">
        <v>1426</v>
      </c>
      <c r="D753" s="1265">
        <v>4820508</v>
      </c>
      <c r="E753" s="1265">
        <v>56400</v>
      </c>
      <c r="F753" s="1265">
        <v>251813.78</v>
      </c>
      <c r="G753" s="1294"/>
      <c r="H753" s="1294"/>
      <c r="I753" s="1266"/>
      <c r="J753" s="1266"/>
      <c r="K753" s="1266"/>
      <c r="L753" s="1266"/>
      <c r="M753" s="1278">
        <v>480000</v>
      </c>
      <c r="N753" s="1266"/>
    </row>
    <row r="754" spans="1:14" ht="18.5">
      <c r="A754" s="1262"/>
      <c r="B754" s="1218" t="s">
        <v>1433</v>
      </c>
      <c r="C754" s="1271" t="s">
        <v>1426</v>
      </c>
      <c r="D754" s="1265">
        <v>4820508</v>
      </c>
      <c r="E754" s="1265">
        <v>56400</v>
      </c>
      <c r="F754" s="1265">
        <v>251813.78</v>
      </c>
      <c r="G754" s="1294"/>
      <c r="H754" s="1294"/>
      <c r="I754" s="1266"/>
      <c r="J754" s="1266"/>
      <c r="K754" s="1266"/>
      <c r="L754" s="1266"/>
      <c r="M754" s="1278">
        <v>480000</v>
      </c>
      <c r="N754" s="1266"/>
    </row>
    <row r="755" spans="1:14" ht="18.5">
      <c r="A755" s="1262"/>
      <c r="B755" s="1218" t="s">
        <v>1434</v>
      </c>
      <c r="C755" s="1271" t="s">
        <v>1426</v>
      </c>
      <c r="D755" s="1265">
        <v>4820508</v>
      </c>
      <c r="E755" s="1265">
        <v>56400</v>
      </c>
      <c r="F755" s="1265">
        <v>251813.78</v>
      </c>
      <c r="G755" s="1294"/>
      <c r="H755" s="1294"/>
      <c r="I755" s="1266"/>
      <c r="J755" s="1266"/>
      <c r="K755" s="1266"/>
      <c r="L755" s="1266"/>
      <c r="M755" s="1278">
        <v>480000</v>
      </c>
      <c r="N755" s="1266"/>
    </row>
    <row r="756" spans="1:14" ht="19" thickBot="1">
      <c r="A756" s="1280"/>
      <c r="B756" s="1219" t="s">
        <v>1435</v>
      </c>
      <c r="C756" s="1274" t="s">
        <v>1426</v>
      </c>
      <c r="D756" s="1275">
        <v>4820508</v>
      </c>
      <c r="E756" s="1275">
        <v>56400</v>
      </c>
      <c r="F756" s="1275">
        <v>251813.78</v>
      </c>
      <c r="G756" s="1296"/>
      <c r="H756" s="1296"/>
      <c r="I756" s="1277"/>
      <c r="J756" s="1277"/>
      <c r="K756" s="1277"/>
      <c r="L756" s="1277"/>
      <c r="M756" s="1278">
        <v>480000</v>
      </c>
      <c r="N756" s="1277"/>
    </row>
    <row r="757" spans="1:14" ht="18.5" thickBot="1">
      <c r="A757" s="1743" t="s">
        <v>966</v>
      </c>
      <c r="B757" s="1744"/>
      <c r="C757" s="1744"/>
      <c r="D757" s="1279">
        <f t="shared" ref="D757:N757" si="98">SUM(D705:D756)</f>
        <v>150989273.78</v>
      </c>
      <c r="E757" s="1279">
        <f t="shared" si="98"/>
        <v>2932800</v>
      </c>
      <c r="F757" s="1279">
        <f t="shared" si="98"/>
        <v>36170186.380000032</v>
      </c>
      <c r="G757" s="1279">
        <f t="shared" si="98"/>
        <v>0</v>
      </c>
      <c r="H757" s="1279">
        <f t="shared" si="98"/>
        <v>0</v>
      </c>
      <c r="I757" s="1279">
        <f t="shared" si="98"/>
        <v>0</v>
      </c>
      <c r="J757" s="1279">
        <f t="shared" si="98"/>
        <v>0</v>
      </c>
      <c r="K757" s="1279">
        <f t="shared" si="98"/>
        <v>0</v>
      </c>
      <c r="L757" s="1279">
        <f t="shared" si="98"/>
        <v>0</v>
      </c>
      <c r="M757" s="1279">
        <f t="shared" si="98"/>
        <v>24960000</v>
      </c>
      <c r="N757" s="1279">
        <f t="shared" si="98"/>
        <v>0</v>
      </c>
    </row>
    <row r="758" spans="1:14" ht="24.5">
      <c r="A758" s="1698" t="s">
        <v>1615</v>
      </c>
      <c r="B758" s="1698"/>
      <c r="C758" s="1698"/>
      <c r="D758" s="1698"/>
      <c r="E758" s="1698"/>
      <c r="F758" s="1698"/>
      <c r="G758" s="1698"/>
      <c r="H758" s="1698"/>
      <c r="I758" s="1698"/>
      <c r="J758" s="1698"/>
      <c r="K758" s="1698"/>
      <c r="L758" s="1698"/>
      <c r="M758" s="1698"/>
      <c r="N758" s="1698"/>
    </row>
    <row r="759" spans="1:14" ht="18">
      <c r="A759" s="1702" t="s">
        <v>929</v>
      </c>
      <c r="B759" s="1702"/>
      <c r="C759" s="1702"/>
      <c r="D759" s="1702"/>
      <c r="E759" s="1702"/>
      <c r="F759" s="1702"/>
      <c r="G759" s="1702"/>
      <c r="H759" s="1702"/>
      <c r="I759" s="1702"/>
      <c r="J759" s="1702"/>
      <c r="K759" s="1702"/>
      <c r="L759" s="1702"/>
      <c r="M759" s="1702"/>
      <c r="N759" s="1702"/>
    </row>
    <row r="760" spans="1:14" ht="18">
      <c r="A760" s="1734" t="s">
        <v>1436</v>
      </c>
      <c r="B760" s="1734"/>
      <c r="C760" s="1734"/>
      <c r="D760" s="1734"/>
      <c r="E760" s="1734"/>
      <c r="F760" s="1734"/>
      <c r="G760" s="1734"/>
      <c r="H760" s="1734"/>
      <c r="I760" s="1734"/>
      <c r="J760" s="1734"/>
      <c r="K760" s="1734"/>
      <c r="L760" s="1734"/>
      <c r="M760" s="1734"/>
      <c r="N760" s="1734"/>
    </row>
    <row r="761" spans="1:14" ht="16" thickBot="1">
      <c r="A761" s="1735" t="s">
        <v>1437</v>
      </c>
      <c r="B761" s="1735"/>
      <c r="C761" s="1735"/>
      <c r="D761" s="1735"/>
      <c r="E761" s="1735"/>
      <c r="F761" s="1735"/>
      <c r="G761" s="1735"/>
      <c r="H761" s="1735"/>
      <c r="I761" s="1735"/>
      <c r="J761"/>
      <c r="K761"/>
    </row>
    <row r="762" spans="1:14" ht="56" thickBot="1">
      <c r="A762" s="1147" t="s">
        <v>948</v>
      </c>
      <c r="B762" s="1090" t="s">
        <v>949</v>
      </c>
      <c r="C762" s="1090" t="s">
        <v>950</v>
      </c>
      <c r="D762" s="1115" t="s">
        <v>951</v>
      </c>
      <c r="E762" s="1115" t="s">
        <v>952</v>
      </c>
      <c r="F762" s="1115" t="s">
        <v>953</v>
      </c>
      <c r="G762" s="1115" t="s">
        <v>954</v>
      </c>
      <c r="H762" s="1115" t="s">
        <v>935</v>
      </c>
      <c r="I762" s="1115" t="s">
        <v>955</v>
      </c>
      <c r="J762" s="1234" t="s">
        <v>956</v>
      </c>
      <c r="K762" s="1117" t="s">
        <v>957</v>
      </c>
      <c r="L762" s="1117" t="s">
        <v>958</v>
      </c>
      <c r="M762" s="1297" t="s">
        <v>959</v>
      </c>
      <c r="N762" s="1117" t="s">
        <v>942</v>
      </c>
    </row>
    <row r="763" spans="1:14" ht="19" thickBot="1">
      <c r="A763" s="1218">
        <v>1</v>
      </c>
      <c r="B763" s="1100" t="s">
        <v>1438</v>
      </c>
      <c r="C763" s="1159" t="s">
        <v>1439</v>
      </c>
      <c r="D763" s="1101">
        <v>107112.24</v>
      </c>
      <c r="E763" s="1096">
        <f>D763*35%</f>
        <v>37489.284</v>
      </c>
      <c r="F763" s="1096">
        <f>D763*20%</f>
        <v>21422.448000000004</v>
      </c>
      <c r="G763" s="1096">
        <v>5400</v>
      </c>
      <c r="H763" s="1096">
        <f>D763*5%</f>
        <v>5355.612000000001</v>
      </c>
      <c r="I763" s="1096">
        <f>D763*5%+64915.68</f>
        <v>70271.292000000001</v>
      </c>
      <c r="J763" s="1298"/>
      <c r="K763" s="1298"/>
      <c r="L763" s="1266"/>
      <c r="M763" s="1101">
        <v>480000</v>
      </c>
      <c r="N763" s="1266"/>
    </row>
    <row r="764" spans="1:14" ht="19" thickBot="1">
      <c r="A764" s="1299"/>
      <c r="B764" s="1300" t="s">
        <v>1038</v>
      </c>
      <c r="C764" s="1300"/>
      <c r="D764" s="1301">
        <f t="shared" ref="D764:N764" si="99">SUM(D763:D763)</f>
        <v>107112.24</v>
      </c>
      <c r="E764" s="1301">
        <f t="shared" si="99"/>
        <v>37489.284</v>
      </c>
      <c r="F764" s="1301">
        <f t="shared" si="99"/>
        <v>21422.448000000004</v>
      </c>
      <c r="G764" s="1301">
        <f t="shared" si="99"/>
        <v>5400</v>
      </c>
      <c r="H764" s="1301">
        <f t="shared" si="99"/>
        <v>5355.612000000001</v>
      </c>
      <c r="I764" s="1301">
        <f t="shared" si="99"/>
        <v>70271.292000000001</v>
      </c>
      <c r="J764" s="1301">
        <f t="shared" si="99"/>
        <v>0</v>
      </c>
      <c r="K764" s="1301">
        <f t="shared" si="99"/>
        <v>0</v>
      </c>
      <c r="L764" s="1301">
        <f t="shared" si="99"/>
        <v>0</v>
      </c>
      <c r="M764" s="1301">
        <f t="shared" si="99"/>
        <v>480000</v>
      </c>
      <c r="N764" s="1301">
        <f t="shared" si="99"/>
        <v>0</v>
      </c>
    </row>
    <row r="765" spans="1:14" ht="18">
      <c r="A765" s="1095">
        <v>2</v>
      </c>
      <c r="B765" s="1095" t="s">
        <v>1440</v>
      </c>
      <c r="C765" s="1095" t="s">
        <v>1441</v>
      </c>
      <c r="D765" s="1096">
        <v>290032.44</v>
      </c>
      <c r="E765" s="1124">
        <f>D765*35%</f>
        <v>101511.35399999999</v>
      </c>
      <c r="F765" s="1124">
        <f>D765*20%</f>
        <v>58006.488000000005</v>
      </c>
      <c r="G765" s="1124">
        <v>7560</v>
      </c>
      <c r="H765" s="1124">
        <f>D765*5%</f>
        <v>14501.622000000001</v>
      </c>
      <c r="I765" s="1124">
        <f>D765*5%+24000</f>
        <v>38501.622000000003</v>
      </c>
      <c r="J765" s="1302"/>
      <c r="K765" s="1302"/>
      <c r="L765" s="1285"/>
      <c r="M765" s="1124">
        <v>480000</v>
      </c>
      <c r="N765" s="1285"/>
    </row>
    <row r="766" spans="1:14" ht="18">
      <c r="A766" s="1204"/>
      <c r="B766" s="1204" t="s">
        <v>1442</v>
      </c>
      <c r="C766" s="1095" t="s">
        <v>1441</v>
      </c>
      <c r="D766" s="1096">
        <v>290032.44</v>
      </c>
      <c r="E766" s="1124">
        <f t="shared" ref="E766:E774" si="100">D766*35%</f>
        <v>101511.35399999999</v>
      </c>
      <c r="F766" s="1124">
        <f t="shared" ref="F766:F774" si="101">D766*20%</f>
        <v>58006.488000000005</v>
      </c>
      <c r="G766" s="1124">
        <v>7560</v>
      </c>
      <c r="H766" s="1124">
        <f t="shared" ref="H766:H774" si="102">D766*5%</f>
        <v>14501.622000000001</v>
      </c>
      <c r="I766" s="1124">
        <f t="shared" ref="I766:I774" si="103">D766*5%+24000</f>
        <v>38501.622000000003</v>
      </c>
      <c r="J766" s="1302"/>
      <c r="K766" s="1302"/>
      <c r="L766" s="1285"/>
      <c r="M766" s="1124">
        <v>480000</v>
      </c>
      <c r="N766" s="1303"/>
    </row>
    <row r="767" spans="1:14" ht="18">
      <c r="A767" s="1204"/>
      <c r="B767" s="1204" t="s">
        <v>1443</v>
      </c>
      <c r="C767" s="1095" t="s">
        <v>1441</v>
      </c>
      <c r="D767" s="1096">
        <v>290032.44</v>
      </c>
      <c r="E767" s="1124">
        <f t="shared" si="100"/>
        <v>101511.35399999999</v>
      </c>
      <c r="F767" s="1124">
        <f t="shared" si="101"/>
        <v>58006.488000000005</v>
      </c>
      <c r="G767" s="1124">
        <v>7560</v>
      </c>
      <c r="H767" s="1124">
        <f t="shared" si="102"/>
        <v>14501.622000000001</v>
      </c>
      <c r="I767" s="1124">
        <f t="shared" si="103"/>
        <v>38501.622000000003</v>
      </c>
      <c r="J767" s="1302"/>
      <c r="K767" s="1302"/>
      <c r="L767" s="1285"/>
      <c r="M767" s="1124">
        <v>480000</v>
      </c>
      <c r="N767" s="1303"/>
    </row>
    <row r="768" spans="1:14" ht="18">
      <c r="A768" s="1204"/>
      <c r="B768" s="1204" t="s">
        <v>1444</v>
      </c>
      <c r="C768" s="1095" t="s">
        <v>1441</v>
      </c>
      <c r="D768" s="1096">
        <v>290032.44</v>
      </c>
      <c r="E768" s="1124">
        <f t="shared" si="100"/>
        <v>101511.35399999999</v>
      </c>
      <c r="F768" s="1124">
        <f t="shared" si="101"/>
        <v>58006.488000000005</v>
      </c>
      <c r="G768" s="1124">
        <v>7560</v>
      </c>
      <c r="H768" s="1124">
        <f t="shared" si="102"/>
        <v>14501.622000000001</v>
      </c>
      <c r="I768" s="1124">
        <f t="shared" si="103"/>
        <v>38501.622000000003</v>
      </c>
      <c r="J768" s="1302"/>
      <c r="K768" s="1302"/>
      <c r="L768" s="1285"/>
      <c r="M768" s="1124">
        <v>480000</v>
      </c>
      <c r="N768" s="1303"/>
    </row>
    <row r="769" spans="1:14" ht="18">
      <c r="A769" s="1204"/>
      <c r="B769" s="1204" t="s">
        <v>1445</v>
      </c>
      <c r="C769" s="1095" t="s">
        <v>1441</v>
      </c>
      <c r="D769" s="1096">
        <v>290032.44</v>
      </c>
      <c r="E769" s="1124">
        <f t="shared" si="100"/>
        <v>101511.35399999999</v>
      </c>
      <c r="F769" s="1124">
        <f t="shared" si="101"/>
        <v>58006.488000000005</v>
      </c>
      <c r="G769" s="1124">
        <v>7560</v>
      </c>
      <c r="H769" s="1124">
        <f t="shared" si="102"/>
        <v>14501.622000000001</v>
      </c>
      <c r="I769" s="1124">
        <f t="shared" si="103"/>
        <v>38501.622000000003</v>
      </c>
      <c r="J769" s="1302"/>
      <c r="K769" s="1302"/>
      <c r="L769" s="1285"/>
      <c r="M769" s="1124">
        <v>480000</v>
      </c>
      <c r="N769" s="1303"/>
    </row>
    <row r="770" spans="1:14" ht="18">
      <c r="A770" s="1204"/>
      <c r="B770" s="1204" t="s">
        <v>1446</v>
      </c>
      <c r="C770" s="1095" t="s">
        <v>1441</v>
      </c>
      <c r="D770" s="1096">
        <v>290032.44</v>
      </c>
      <c r="E770" s="1124">
        <f t="shared" si="100"/>
        <v>101511.35399999999</v>
      </c>
      <c r="F770" s="1124">
        <f t="shared" si="101"/>
        <v>58006.488000000005</v>
      </c>
      <c r="G770" s="1124">
        <v>7560</v>
      </c>
      <c r="H770" s="1124">
        <f t="shared" si="102"/>
        <v>14501.622000000001</v>
      </c>
      <c r="I770" s="1124">
        <f t="shared" si="103"/>
        <v>38501.622000000003</v>
      </c>
      <c r="J770" s="1302"/>
      <c r="K770" s="1302"/>
      <c r="L770" s="1285"/>
      <c r="M770" s="1124">
        <v>480000</v>
      </c>
      <c r="N770" s="1303"/>
    </row>
    <row r="771" spans="1:14" ht="18">
      <c r="A771" s="1204"/>
      <c r="B771" s="1204" t="s">
        <v>1447</v>
      </c>
      <c r="C771" s="1095" t="s">
        <v>1441</v>
      </c>
      <c r="D771" s="1096">
        <v>290032.44</v>
      </c>
      <c r="E771" s="1124">
        <f t="shared" si="100"/>
        <v>101511.35399999999</v>
      </c>
      <c r="F771" s="1124">
        <f t="shared" si="101"/>
        <v>58006.488000000005</v>
      </c>
      <c r="G771" s="1124">
        <v>7560</v>
      </c>
      <c r="H771" s="1124">
        <f t="shared" si="102"/>
        <v>14501.622000000001</v>
      </c>
      <c r="I771" s="1124">
        <f t="shared" si="103"/>
        <v>38501.622000000003</v>
      </c>
      <c r="J771" s="1302"/>
      <c r="K771" s="1302"/>
      <c r="L771" s="1285"/>
      <c r="M771" s="1124">
        <v>480000</v>
      </c>
      <c r="N771" s="1303"/>
    </row>
    <row r="772" spans="1:14" ht="18">
      <c r="A772" s="1204"/>
      <c r="B772" s="1204" t="s">
        <v>1448</v>
      </c>
      <c r="C772" s="1095" t="s">
        <v>1441</v>
      </c>
      <c r="D772" s="1096">
        <v>290032.44</v>
      </c>
      <c r="E772" s="1124">
        <f t="shared" si="100"/>
        <v>101511.35399999999</v>
      </c>
      <c r="F772" s="1124">
        <f t="shared" si="101"/>
        <v>58006.488000000005</v>
      </c>
      <c r="G772" s="1124">
        <v>7560</v>
      </c>
      <c r="H772" s="1124">
        <f t="shared" si="102"/>
        <v>14501.622000000001</v>
      </c>
      <c r="I772" s="1124">
        <f t="shared" si="103"/>
        <v>38501.622000000003</v>
      </c>
      <c r="J772" s="1302"/>
      <c r="K772" s="1302"/>
      <c r="L772" s="1285"/>
      <c r="M772" s="1124">
        <v>480000</v>
      </c>
      <c r="N772" s="1303"/>
    </row>
    <row r="773" spans="1:14" ht="18">
      <c r="A773" s="1204"/>
      <c r="B773" s="1204" t="s">
        <v>1449</v>
      </c>
      <c r="C773" s="1204" t="s">
        <v>1450</v>
      </c>
      <c r="D773" s="1171">
        <v>339716.88</v>
      </c>
      <c r="E773" s="1124">
        <f t="shared" si="100"/>
        <v>118900.908</v>
      </c>
      <c r="F773" s="1124">
        <f t="shared" si="101"/>
        <v>67943.376000000004</v>
      </c>
      <c r="G773" s="1124">
        <v>7560</v>
      </c>
      <c r="H773" s="1124">
        <f t="shared" si="102"/>
        <v>16985.844000000001</v>
      </c>
      <c r="I773" s="1124">
        <f t="shared" si="103"/>
        <v>40985.843999999997</v>
      </c>
      <c r="J773" s="1304"/>
      <c r="K773" s="1304"/>
      <c r="L773" s="1303"/>
      <c r="M773" s="1124">
        <v>480000</v>
      </c>
      <c r="N773" s="1303"/>
    </row>
    <row r="774" spans="1:14" ht="18.5" thickBot="1">
      <c r="A774" s="1204"/>
      <c r="B774" s="1204" t="s">
        <v>1451</v>
      </c>
      <c r="C774" s="1204" t="s">
        <v>1450</v>
      </c>
      <c r="D774" s="1171">
        <v>339716.88</v>
      </c>
      <c r="E774" s="1124">
        <f t="shared" si="100"/>
        <v>118900.908</v>
      </c>
      <c r="F774" s="1124">
        <f t="shared" si="101"/>
        <v>67943.376000000004</v>
      </c>
      <c r="G774" s="1124">
        <v>7560</v>
      </c>
      <c r="H774" s="1124">
        <f t="shared" si="102"/>
        <v>16985.844000000001</v>
      </c>
      <c r="I774" s="1124">
        <f t="shared" si="103"/>
        <v>40985.843999999997</v>
      </c>
      <c r="J774" s="1304"/>
      <c r="K774" s="1304"/>
      <c r="L774" s="1303"/>
      <c r="M774" s="1124">
        <v>480000</v>
      </c>
      <c r="N774" s="1303"/>
    </row>
    <row r="775" spans="1:14" ht="19" thickBot="1">
      <c r="A775" s="1134"/>
      <c r="B775" s="1135" t="s">
        <v>1080</v>
      </c>
      <c r="C775" s="1305"/>
      <c r="D775" s="1301">
        <f>SUM(D765:D774)</f>
        <v>2999693.28</v>
      </c>
      <c r="E775" s="1301">
        <f t="shared" ref="E775:N775" si="104">SUM(E765:E774)</f>
        <v>1049892.648</v>
      </c>
      <c r="F775" s="1301">
        <f t="shared" si="104"/>
        <v>599938.65600000008</v>
      </c>
      <c r="G775" s="1301">
        <f t="shared" si="104"/>
        <v>75600</v>
      </c>
      <c r="H775" s="1301">
        <f t="shared" si="104"/>
        <v>149984.66400000002</v>
      </c>
      <c r="I775" s="1301">
        <f t="shared" si="104"/>
        <v>389984.66399999999</v>
      </c>
      <c r="J775" s="1301">
        <f t="shared" si="104"/>
        <v>0</v>
      </c>
      <c r="K775" s="1301">
        <f t="shared" si="104"/>
        <v>0</v>
      </c>
      <c r="L775" s="1301">
        <f t="shared" si="104"/>
        <v>0</v>
      </c>
      <c r="M775" s="1301">
        <f t="shared" si="104"/>
        <v>4800000</v>
      </c>
      <c r="N775" s="1301">
        <f t="shared" si="104"/>
        <v>0</v>
      </c>
    </row>
    <row r="776" spans="1:14" ht="18">
      <c r="A776" s="1095">
        <v>3</v>
      </c>
      <c r="B776" s="1095" t="s">
        <v>1452</v>
      </c>
      <c r="C776" s="1095" t="s">
        <v>960</v>
      </c>
      <c r="D776" s="1096">
        <v>672590.99999999965</v>
      </c>
      <c r="E776" s="1101">
        <f>D776*35%</f>
        <v>235406.84999999986</v>
      </c>
      <c r="F776" s="1101">
        <f>D776*20%</f>
        <v>134518.19999999992</v>
      </c>
      <c r="G776" s="1101">
        <v>8640</v>
      </c>
      <c r="H776" s="1101">
        <f>D776*5%</f>
        <v>33629.549999999981</v>
      </c>
      <c r="I776" s="1101">
        <f>D776*5%+(24000)</f>
        <v>57629.549999999981</v>
      </c>
      <c r="J776" s="1302"/>
      <c r="K776" s="1302"/>
      <c r="L776" s="1285"/>
      <c r="M776" s="1101">
        <v>480000</v>
      </c>
      <c r="N776" s="1285"/>
    </row>
    <row r="777" spans="1:14" ht="18">
      <c r="A777" s="1100"/>
      <c r="B777" s="1100" t="s">
        <v>1453</v>
      </c>
      <c r="C777" s="1100" t="s">
        <v>1454</v>
      </c>
      <c r="D777" s="1101">
        <v>716580.35999999975</v>
      </c>
      <c r="E777" s="1101">
        <f>D777*35%</f>
        <v>250803.1259999999</v>
      </c>
      <c r="F777" s="1101">
        <f>D777*20%</f>
        <v>143316.07199999996</v>
      </c>
      <c r="G777" s="1101">
        <v>9720</v>
      </c>
      <c r="H777" s="1101">
        <f>D777*5%</f>
        <v>35829.017999999989</v>
      </c>
      <c r="I777" s="1101">
        <f>D777*5%+(24000)</f>
        <v>59829.017999999989</v>
      </c>
      <c r="J777" s="1101"/>
      <c r="K777" s="1101"/>
      <c r="L777" s="1266"/>
      <c r="M777" s="1101">
        <v>480000</v>
      </c>
      <c r="N777" s="1266"/>
    </row>
    <row r="778" spans="1:14" ht="18">
      <c r="A778" s="1123"/>
      <c r="B778" s="1123" t="s">
        <v>1455</v>
      </c>
      <c r="C778" s="1100" t="s">
        <v>1454</v>
      </c>
      <c r="D778" s="1101">
        <v>716580.35999999975</v>
      </c>
      <c r="E778" s="1101">
        <f>D778*35%</f>
        <v>250803.1259999999</v>
      </c>
      <c r="F778" s="1101">
        <f>D778*20%</f>
        <v>143316.07199999996</v>
      </c>
      <c r="G778" s="1101">
        <v>9720</v>
      </c>
      <c r="H778" s="1101">
        <f>D778*5%</f>
        <v>35829.017999999989</v>
      </c>
      <c r="I778" s="1101">
        <f>D778*5%+(24000)</f>
        <v>59829.017999999989</v>
      </c>
      <c r="J778" s="1124"/>
      <c r="K778" s="1124"/>
      <c r="L778" s="1277"/>
      <c r="M778" s="1101">
        <v>480000</v>
      </c>
      <c r="N778" s="1277"/>
    </row>
    <row r="779" spans="1:14" ht="18.5" thickBot="1">
      <c r="A779" s="1123">
        <v>4</v>
      </c>
      <c r="B779" s="1123" t="s">
        <v>1456</v>
      </c>
      <c r="C779" s="1123" t="s">
        <v>1457</v>
      </c>
      <c r="D779" s="1124">
        <v>2688000</v>
      </c>
      <c r="E779" s="1124">
        <f>D779*35%</f>
        <v>940799.99999999988</v>
      </c>
      <c r="F779" s="1124">
        <f>D779*20%</f>
        <v>537600</v>
      </c>
      <c r="G779" s="1124">
        <v>9720</v>
      </c>
      <c r="H779" s="1124">
        <f>D779*5%</f>
        <v>134400</v>
      </c>
      <c r="I779" s="1124">
        <f>D779*5%+(24000)</f>
        <v>158400</v>
      </c>
      <c r="J779" s="1124">
        <v>7560</v>
      </c>
      <c r="K779" s="1124">
        <v>137628</v>
      </c>
      <c r="L779" s="1277"/>
      <c r="M779" s="1101">
        <v>480000</v>
      </c>
      <c r="N779" s="1277"/>
    </row>
    <row r="780" spans="1:14" ht="18.5" thickBot="1">
      <c r="A780" s="1154"/>
      <c r="B780" s="1135" t="s">
        <v>966</v>
      </c>
      <c r="C780" s="1135"/>
      <c r="D780" s="1127">
        <f>SUM(D776:D779)</f>
        <v>4793751.7199999988</v>
      </c>
      <c r="E780" s="1127">
        <f t="shared" ref="E780:M780" si="105">SUM(E776:E779)</f>
        <v>1677813.1019999995</v>
      </c>
      <c r="F780" s="1127">
        <f t="shared" si="105"/>
        <v>958750.34399999981</v>
      </c>
      <c r="G780" s="1127">
        <f t="shared" si="105"/>
        <v>37800</v>
      </c>
      <c r="H780" s="1127">
        <f t="shared" si="105"/>
        <v>239687.58599999995</v>
      </c>
      <c r="I780" s="1127">
        <f t="shared" si="105"/>
        <v>335687.58599999995</v>
      </c>
      <c r="J780" s="1127">
        <f t="shared" si="105"/>
        <v>7560</v>
      </c>
      <c r="K780" s="1127">
        <f t="shared" si="105"/>
        <v>137628</v>
      </c>
      <c r="L780" s="1127">
        <f t="shared" si="105"/>
        <v>0</v>
      </c>
      <c r="M780" s="1127">
        <f t="shared" si="105"/>
        <v>1920000</v>
      </c>
      <c r="N780" s="1127">
        <f>SUM(N776:N779)</f>
        <v>0</v>
      </c>
    </row>
    <row r="781" spans="1:14" ht="18.5">
      <c r="A781" s="1216"/>
      <c r="B781" s="1216"/>
      <c r="C781" s="1216"/>
      <c r="D781" s="1216"/>
      <c r="E781" s="1216"/>
      <c r="F781" s="1216"/>
      <c r="G781" s="1216"/>
      <c r="H781" s="1216"/>
      <c r="I781" s="1216"/>
      <c r="J781" s="1302"/>
      <c r="K781" s="1302"/>
      <c r="L781" s="1285"/>
      <c r="M781" s="1285"/>
      <c r="N781" s="1285"/>
    </row>
    <row r="782" spans="1:14" ht="20.5" thickBot="1">
      <c r="A782" s="1736" t="s">
        <v>1458</v>
      </c>
      <c r="B782" s="1737"/>
      <c r="C782" s="1737"/>
      <c r="D782" s="1737"/>
      <c r="E782" s="1737"/>
      <c r="F782" s="1737"/>
      <c r="G782" s="1737"/>
      <c r="H782" s="1737"/>
      <c r="I782" s="1737"/>
      <c r="J782" s="1737"/>
      <c r="K782" s="1737"/>
      <c r="L782" s="1737"/>
      <c r="M782" s="1737"/>
      <c r="N782" s="1738"/>
    </row>
    <row r="783" spans="1:14" ht="20">
      <c r="A783" s="1150">
        <v>1</v>
      </c>
      <c r="B783" s="1151" t="s">
        <v>1459</v>
      </c>
      <c r="C783" s="1235" t="s">
        <v>1460</v>
      </c>
      <c r="D783" s="1306">
        <v>140079.72</v>
      </c>
      <c r="E783" s="1152">
        <f>D783*35%</f>
        <v>49027.901999999995</v>
      </c>
      <c r="F783" s="1152">
        <f>D783*20%</f>
        <v>28015.944000000003</v>
      </c>
      <c r="G783" s="1152">
        <v>5400</v>
      </c>
      <c r="H783" s="1152">
        <f>D783*5%</f>
        <v>7003.9860000000008</v>
      </c>
      <c r="I783" s="1152">
        <f>D783*5%+64915.68</f>
        <v>71919.665999999997</v>
      </c>
      <c r="J783" s="1307"/>
      <c r="K783" s="1307"/>
      <c r="L783" s="1307"/>
      <c r="M783" s="1308">
        <v>480000</v>
      </c>
      <c r="N783" s="1309"/>
    </row>
    <row r="784" spans="1:14" ht="20">
      <c r="A784" s="1103"/>
      <c r="B784" s="1100" t="s">
        <v>1461</v>
      </c>
      <c r="C784" s="1159" t="s">
        <v>1462</v>
      </c>
      <c r="D784" s="1310">
        <v>149046.36000000002</v>
      </c>
      <c r="E784" s="1101">
        <f>D784*35%</f>
        <v>52166.226000000002</v>
      </c>
      <c r="F784" s="1101">
        <f>D784*20%</f>
        <v>29809.272000000004</v>
      </c>
      <c r="G784" s="1101">
        <v>5400</v>
      </c>
      <c r="H784" s="1101">
        <f>D784*5%</f>
        <v>7452.3180000000011</v>
      </c>
      <c r="I784" s="1101">
        <f>D784*5%+64915.68</f>
        <v>72367.998000000007</v>
      </c>
      <c r="J784" s="1311"/>
      <c r="K784" s="1311"/>
      <c r="L784" s="1311"/>
      <c r="M784" s="1312">
        <v>480000</v>
      </c>
      <c r="N784" s="1313"/>
    </row>
    <row r="785" spans="1:14" ht="20.5" thickBot="1">
      <c r="A785" s="1105">
        <v>2</v>
      </c>
      <c r="B785" s="1106" t="s">
        <v>1463</v>
      </c>
      <c r="C785" s="1200" t="s">
        <v>1464</v>
      </c>
      <c r="D785" s="1314">
        <v>171513.36000000002</v>
      </c>
      <c r="E785" s="1107">
        <f>D785*35%</f>
        <v>60029.675999999999</v>
      </c>
      <c r="F785" s="1107">
        <f>D785*20%</f>
        <v>34302.672000000006</v>
      </c>
      <c r="G785" s="1107">
        <v>5400</v>
      </c>
      <c r="H785" s="1107">
        <f>D785*5%</f>
        <v>8575.6680000000015</v>
      </c>
      <c r="I785" s="1107">
        <f>D785*5%+64915.68</f>
        <v>73491.347999999998</v>
      </c>
      <c r="J785" s="1315"/>
      <c r="K785" s="1315"/>
      <c r="L785" s="1315"/>
      <c r="M785" s="1316">
        <v>480000</v>
      </c>
      <c r="N785" s="1317"/>
    </row>
    <row r="786" spans="1:14" ht="20.5" thickBot="1">
      <c r="A786" s="1739" t="s">
        <v>1038</v>
      </c>
      <c r="B786" s="1739"/>
      <c r="C786" s="1318"/>
      <c r="D786" s="1319">
        <f>SUM(D783:D785)</f>
        <v>460639.44000000006</v>
      </c>
      <c r="E786" s="1319">
        <f t="shared" ref="E786:N786" si="106">SUM(E783:E785)</f>
        <v>161223.804</v>
      </c>
      <c r="F786" s="1319">
        <f t="shared" si="106"/>
        <v>92127.888000000006</v>
      </c>
      <c r="G786" s="1319">
        <f t="shared" si="106"/>
        <v>16200</v>
      </c>
      <c r="H786" s="1319">
        <f t="shared" si="106"/>
        <v>23031.972000000002</v>
      </c>
      <c r="I786" s="1319">
        <f t="shared" si="106"/>
        <v>217779.01199999999</v>
      </c>
      <c r="J786" s="1319">
        <f t="shared" si="106"/>
        <v>0</v>
      </c>
      <c r="K786" s="1319">
        <f t="shared" si="106"/>
        <v>0</v>
      </c>
      <c r="L786" s="1319">
        <f t="shared" si="106"/>
        <v>0</v>
      </c>
      <c r="M786" s="1319">
        <f t="shared" si="106"/>
        <v>1440000</v>
      </c>
      <c r="N786" s="1319">
        <f t="shared" si="106"/>
        <v>0</v>
      </c>
    </row>
    <row r="787" spans="1:14" ht="18">
      <c r="A787" s="1175">
        <v>1</v>
      </c>
      <c r="B787" s="1176" t="s">
        <v>1465</v>
      </c>
      <c r="C787" s="1095" t="s">
        <v>1441</v>
      </c>
      <c r="D787" s="1096">
        <v>290032.44</v>
      </c>
      <c r="E787" s="1124">
        <f t="shared" ref="E787:E792" si="107">D787*35%</f>
        <v>101511.35399999999</v>
      </c>
      <c r="F787" s="1124">
        <f t="shared" ref="F787:F792" si="108">D787*20%</f>
        <v>58006.488000000005</v>
      </c>
      <c r="G787" s="1124">
        <v>7560</v>
      </c>
      <c r="H787" s="1124">
        <f t="shared" ref="H787:H792" si="109">D787*5%</f>
        <v>14501.622000000001</v>
      </c>
      <c r="I787" s="1124">
        <f t="shared" ref="I787:I792" si="110">D787*5%+24000</f>
        <v>38501.622000000003</v>
      </c>
      <c r="J787" s="1302"/>
      <c r="K787" s="1302"/>
      <c r="L787" s="1285"/>
      <c r="M787" s="1124">
        <v>480000</v>
      </c>
      <c r="N787" s="1320"/>
    </row>
    <row r="788" spans="1:14" ht="18">
      <c r="A788" s="1321"/>
      <c r="B788" s="1181" t="s">
        <v>1466</v>
      </c>
      <c r="C788" s="1095" t="s">
        <v>1441</v>
      </c>
      <c r="D788" s="1096">
        <v>290032.44</v>
      </c>
      <c r="E788" s="1124">
        <f t="shared" si="107"/>
        <v>101511.35399999999</v>
      </c>
      <c r="F788" s="1124">
        <f t="shared" si="108"/>
        <v>58006.488000000005</v>
      </c>
      <c r="G788" s="1124">
        <v>7560</v>
      </c>
      <c r="H788" s="1124">
        <f t="shared" si="109"/>
        <v>14501.622000000001</v>
      </c>
      <c r="I788" s="1124">
        <f t="shared" si="110"/>
        <v>38501.622000000003</v>
      </c>
      <c r="J788" s="1302"/>
      <c r="K788" s="1302"/>
      <c r="L788" s="1285"/>
      <c r="M788" s="1124">
        <v>480000</v>
      </c>
      <c r="N788" s="1322"/>
    </row>
    <row r="789" spans="1:14" ht="18">
      <c r="A789" s="1103">
        <v>2</v>
      </c>
      <c r="B789" s="1100" t="s">
        <v>1467</v>
      </c>
      <c r="C789" s="1095" t="s">
        <v>1441</v>
      </c>
      <c r="D789" s="1096">
        <v>290032.44</v>
      </c>
      <c r="E789" s="1124">
        <f t="shared" si="107"/>
        <v>101511.35399999999</v>
      </c>
      <c r="F789" s="1124">
        <f t="shared" si="108"/>
        <v>58006.488000000005</v>
      </c>
      <c r="G789" s="1124">
        <v>7560</v>
      </c>
      <c r="H789" s="1124">
        <f t="shared" si="109"/>
        <v>14501.622000000001</v>
      </c>
      <c r="I789" s="1124">
        <f t="shared" si="110"/>
        <v>38501.622000000003</v>
      </c>
      <c r="J789" s="1302"/>
      <c r="K789" s="1302"/>
      <c r="L789" s="1285"/>
      <c r="M789" s="1124">
        <v>480000</v>
      </c>
      <c r="N789" s="1322"/>
    </row>
    <row r="790" spans="1:14" ht="18">
      <c r="A790" s="1122"/>
      <c r="B790" s="1123" t="s">
        <v>1468</v>
      </c>
      <c r="C790" s="1095" t="s">
        <v>1441</v>
      </c>
      <c r="D790" s="1096">
        <v>290032.44</v>
      </c>
      <c r="E790" s="1124">
        <f t="shared" si="107"/>
        <v>101511.35399999999</v>
      </c>
      <c r="F790" s="1124">
        <f t="shared" si="108"/>
        <v>58006.488000000005</v>
      </c>
      <c r="G790" s="1124">
        <v>7560</v>
      </c>
      <c r="H790" s="1124">
        <f t="shared" si="109"/>
        <v>14501.622000000001</v>
      </c>
      <c r="I790" s="1124">
        <f t="shared" si="110"/>
        <v>38501.622000000003</v>
      </c>
      <c r="J790" s="1302"/>
      <c r="K790" s="1302"/>
      <c r="L790" s="1285"/>
      <c r="M790" s="1124">
        <v>480000</v>
      </c>
      <c r="N790" s="1323"/>
    </row>
    <row r="791" spans="1:14" ht="18">
      <c r="A791" s="1122"/>
      <c r="B791" s="1123" t="s">
        <v>1469</v>
      </c>
      <c r="C791" s="1229" t="s">
        <v>1470</v>
      </c>
      <c r="D791" s="1124">
        <v>348920.16000000003</v>
      </c>
      <c r="E791" s="1124">
        <f t="shared" si="107"/>
        <v>122122.056</v>
      </c>
      <c r="F791" s="1124">
        <f t="shared" si="108"/>
        <v>69784.032000000007</v>
      </c>
      <c r="G791" s="1124">
        <v>7560</v>
      </c>
      <c r="H791" s="1124">
        <f t="shared" si="109"/>
        <v>17446.008000000002</v>
      </c>
      <c r="I791" s="1124">
        <f t="shared" si="110"/>
        <v>41446.008000000002</v>
      </c>
      <c r="J791" s="1324"/>
      <c r="K791" s="1324"/>
      <c r="L791" s="1277"/>
      <c r="M791" s="1277"/>
      <c r="N791" s="1323"/>
    </row>
    <row r="792" spans="1:14" ht="18.5" thickBot="1">
      <c r="A792" s="1122"/>
      <c r="B792" s="1123" t="s">
        <v>1471</v>
      </c>
      <c r="C792" s="1229" t="s">
        <v>1470</v>
      </c>
      <c r="D792" s="1124">
        <v>348920.16000000003</v>
      </c>
      <c r="E792" s="1124">
        <f t="shared" si="107"/>
        <v>122122.056</v>
      </c>
      <c r="F792" s="1124">
        <f t="shared" si="108"/>
        <v>69784.032000000007</v>
      </c>
      <c r="G792" s="1124">
        <v>7560</v>
      </c>
      <c r="H792" s="1124">
        <f t="shared" si="109"/>
        <v>17446.008000000002</v>
      </c>
      <c r="I792" s="1124">
        <f t="shared" si="110"/>
        <v>41446.008000000002</v>
      </c>
      <c r="J792" s="1324"/>
      <c r="K792" s="1324"/>
      <c r="L792" s="1277"/>
      <c r="M792" s="1124">
        <v>480000</v>
      </c>
      <c r="N792" s="1323"/>
    </row>
    <row r="793" spans="1:14" ht="18.5" thickBot="1">
      <c r="A793" s="1154"/>
      <c r="B793" s="1135" t="s">
        <v>1080</v>
      </c>
      <c r="C793" s="1135"/>
      <c r="D793" s="1127">
        <f>SUM(D787:D792)</f>
        <v>1857970.08</v>
      </c>
      <c r="E793" s="1127">
        <f t="shared" ref="E793:N793" si="111">SUM(E787:E792)</f>
        <v>650289.52799999993</v>
      </c>
      <c r="F793" s="1127">
        <f t="shared" si="111"/>
        <v>371594.01600000006</v>
      </c>
      <c r="G793" s="1127">
        <f t="shared" si="111"/>
        <v>45360</v>
      </c>
      <c r="H793" s="1127">
        <f t="shared" si="111"/>
        <v>92898.504000000015</v>
      </c>
      <c r="I793" s="1127">
        <f t="shared" si="111"/>
        <v>236898.50400000002</v>
      </c>
      <c r="J793" s="1127">
        <f t="shared" si="111"/>
        <v>0</v>
      </c>
      <c r="K793" s="1127">
        <f t="shared" si="111"/>
        <v>0</v>
      </c>
      <c r="L793" s="1127">
        <f t="shared" si="111"/>
        <v>0</v>
      </c>
      <c r="M793" s="1127">
        <f t="shared" si="111"/>
        <v>2400000</v>
      </c>
      <c r="N793" s="1127">
        <f t="shared" si="111"/>
        <v>0</v>
      </c>
    </row>
    <row r="794" spans="1:14" ht="20.5" thickBot="1">
      <c r="A794" s="1736" t="s">
        <v>1472</v>
      </c>
      <c r="B794" s="1737"/>
      <c r="C794" s="1737"/>
      <c r="D794" s="1737"/>
      <c r="E794" s="1737"/>
      <c r="F794" s="1737"/>
      <c r="G794" s="1737"/>
      <c r="H794" s="1737"/>
      <c r="I794" s="1737"/>
      <c r="J794" s="1737"/>
      <c r="K794" s="1737"/>
      <c r="L794" s="1737"/>
      <c r="M794" s="1737"/>
      <c r="N794" s="1738"/>
    </row>
    <row r="795" spans="1:14" ht="18.5" thickBot="1">
      <c r="A795" s="1325" t="s">
        <v>930</v>
      </c>
      <c r="B795" s="1220" t="s">
        <v>931</v>
      </c>
      <c r="C795" s="1220" t="s">
        <v>982</v>
      </c>
      <c r="D795" s="1220" t="s">
        <v>1473</v>
      </c>
      <c r="E795" s="1220" t="s">
        <v>1474</v>
      </c>
      <c r="F795" s="1220" t="s">
        <v>1299</v>
      </c>
      <c r="G795" s="1220" t="s">
        <v>1300</v>
      </c>
      <c r="H795" s="1220" t="s">
        <v>1475</v>
      </c>
      <c r="I795" s="1220"/>
      <c r="J795" s="1326"/>
      <c r="K795" s="1326"/>
      <c r="L795" s="1327"/>
      <c r="M795" s="1327"/>
      <c r="N795" s="1328"/>
    </row>
    <row r="796" spans="1:14" ht="18">
      <c r="A796" s="1329"/>
      <c r="B796" s="1151" t="s">
        <v>1476</v>
      </c>
      <c r="C796" s="1152" t="s">
        <v>1477</v>
      </c>
      <c r="D796" s="1152">
        <v>385728</v>
      </c>
      <c r="E796" s="1152">
        <v>56400</v>
      </c>
      <c r="F796" s="1152">
        <v>40392</v>
      </c>
      <c r="G796" s="1152"/>
      <c r="H796" s="1152"/>
      <c r="I796" s="1152"/>
      <c r="J796" s="1330"/>
      <c r="K796" s="1330"/>
      <c r="L796" s="1331"/>
      <c r="M796" s="1152">
        <v>480000</v>
      </c>
      <c r="N796" s="1320"/>
    </row>
    <row r="797" spans="1:14" ht="18">
      <c r="A797" s="1332"/>
      <c r="B797" s="1100" t="s">
        <v>1478</v>
      </c>
      <c r="C797" s="1101" t="s">
        <v>1477</v>
      </c>
      <c r="D797" s="1101">
        <v>385728</v>
      </c>
      <c r="E797" s="1101">
        <v>56400</v>
      </c>
      <c r="F797" s="1101">
        <v>40392</v>
      </c>
      <c r="G797" s="1101"/>
      <c r="H797" s="1101"/>
      <c r="I797" s="1101"/>
      <c r="J797" s="1333"/>
      <c r="K797" s="1333"/>
      <c r="L797" s="1334"/>
      <c r="M797" s="1101">
        <v>480000</v>
      </c>
      <c r="N797" s="1322"/>
    </row>
    <row r="798" spans="1:14" ht="18">
      <c r="A798" s="1332"/>
      <c r="B798" s="1100" t="s">
        <v>1479</v>
      </c>
      <c r="C798" s="1101" t="s">
        <v>1477</v>
      </c>
      <c r="D798" s="1101">
        <v>385728</v>
      </c>
      <c r="E798" s="1101">
        <v>56400</v>
      </c>
      <c r="F798" s="1101">
        <v>40392</v>
      </c>
      <c r="G798" s="1101"/>
      <c r="H798" s="1101"/>
      <c r="I798" s="1101"/>
      <c r="J798" s="1333"/>
      <c r="K798" s="1333"/>
      <c r="L798" s="1334"/>
      <c r="M798" s="1101">
        <v>480000</v>
      </c>
      <c r="N798" s="1322"/>
    </row>
    <row r="799" spans="1:14" ht="18">
      <c r="A799" s="1332"/>
      <c r="B799" s="1100" t="s">
        <v>1480</v>
      </c>
      <c r="C799" s="1101" t="s">
        <v>1477</v>
      </c>
      <c r="D799" s="1101">
        <v>385728</v>
      </c>
      <c r="E799" s="1101">
        <v>56400</v>
      </c>
      <c r="F799" s="1101">
        <v>40392</v>
      </c>
      <c r="G799" s="1101"/>
      <c r="H799" s="1101"/>
      <c r="I799" s="1101"/>
      <c r="J799" s="1333"/>
      <c r="K799" s="1333"/>
      <c r="L799" s="1334"/>
      <c r="M799" s="1101">
        <v>480000</v>
      </c>
      <c r="N799" s="1322"/>
    </row>
    <row r="800" spans="1:14" ht="18">
      <c r="A800" s="1332"/>
      <c r="B800" s="1100" t="s">
        <v>1481</v>
      </c>
      <c r="C800" s="1101" t="s">
        <v>1477</v>
      </c>
      <c r="D800" s="1101">
        <v>385728</v>
      </c>
      <c r="E800" s="1101">
        <v>56400</v>
      </c>
      <c r="F800" s="1101">
        <v>40392</v>
      </c>
      <c r="G800" s="1101"/>
      <c r="H800" s="1101"/>
      <c r="I800" s="1101"/>
      <c r="J800" s="1333"/>
      <c r="K800" s="1333"/>
      <c r="L800" s="1334"/>
      <c r="M800" s="1101">
        <v>480000</v>
      </c>
      <c r="N800" s="1322"/>
    </row>
    <row r="801" spans="1:14" ht="18">
      <c r="A801" s="1332"/>
      <c r="B801" s="1100" t="s">
        <v>1482</v>
      </c>
      <c r="C801" s="1101" t="s">
        <v>1477</v>
      </c>
      <c r="D801" s="1101">
        <v>385728</v>
      </c>
      <c r="E801" s="1101">
        <v>56400</v>
      </c>
      <c r="F801" s="1101">
        <v>40392</v>
      </c>
      <c r="G801" s="1101"/>
      <c r="H801" s="1101"/>
      <c r="I801" s="1101"/>
      <c r="J801" s="1333"/>
      <c r="K801" s="1333"/>
      <c r="L801" s="1334"/>
      <c r="M801" s="1101">
        <v>480000</v>
      </c>
      <c r="N801" s="1322"/>
    </row>
    <row r="802" spans="1:14" ht="18">
      <c r="A802" s="1332"/>
      <c r="B802" s="1100" t="s">
        <v>1483</v>
      </c>
      <c r="C802" s="1101" t="s">
        <v>1477</v>
      </c>
      <c r="D802" s="1101">
        <v>385728</v>
      </c>
      <c r="E802" s="1101">
        <v>56400</v>
      </c>
      <c r="F802" s="1101">
        <v>40392</v>
      </c>
      <c r="G802" s="1101"/>
      <c r="H802" s="1101"/>
      <c r="I802" s="1101"/>
      <c r="J802" s="1333"/>
      <c r="K802" s="1333"/>
      <c r="L802" s="1334"/>
      <c r="M802" s="1101">
        <v>480000</v>
      </c>
      <c r="N802" s="1322"/>
    </row>
    <row r="803" spans="1:14" ht="18">
      <c r="A803" s="1332"/>
      <c r="B803" s="1100" t="s">
        <v>1484</v>
      </c>
      <c r="C803" s="1101" t="s">
        <v>1477</v>
      </c>
      <c r="D803" s="1101">
        <v>385728</v>
      </c>
      <c r="E803" s="1101">
        <v>56400</v>
      </c>
      <c r="F803" s="1101">
        <v>40392</v>
      </c>
      <c r="G803" s="1101"/>
      <c r="H803" s="1101"/>
      <c r="I803" s="1101"/>
      <c r="J803" s="1333"/>
      <c r="K803" s="1333"/>
      <c r="L803" s="1334"/>
      <c r="M803" s="1101">
        <v>480000</v>
      </c>
      <c r="N803" s="1322"/>
    </row>
    <row r="804" spans="1:14" ht="18">
      <c r="A804" s="1332"/>
      <c r="B804" s="1100" t="s">
        <v>1485</v>
      </c>
      <c r="C804" s="1101" t="s">
        <v>1477</v>
      </c>
      <c r="D804" s="1101">
        <v>385728</v>
      </c>
      <c r="E804" s="1101">
        <v>56400</v>
      </c>
      <c r="F804" s="1101">
        <v>40392</v>
      </c>
      <c r="G804" s="1101"/>
      <c r="H804" s="1101"/>
      <c r="I804" s="1101"/>
      <c r="J804" s="1333"/>
      <c r="K804" s="1333"/>
      <c r="L804" s="1334"/>
      <c r="M804" s="1101">
        <v>480000</v>
      </c>
      <c r="N804" s="1322"/>
    </row>
    <row r="805" spans="1:14" ht="18">
      <c r="A805" s="1332"/>
      <c r="B805" s="1100" t="s">
        <v>1486</v>
      </c>
      <c r="C805" s="1101" t="s">
        <v>1477</v>
      </c>
      <c r="D805" s="1101">
        <v>385728</v>
      </c>
      <c r="E805" s="1101">
        <v>56400</v>
      </c>
      <c r="F805" s="1101">
        <v>40392</v>
      </c>
      <c r="G805" s="1101"/>
      <c r="H805" s="1101"/>
      <c r="I805" s="1101"/>
      <c r="J805" s="1333"/>
      <c r="K805" s="1333"/>
      <c r="L805" s="1334"/>
      <c r="M805" s="1101">
        <v>480000</v>
      </c>
      <c r="N805" s="1322"/>
    </row>
    <row r="806" spans="1:14" ht="18">
      <c r="A806" s="1103">
        <v>1</v>
      </c>
      <c r="B806" s="1100" t="s">
        <v>1487</v>
      </c>
      <c r="C806" s="1159" t="s">
        <v>1488</v>
      </c>
      <c r="D806" s="1101">
        <v>409324.92</v>
      </c>
      <c r="E806" s="1101">
        <v>56400</v>
      </c>
      <c r="F806" s="1101">
        <v>42925.08</v>
      </c>
      <c r="G806" s="1101"/>
      <c r="H806" s="1101"/>
      <c r="I806" s="1101"/>
      <c r="J806" s="1298"/>
      <c r="K806" s="1298"/>
      <c r="L806" s="1266"/>
      <c r="M806" s="1101">
        <v>480000</v>
      </c>
      <c r="N806" s="1322"/>
    </row>
    <row r="807" spans="1:14" ht="18">
      <c r="A807" s="1103"/>
      <c r="B807" s="1100" t="s">
        <v>1489</v>
      </c>
      <c r="C807" s="1159" t="s">
        <v>1488</v>
      </c>
      <c r="D807" s="1101">
        <v>409324.92</v>
      </c>
      <c r="E807" s="1101">
        <v>56400</v>
      </c>
      <c r="F807" s="1101">
        <v>42925.08</v>
      </c>
      <c r="G807" s="1101"/>
      <c r="H807" s="1101"/>
      <c r="I807" s="1101"/>
      <c r="J807" s="1298"/>
      <c r="K807" s="1298"/>
      <c r="L807" s="1266"/>
      <c r="M807" s="1101">
        <v>480000</v>
      </c>
      <c r="N807" s="1322"/>
    </row>
    <row r="808" spans="1:14" ht="18">
      <c r="A808" s="1103"/>
      <c r="B808" s="1100" t="s">
        <v>1490</v>
      </c>
      <c r="C808" s="1159" t="s">
        <v>1488</v>
      </c>
      <c r="D808" s="1101">
        <v>409324.92</v>
      </c>
      <c r="E808" s="1101">
        <v>56400</v>
      </c>
      <c r="F808" s="1101">
        <v>42925.08</v>
      </c>
      <c r="G808" s="1101"/>
      <c r="H808" s="1101"/>
      <c r="I808" s="1101"/>
      <c r="J808" s="1298"/>
      <c r="K808" s="1298"/>
      <c r="L808" s="1266"/>
      <c r="M808" s="1101">
        <v>480000</v>
      </c>
      <c r="N808" s="1322"/>
    </row>
    <row r="809" spans="1:14" ht="18">
      <c r="A809" s="1103"/>
      <c r="B809" s="1100" t="s">
        <v>1491</v>
      </c>
      <c r="C809" s="1159" t="s">
        <v>1488</v>
      </c>
      <c r="D809" s="1101">
        <v>409324.92</v>
      </c>
      <c r="E809" s="1101">
        <v>56400</v>
      </c>
      <c r="F809" s="1101">
        <v>42925.08</v>
      </c>
      <c r="G809" s="1101"/>
      <c r="H809" s="1101"/>
      <c r="I809" s="1101"/>
      <c r="J809" s="1298"/>
      <c r="K809" s="1298"/>
      <c r="L809" s="1266"/>
      <c r="M809" s="1101">
        <v>480000</v>
      </c>
      <c r="N809" s="1322"/>
    </row>
    <row r="810" spans="1:14" ht="18">
      <c r="A810" s="1103"/>
      <c r="B810" s="1100" t="s">
        <v>1492</v>
      </c>
      <c r="C810" s="1159" t="s">
        <v>1488</v>
      </c>
      <c r="D810" s="1101">
        <v>409324.92</v>
      </c>
      <c r="E810" s="1101">
        <v>56400</v>
      </c>
      <c r="F810" s="1101">
        <v>42925.08</v>
      </c>
      <c r="G810" s="1101"/>
      <c r="H810" s="1101"/>
      <c r="I810" s="1101"/>
      <c r="J810" s="1298"/>
      <c r="K810" s="1298"/>
      <c r="L810" s="1266"/>
      <c r="M810" s="1101">
        <v>480000</v>
      </c>
      <c r="N810" s="1322"/>
    </row>
    <row r="811" spans="1:14" ht="18">
      <c r="A811" s="1103"/>
      <c r="B811" s="1100" t="s">
        <v>1493</v>
      </c>
      <c r="C811" s="1159" t="s">
        <v>1488</v>
      </c>
      <c r="D811" s="1101">
        <v>409324.92</v>
      </c>
      <c r="E811" s="1101">
        <v>56400</v>
      </c>
      <c r="F811" s="1101">
        <v>42925.08</v>
      </c>
      <c r="G811" s="1101"/>
      <c r="H811" s="1101"/>
      <c r="I811" s="1101"/>
      <c r="J811" s="1298"/>
      <c r="K811" s="1298"/>
      <c r="L811" s="1266"/>
      <c r="M811" s="1101">
        <v>480000</v>
      </c>
      <c r="N811" s="1322"/>
    </row>
    <row r="812" spans="1:14" ht="18">
      <c r="A812" s="1103"/>
      <c r="B812" s="1100" t="s">
        <v>1494</v>
      </c>
      <c r="C812" s="1159" t="s">
        <v>1488</v>
      </c>
      <c r="D812" s="1101">
        <v>409324.92</v>
      </c>
      <c r="E812" s="1101">
        <v>56400</v>
      </c>
      <c r="F812" s="1101">
        <v>42925.08</v>
      </c>
      <c r="G812" s="1101"/>
      <c r="H812" s="1101"/>
      <c r="I812" s="1101"/>
      <c r="J812" s="1298"/>
      <c r="K812" s="1298"/>
      <c r="L812" s="1266"/>
      <c r="M812" s="1101">
        <v>480000</v>
      </c>
      <c r="N812" s="1322"/>
    </row>
    <row r="813" spans="1:14" ht="18">
      <c r="A813" s="1103"/>
      <c r="B813" s="1100" t="s">
        <v>1495</v>
      </c>
      <c r="C813" s="1159" t="s">
        <v>1496</v>
      </c>
      <c r="D813" s="1101">
        <v>470964</v>
      </c>
      <c r="E813" s="1101">
        <v>56400</v>
      </c>
      <c r="F813" s="1101">
        <v>44052</v>
      </c>
      <c r="G813" s="1101"/>
      <c r="H813" s="1101"/>
      <c r="I813" s="1101"/>
      <c r="J813" s="1298"/>
      <c r="K813" s="1298"/>
      <c r="L813" s="1266"/>
      <c r="M813" s="1101">
        <v>480000</v>
      </c>
      <c r="N813" s="1322"/>
    </row>
    <row r="814" spans="1:14" ht="18">
      <c r="A814" s="1103"/>
      <c r="B814" s="1100" t="s">
        <v>1497</v>
      </c>
      <c r="C814" s="1159" t="s">
        <v>1496</v>
      </c>
      <c r="D814" s="1101">
        <v>470964</v>
      </c>
      <c r="E814" s="1101">
        <v>56400</v>
      </c>
      <c r="F814" s="1101">
        <v>44052</v>
      </c>
      <c r="G814" s="1101"/>
      <c r="H814" s="1101"/>
      <c r="I814" s="1101"/>
      <c r="J814" s="1298"/>
      <c r="K814" s="1298"/>
      <c r="L814" s="1266"/>
      <c r="M814" s="1101">
        <v>480000</v>
      </c>
      <c r="N814" s="1322"/>
    </row>
    <row r="815" spans="1:14" ht="18">
      <c r="A815" s="1103"/>
      <c r="B815" s="1100" t="s">
        <v>1498</v>
      </c>
      <c r="C815" s="1159" t="s">
        <v>1499</v>
      </c>
      <c r="D815" s="1101">
        <v>499704</v>
      </c>
      <c r="E815" s="1101">
        <v>56400</v>
      </c>
      <c r="F815" s="1101">
        <v>49536</v>
      </c>
      <c r="G815" s="1101"/>
      <c r="H815" s="1101"/>
      <c r="I815" s="1101"/>
      <c r="J815" s="1298"/>
      <c r="K815" s="1298"/>
      <c r="L815" s="1266"/>
      <c r="M815" s="1101">
        <v>480000</v>
      </c>
      <c r="N815" s="1322"/>
    </row>
    <row r="816" spans="1:14" ht="18">
      <c r="A816" s="1103"/>
      <c r="B816" s="1100" t="s">
        <v>1500</v>
      </c>
      <c r="C816" s="1159" t="s">
        <v>1499</v>
      </c>
      <c r="D816" s="1101">
        <v>499704</v>
      </c>
      <c r="E816" s="1101">
        <v>56400</v>
      </c>
      <c r="F816" s="1101">
        <v>49536</v>
      </c>
      <c r="G816" s="1101"/>
      <c r="H816" s="1101"/>
      <c r="I816" s="1101"/>
      <c r="J816" s="1298"/>
      <c r="K816" s="1298"/>
      <c r="L816" s="1266"/>
      <c r="M816" s="1101">
        <v>480000</v>
      </c>
      <c r="N816" s="1322"/>
    </row>
    <row r="817" spans="1:14" ht="18">
      <c r="A817" s="1103"/>
      <c r="B817" s="1100" t="s">
        <v>1501</v>
      </c>
      <c r="C817" s="1159" t="s">
        <v>1499</v>
      </c>
      <c r="D817" s="1101">
        <v>499704</v>
      </c>
      <c r="E817" s="1101">
        <v>56400</v>
      </c>
      <c r="F817" s="1101">
        <v>49536</v>
      </c>
      <c r="G817" s="1101"/>
      <c r="H817" s="1101"/>
      <c r="I817" s="1101"/>
      <c r="J817" s="1298"/>
      <c r="K817" s="1298"/>
      <c r="L817" s="1266"/>
      <c r="M817" s="1101">
        <v>480000</v>
      </c>
      <c r="N817" s="1322"/>
    </row>
    <row r="818" spans="1:14" ht="18">
      <c r="A818" s="1103"/>
      <c r="B818" s="1100" t="s">
        <v>1502</v>
      </c>
      <c r="C818" s="1159" t="s">
        <v>1499</v>
      </c>
      <c r="D818" s="1101">
        <v>499704</v>
      </c>
      <c r="E818" s="1101">
        <v>56400</v>
      </c>
      <c r="F818" s="1101">
        <v>49536</v>
      </c>
      <c r="G818" s="1101"/>
      <c r="H818" s="1101"/>
      <c r="I818" s="1101"/>
      <c r="J818" s="1298"/>
      <c r="K818" s="1298"/>
      <c r="L818" s="1266"/>
      <c r="M818" s="1101">
        <v>480000</v>
      </c>
      <c r="N818" s="1322"/>
    </row>
    <row r="819" spans="1:14" ht="18">
      <c r="A819" s="1103"/>
      <c r="B819" s="1100" t="s">
        <v>1503</v>
      </c>
      <c r="C819" s="1159" t="s">
        <v>1499</v>
      </c>
      <c r="D819" s="1101">
        <v>499704</v>
      </c>
      <c r="E819" s="1101">
        <v>56400</v>
      </c>
      <c r="F819" s="1101">
        <v>49536</v>
      </c>
      <c r="G819" s="1101"/>
      <c r="H819" s="1101"/>
      <c r="I819" s="1101"/>
      <c r="J819" s="1298"/>
      <c r="K819" s="1298"/>
      <c r="L819" s="1266"/>
      <c r="M819" s="1101">
        <v>480000</v>
      </c>
      <c r="N819" s="1322"/>
    </row>
    <row r="820" spans="1:14" ht="18">
      <c r="A820" s="1103"/>
      <c r="B820" s="1100" t="s">
        <v>1504</v>
      </c>
      <c r="C820" s="1159" t="s">
        <v>1499</v>
      </c>
      <c r="D820" s="1101">
        <v>499704</v>
      </c>
      <c r="E820" s="1101">
        <v>56400</v>
      </c>
      <c r="F820" s="1101">
        <v>49536</v>
      </c>
      <c r="G820" s="1101"/>
      <c r="H820" s="1101"/>
      <c r="I820" s="1101"/>
      <c r="J820" s="1298"/>
      <c r="K820" s="1298"/>
      <c r="L820" s="1266"/>
      <c r="M820" s="1101">
        <v>480000</v>
      </c>
      <c r="N820" s="1322"/>
    </row>
    <row r="821" spans="1:14" ht="18">
      <c r="A821" s="1103">
        <v>2</v>
      </c>
      <c r="B821" s="1100" t="s">
        <v>1505</v>
      </c>
      <c r="C821" s="1159" t="s">
        <v>1464</v>
      </c>
      <c r="D821" s="1101">
        <v>456499</v>
      </c>
      <c r="E821" s="1101">
        <v>56400</v>
      </c>
      <c r="F821" s="1101">
        <v>41798.980000000003</v>
      </c>
      <c r="G821" s="1101"/>
      <c r="H821" s="1101"/>
      <c r="I821" s="1101"/>
      <c r="J821" s="1298"/>
      <c r="K821" s="1298"/>
      <c r="L821" s="1266"/>
      <c r="M821" s="1101">
        <v>480000</v>
      </c>
      <c r="N821" s="1322"/>
    </row>
    <row r="822" spans="1:14" ht="18">
      <c r="A822" s="1103"/>
      <c r="B822" s="1100" t="s">
        <v>1506</v>
      </c>
      <c r="C822" s="1159" t="s">
        <v>1464</v>
      </c>
      <c r="D822" s="1101">
        <v>456499</v>
      </c>
      <c r="E822" s="1101">
        <v>56400</v>
      </c>
      <c r="F822" s="1101">
        <v>41798.980000000003</v>
      </c>
      <c r="G822" s="1101"/>
      <c r="H822" s="1101"/>
      <c r="I822" s="1101"/>
      <c r="J822" s="1298"/>
      <c r="K822" s="1298"/>
      <c r="L822" s="1266"/>
      <c r="M822" s="1101">
        <v>480000</v>
      </c>
      <c r="N822" s="1322"/>
    </row>
    <row r="823" spans="1:14" ht="18">
      <c r="A823" s="1103"/>
      <c r="B823" s="1100" t="s">
        <v>1507</v>
      </c>
      <c r="C823" s="1159" t="s">
        <v>1464</v>
      </c>
      <c r="D823" s="1101">
        <v>456499</v>
      </c>
      <c r="E823" s="1101">
        <v>56400</v>
      </c>
      <c r="F823" s="1101">
        <v>41798.980000000003</v>
      </c>
      <c r="G823" s="1101"/>
      <c r="H823" s="1101"/>
      <c r="I823" s="1101"/>
      <c r="J823" s="1298"/>
      <c r="K823" s="1298"/>
      <c r="L823" s="1266"/>
      <c r="M823" s="1101">
        <v>480000</v>
      </c>
      <c r="N823" s="1322"/>
    </row>
    <row r="824" spans="1:14" ht="18">
      <c r="A824" s="1103"/>
      <c r="B824" s="1100" t="s">
        <v>1508</v>
      </c>
      <c r="C824" s="1159" t="s">
        <v>1464</v>
      </c>
      <c r="D824" s="1101">
        <v>456499</v>
      </c>
      <c r="E824" s="1101">
        <v>56400</v>
      </c>
      <c r="F824" s="1101">
        <v>41798.980000000003</v>
      </c>
      <c r="G824" s="1101"/>
      <c r="H824" s="1101"/>
      <c r="I824" s="1101"/>
      <c r="J824" s="1298"/>
      <c r="K824" s="1298"/>
      <c r="L824" s="1266"/>
      <c r="M824" s="1101">
        <v>480000</v>
      </c>
      <c r="N824" s="1322"/>
    </row>
    <row r="825" spans="1:14" ht="18.5" thickBot="1">
      <c r="A825" s="1105"/>
      <c r="B825" s="1106" t="s">
        <v>1509</v>
      </c>
      <c r="C825" s="1200" t="s">
        <v>1464</v>
      </c>
      <c r="D825" s="1107">
        <v>456499</v>
      </c>
      <c r="E825" s="1107">
        <v>56400</v>
      </c>
      <c r="F825" s="1107">
        <v>41798.980000000003</v>
      </c>
      <c r="G825" s="1107"/>
      <c r="H825" s="1107"/>
      <c r="I825" s="1107"/>
      <c r="J825" s="1335"/>
      <c r="K825" s="1335"/>
      <c r="L825" s="1336"/>
      <c r="M825" s="1107">
        <v>480000</v>
      </c>
      <c r="N825" s="1337"/>
    </row>
    <row r="826" spans="1:14" ht="18.5" thickBot="1">
      <c r="A826" s="1748" t="s">
        <v>1038</v>
      </c>
      <c r="B826" s="1749"/>
      <c r="C826" s="1338"/>
      <c r="D826" s="1189">
        <f>SUM(D796:D825)</f>
        <v>12945201.439999999</v>
      </c>
      <c r="E826" s="1189">
        <f t="shared" ref="E826:N826" si="112">SUM(E796:E825)</f>
        <v>1692000</v>
      </c>
      <c r="F826" s="1189">
        <f t="shared" si="112"/>
        <v>1298710.4599999997</v>
      </c>
      <c r="G826" s="1189">
        <f t="shared" si="112"/>
        <v>0</v>
      </c>
      <c r="H826" s="1189">
        <f t="shared" si="112"/>
        <v>0</v>
      </c>
      <c r="I826" s="1189">
        <f t="shared" si="112"/>
        <v>0</v>
      </c>
      <c r="J826" s="1189">
        <f t="shared" si="112"/>
        <v>0</v>
      </c>
      <c r="K826" s="1189">
        <f t="shared" si="112"/>
        <v>0</v>
      </c>
      <c r="L826" s="1189">
        <f t="shared" si="112"/>
        <v>0</v>
      </c>
      <c r="M826" s="1189">
        <f t="shared" si="112"/>
        <v>14400000</v>
      </c>
      <c r="N826" s="1189">
        <f t="shared" si="112"/>
        <v>0</v>
      </c>
    </row>
    <row r="827" spans="1:14" ht="18">
      <c r="A827" s="1119">
        <v>3</v>
      </c>
      <c r="B827" s="1095" t="s">
        <v>1510</v>
      </c>
      <c r="C827" s="1228" t="s">
        <v>1252</v>
      </c>
      <c r="D827" s="1096">
        <v>1106640</v>
      </c>
      <c r="E827" s="1096">
        <v>56400</v>
      </c>
      <c r="F827" s="1096">
        <v>80748</v>
      </c>
      <c r="G827" s="1096"/>
      <c r="H827" s="1096"/>
      <c r="I827" s="1096"/>
      <c r="J827" s="1302"/>
      <c r="K827" s="1302"/>
      <c r="L827" s="1285"/>
      <c r="M827" s="1171">
        <v>480000</v>
      </c>
      <c r="N827" s="1339"/>
    </row>
    <row r="828" spans="1:14" ht="18">
      <c r="A828" s="1119"/>
      <c r="B828" s="1095" t="s">
        <v>1511</v>
      </c>
      <c r="C828" s="1228" t="s">
        <v>1252</v>
      </c>
      <c r="D828" s="1096">
        <v>1106640</v>
      </c>
      <c r="E828" s="1096">
        <v>56400</v>
      </c>
      <c r="F828" s="1096">
        <v>80748</v>
      </c>
      <c r="G828" s="1096"/>
      <c r="H828" s="1096"/>
      <c r="I828" s="1096"/>
      <c r="J828" s="1302"/>
      <c r="K828" s="1302"/>
      <c r="L828" s="1285"/>
      <c r="M828" s="1171">
        <v>480000</v>
      </c>
      <c r="N828" s="1339"/>
    </row>
    <row r="829" spans="1:14" ht="18">
      <c r="A829" s="1119"/>
      <c r="B829" s="1095" t="s">
        <v>1512</v>
      </c>
      <c r="C829" s="1228" t="s">
        <v>1252</v>
      </c>
      <c r="D829" s="1096">
        <v>1106640</v>
      </c>
      <c r="E829" s="1096">
        <v>56400</v>
      </c>
      <c r="F829" s="1096">
        <v>80748</v>
      </c>
      <c r="G829" s="1096"/>
      <c r="H829" s="1096"/>
      <c r="I829" s="1096"/>
      <c r="J829" s="1302"/>
      <c r="K829" s="1302"/>
      <c r="L829" s="1285"/>
      <c r="M829" s="1171">
        <v>480000</v>
      </c>
      <c r="N829" s="1339"/>
    </row>
    <row r="830" spans="1:14" ht="18">
      <c r="A830" s="1119"/>
      <c r="B830" s="1095" t="s">
        <v>1513</v>
      </c>
      <c r="C830" s="1228" t="s">
        <v>1118</v>
      </c>
      <c r="D830" s="1096">
        <v>1397052</v>
      </c>
      <c r="E830" s="1096">
        <v>56400</v>
      </c>
      <c r="F830" s="1096">
        <v>103452</v>
      </c>
      <c r="G830" s="1096"/>
      <c r="H830" s="1096"/>
      <c r="I830" s="1096"/>
      <c r="J830" s="1302"/>
      <c r="K830" s="1302"/>
      <c r="L830" s="1285"/>
      <c r="M830" s="1171">
        <v>480000</v>
      </c>
      <c r="N830" s="1339"/>
    </row>
    <row r="831" spans="1:14" ht="18">
      <c r="A831" s="1119"/>
      <c r="B831" s="1095" t="s">
        <v>1513</v>
      </c>
      <c r="C831" s="1228" t="s">
        <v>1118</v>
      </c>
      <c r="D831" s="1096">
        <v>1397052</v>
      </c>
      <c r="E831" s="1096">
        <v>56400</v>
      </c>
      <c r="F831" s="1096">
        <v>103452</v>
      </c>
      <c r="G831" s="1096"/>
      <c r="H831" s="1096"/>
      <c r="I831" s="1096"/>
      <c r="J831" s="1302"/>
      <c r="K831" s="1302"/>
      <c r="L831" s="1285"/>
      <c r="M831" s="1171">
        <v>480000</v>
      </c>
      <c r="N831" s="1339"/>
    </row>
    <row r="832" spans="1:14" ht="18">
      <c r="A832" s="1119"/>
      <c r="B832" s="1095" t="s">
        <v>1514</v>
      </c>
      <c r="C832" s="1228" t="s">
        <v>1118</v>
      </c>
      <c r="D832" s="1096">
        <v>1397052</v>
      </c>
      <c r="E832" s="1096">
        <v>56400</v>
      </c>
      <c r="F832" s="1096">
        <v>103452</v>
      </c>
      <c r="G832" s="1096"/>
      <c r="H832" s="1096"/>
      <c r="I832" s="1096"/>
      <c r="J832" s="1302"/>
      <c r="K832" s="1302"/>
      <c r="L832" s="1285"/>
      <c r="M832" s="1171">
        <v>480000</v>
      </c>
      <c r="N832" s="1339"/>
    </row>
    <row r="833" spans="1:14" ht="18">
      <c r="A833" s="1119"/>
      <c r="B833" s="1095" t="s">
        <v>1515</v>
      </c>
      <c r="C833" s="1228" t="s">
        <v>1516</v>
      </c>
      <c r="D833" s="1096">
        <v>1420656</v>
      </c>
      <c r="E833" s="1096">
        <v>56400</v>
      </c>
      <c r="F833" s="1096">
        <v>104880</v>
      </c>
      <c r="G833" s="1096"/>
      <c r="H833" s="1096"/>
      <c r="I833" s="1096"/>
      <c r="J833" s="1302"/>
      <c r="K833" s="1302"/>
      <c r="L833" s="1285"/>
      <c r="M833" s="1171">
        <v>480000</v>
      </c>
      <c r="N833" s="1339"/>
    </row>
    <row r="834" spans="1:14" ht="18">
      <c r="A834" s="1119"/>
      <c r="B834" s="1095" t="s">
        <v>1517</v>
      </c>
      <c r="C834" s="1228" t="s">
        <v>1516</v>
      </c>
      <c r="D834" s="1096">
        <v>1420656</v>
      </c>
      <c r="E834" s="1096">
        <v>56400</v>
      </c>
      <c r="F834" s="1096">
        <v>104880</v>
      </c>
      <c r="G834" s="1096"/>
      <c r="H834" s="1096"/>
      <c r="I834" s="1096"/>
      <c r="J834" s="1302"/>
      <c r="K834" s="1302"/>
      <c r="L834" s="1285"/>
      <c r="M834" s="1171">
        <v>480000</v>
      </c>
      <c r="N834" s="1339"/>
    </row>
    <row r="835" spans="1:14" ht="18">
      <c r="A835" s="1119"/>
      <c r="B835" s="1095" t="s">
        <v>1518</v>
      </c>
      <c r="C835" s="1228" t="s">
        <v>1142</v>
      </c>
      <c r="D835" s="1096">
        <v>1538784</v>
      </c>
      <c r="E835" s="1096">
        <v>56400</v>
      </c>
      <c r="F835" s="1096">
        <v>113772</v>
      </c>
      <c r="G835" s="1096"/>
      <c r="H835" s="1096"/>
      <c r="I835" s="1096"/>
      <c r="J835" s="1302"/>
      <c r="K835" s="1302"/>
      <c r="L835" s="1285"/>
      <c r="M835" s="1171">
        <v>480000</v>
      </c>
      <c r="N835" s="1339"/>
    </row>
    <row r="836" spans="1:14" ht="18">
      <c r="A836" s="1119"/>
      <c r="B836" s="1095" t="s">
        <v>1519</v>
      </c>
      <c r="C836" s="1228" t="s">
        <v>1142</v>
      </c>
      <c r="D836" s="1096">
        <v>1538784</v>
      </c>
      <c r="E836" s="1096">
        <v>56400</v>
      </c>
      <c r="F836" s="1096">
        <v>113772</v>
      </c>
      <c r="G836" s="1096"/>
      <c r="H836" s="1096"/>
      <c r="I836" s="1096"/>
      <c r="J836" s="1302"/>
      <c r="K836" s="1302"/>
      <c r="L836" s="1285"/>
      <c r="M836" s="1171">
        <v>480000</v>
      </c>
      <c r="N836" s="1339"/>
    </row>
    <row r="837" spans="1:14" ht="18">
      <c r="A837" s="1119"/>
      <c r="B837" s="1095" t="s">
        <v>1520</v>
      </c>
      <c r="C837" s="1228" t="s">
        <v>1521</v>
      </c>
      <c r="D837" s="1096">
        <v>1638828</v>
      </c>
      <c r="E837" s="1096">
        <v>56400</v>
      </c>
      <c r="F837" s="1096">
        <v>126888</v>
      </c>
      <c r="G837" s="1096"/>
      <c r="H837" s="1096"/>
      <c r="I837" s="1096"/>
      <c r="J837" s="1302"/>
      <c r="K837" s="1302"/>
      <c r="L837" s="1285"/>
      <c r="M837" s="1171">
        <v>480000</v>
      </c>
      <c r="N837" s="1339"/>
    </row>
    <row r="838" spans="1:14" ht="18.5" thickBot="1">
      <c r="A838" s="1119"/>
      <c r="B838" s="1095" t="s">
        <v>1522</v>
      </c>
      <c r="C838" s="1228" t="s">
        <v>1521</v>
      </c>
      <c r="D838" s="1096">
        <v>1638828</v>
      </c>
      <c r="E838" s="1096">
        <v>56400</v>
      </c>
      <c r="F838" s="1096">
        <v>126888</v>
      </c>
      <c r="G838" s="1096"/>
      <c r="H838" s="1096"/>
      <c r="I838" s="1096"/>
      <c r="J838" s="1302"/>
      <c r="K838" s="1302"/>
      <c r="L838" s="1285"/>
      <c r="M838" s="1171">
        <v>480000</v>
      </c>
      <c r="N838" s="1339"/>
    </row>
    <row r="839" spans="1:14" ht="18.5" thickBot="1">
      <c r="A839" s="1154"/>
      <c r="B839" s="1135" t="s">
        <v>1080</v>
      </c>
      <c r="C839" s="1135"/>
      <c r="D839" s="1127">
        <f t="shared" ref="D839:M839" si="113">SUM(D827:D838)</f>
        <v>16707612</v>
      </c>
      <c r="E839" s="1127">
        <f t="shared" si="113"/>
        <v>676800</v>
      </c>
      <c r="F839" s="1127">
        <f t="shared" si="113"/>
        <v>1243680</v>
      </c>
      <c r="G839" s="1127">
        <f t="shared" si="113"/>
        <v>0</v>
      </c>
      <c r="H839" s="1127">
        <f t="shared" si="113"/>
        <v>0</v>
      </c>
      <c r="I839" s="1127">
        <f t="shared" si="113"/>
        <v>0</v>
      </c>
      <c r="J839" s="1127">
        <f t="shared" si="113"/>
        <v>0</v>
      </c>
      <c r="K839" s="1127">
        <f t="shared" si="113"/>
        <v>0</v>
      </c>
      <c r="L839" s="1127">
        <f t="shared" si="113"/>
        <v>0</v>
      </c>
      <c r="M839" s="1127">
        <f t="shared" si="113"/>
        <v>5760000</v>
      </c>
      <c r="N839" s="1290"/>
    </row>
    <row r="840" spans="1:14" ht="18">
      <c r="A840" s="1340"/>
      <c r="B840" s="1204" t="s">
        <v>1523</v>
      </c>
      <c r="C840" s="1341" t="s">
        <v>962</v>
      </c>
      <c r="D840" s="1171">
        <v>3954579</v>
      </c>
      <c r="E840" s="1171">
        <v>56400</v>
      </c>
      <c r="F840" s="1171">
        <v>224647</v>
      </c>
      <c r="G840" s="1202"/>
      <c r="H840" s="1202"/>
      <c r="I840" s="1202"/>
      <c r="J840" s="1124"/>
      <c r="K840" s="1124"/>
      <c r="L840" s="1202"/>
      <c r="M840" s="1171">
        <v>480000</v>
      </c>
      <c r="N840" s="1342"/>
    </row>
    <row r="841" spans="1:14" ht="18">
      <c r="A841" s="1340"/>
      <c r="B841" s="1204" t="s">
        <v>1524</v>
      </c>
      <c r="C841" s="1341" t="s">
        <v>962</v>
      </c>
      <c r="D841" s="1171">
        <v>3954579</v>
      </c>
      <c r="E841" s="1171">
        <v>56400</v>
      </c>
      <c r="F841" s="1171">
        <v>224647</v>
      </c>
      <c r="G841" s="1202"/>
      <c r="H841" s="1202"/>
      <c r="I841" s="1202"/>
      <c r="J841" s="1124"/>
      <c r="K841" s="1124"/>
      <c r="L841" s="1202"/>
      <c r="M841" s="1171">
        <v>480000</v>
      </c>
      <c r="N841" s="1342"/>
    </row>
    <row r="842" spans="1:14" ht="18.5" thickBot="1">
      <c r="A842" s="1340"/>
      <c r="B842" s="1204" t="s">
        <v>1525</v>
      </c>
      <c r="C842" s="1341" t="s">
        <v>962</v>
      </c>
      <c r="D842" s="1171">
        <v>3954579</v>
      </c>
      <c r="E842" s="1171">
        <v>56400</v>
      </c>
      <c r="F842" s="1171">
        <v>224647</v>
      </c>
      <c r="G842" s="1202"/>
      <c r="H842" s="1202"/>
      <c r="I842" s="1202"/>
      <c r="J842" s="1124"/>
      <c r="K842" s="1124"/>
      <c r="L842" s="1202"/>
      <c r="M842" s="1171">
        <v>480000</v>
      </c>
      <c r="N842" s="1342"/>
    </row>
    <row r="843" spans="1:14" ht="18.5" thickBot="1">
      <c r="A843" s="1750" t="s">
        <v>966</v>
      </c>
      <c r="B843" s="1751"/>
      <c r="C843" s="1135"/>
      <c r="D843" s="1127">
        <f>SUM(D840:D842)</f>
        <v>11863737</v>
      </c>
      <c r="E843" s="1127">
        <f t="shared" ref="E843:N843" si="114">SUM(E840:E842)</f>
        <v>169200</v>
      </c>
      <c r="F843" s="1127">
        <f t="shared" si="114"/>
        <v>673941</v>
      </c>
      <c r="G843" s="1127">
        <f t="shared" si="114"/>
        <v>0</v>
      </c>
      <c r="H843" s="1127">
        <f t="shared" si="114"/>
        <v>0</v>
      </c>
      <c r="I843" s="1127">
        <f t="shared" si="114"/>
        <v>0</v>
      </c>
      <c r="J843" s="1127">
        <f t="shared" si="114"/>
        <v>0</v>
      </c>
      <c r="K843" s="1127">
        <f t="shared" si="114"/>
        <v>0</v>
      </c>
      <c r="L843" s="1127">
        <f t="shared" si="114"/>
        <v>0</v>
      </c>
      <c r="M843" s="1127">
        <f t="shared" si="114"/>
        <v>1440000</v>
      </c>
      <c r="N843" s="1127">
        <f t="shared" si="114"/>
        <v>0</v>
      </c>
    </row>
    <row r="844" spans="1:14" ht="20.5" thickBot="1">
      <c r="A844" s="1736" t="s">
        <v>1526</v>
      </c>
      <c r="B844" s="1737"/>
      <c r="C844" s="1737"/>
      <c r="D844" s="1737"/>
      <c r="E844" s="1737"/>
      <c r="F844" s="1737"/>
      <c r="G844" s="1737"/>
      <c r="H844" s="1737"/>
      <c r="I844" s="1737"/>
      <c r="J844" s="1737"/>
      <c r="K844" s="1737"/>
      <c r="L844" s="1737"/>
      <c r="M844" s="1737"/>
      <c r="N844" s="1738"/>
    </row>
    <row r="845" spans="1:14" ht="20">
      <c r="A845" s="1150">
        <v>1</v>
      </c>
      <c r="B845" s="1151" t="s">
        <v>1527</v>
      </c>
      <c r="C845" s="1235" t="s">
        <v>1488</v>
      </c>
      <c r="D845" s="1152">
        <v>409324.92</v>
      </c>
      <c r="E845" s="1152">
        <v>56400</v>
      </c>
      <c r="F845" s="1152">
        <v>42925.08</v>
      </c>
      <c r="G845" s="1152"/>
      <c r="H845" s="1152"/>
      <c r="I845" s="1152"/>
      <c r="J845" s="1307"/>
      <c r="K845" s="1307"/>
      <c r="L845" s="1307"/>
      <c r="M845" s="1308">
        <v>480000</v>
      </c>
      <c r="N845" s="1309"/>
    </row>
    <row r="846" spans="1:14" ht="20.5" thickBot="1">
      <c r="A846" s="1122"/>
      <c r="B846" s="1123" t="s">
        <v>1514</v>
      </c>
      <c r="C846" s="1229" t="s">
        <v>1142</v>
      </c>
      <c r="D846" s="1124">
        <v>1538784</v>
      </c>
      <c r="E846" s="1124">
        <v>56400</v>
      </c>
      <c r="F846" s="1124">
        <v>113772</v>
      </c>
      <c r="G846" s="1124"/>
      <c r="H846" s="1124"/>
      <c r="I846" s="1124"/>
      <c r="J846" s="1343"/>
      <c r="K846" s="1343"/>
      <c r="L846" s="1343"/>
      <c r="M846" s="1344">
        <v>480000</v>
      </c>
      <c r="N846" s="1345"/>
    </row>
    <row r="847" spans="1:14" ht="20.5" thickBot="1">
      <c r="A847" s="1752" t="s">
        <v>1038</v>
      </c>
      <c r="B847" s="1753"/>
      <c r="C847" s="1346"/>
      <c r="D847" s="1487">
        <f t="shared" ref="D847:N847" si="115">SUM(D845:D846)</f>
        <v>1948108.92</v>
      </c>
      <c r="E847" s="1487">
        <f>SUM(E845:E846)</f>
        <v>112800</v>
      </c>
      <c r="F847" s="1487">
        <f t="shared" si="115"/>
        <v>156697.08000000002</v>
      </c>
      <c r="G847" s="1347">
        <f t="shared" si="115"/>
        <v>0</v>
      </c>
      <c r="H847" s="1347">
        <f t="shared" si="115"/>
        <v>0</v>
      </c>
      <c r="I847" s="1347">
        <f t="shared" si="115"/>
        <v>0</v>
      </c>
      <c r="J847" s="1347">
        <f t="shared" si="115"/>
        <v>0</v>
      </c>
      <c r="K847" s="1347">
        <f t="shared" si="115"/>
        <v>0</v>
      </c>
      <c r="L847" s="1347">
        <f t="shared" si="115"/>
        <v>0</v>
      </c>
      <c r="M847" s="1487">
        <f t="shared" si="115"/>
        <v>960000</v>
      </c>
      <c r="N847" s="1348">
        <f t="shared" si="115"/>
        <v>0</v>
      </c>
    </row>
    <row r="848" spans="1:14" ht="24.5">
      <c r="A848" s="1698" t="s">
        <v>1615</v>
      </c>
      <c r="B848" s="1698"/>
      <c r="C848" s="1698"/>
      <c r="D848" s="1698"/>
      <c r="E848" s="1698"/>
      <c r="F848" s="1698"/>
      <c r="G848" s="1698"/>
      <c r="H848" s="1698"/>
      <c r="I848" s="1698"/>
      <c r="J848" s="1698"/>
      <c r="K848" s="1698"/>
      <c r="L848" s="1698"/>
      <c r="M848" s="1698"/>
      <c r="N848" s="1698"/>
    </row>
    <row r="849" spans="1:14" ht="18">
      <c r="A849" s="1702" t="s">
        <v>929</v>
      </c>
      <c r="B849" s="1702"/>
      <c r="C849" s="1702"/>
      <c r="D849" s="1702"/>
      <c r="E849" s="1702"/>
      <c r="F849" s="1702"/>
      <c r="G849" s="1702"/>
      <c r="H849" s="1702"/>
      <c r="I849" s="1702"/>
      <c r="J849" s="1702"/>
      <c r="K849" s="1702"/>
      <c r="L849" s="1702"/>
      <c r="M849" s="1702"/>
      <c r="N849" s="1702"/>
    </row>
    <row r="850" spans="1:14" ht="18">
      <c r="A850" s="1734" t="s">
        <v>1528</v>
      </c>
      <c r="B850" s="1734"/>
      <c r="C850" s="1734"/>
      <c r="D850" s="1734"/>
      <c r="E850" s="1734"/>
      <c r="F850" s="1734"/>
      <c r="G850" s="1734"/>
      <c r="H850" s="1734"/>
      <c r="I850" s="1734"/>
      <c r="J850" s="1734"/>
      <c r="K850" s="1734"/>
      <c r="L850" s="1734"/>
      <c r="M850" s="1734"/>
      <c r="N850" s="1734"/>
    </row>
    <row r="851" spans="1:14" ht="19" thickBot="1">
      <c r="A851" s="1721" t="s">
        <v>1529</v>
      </c>
      <c r="B851" s="1721"/>
      <c r="C851" s="1721"/>
      <c r="D851" s="1721"/>
      <c r="E851" s="1721"/>
      <c r="F851" s="1721"/>
      <c r="G851" s="1721"/>
      <c r="H851" s="1721"/>
      <c r="I851" s="1721"/>
      <c r="J851" s="1"/>
      <c r="K851" s="1"/>
    </row>
    <row r="852" spans="1:14" ht="56" thickBot="1">
      <c r="A852" s="1349" t="s">
        <v>948</v>
      </c>
      <c r="B852" s="1232" t="s">
        <v>949</v>
      </c>
      <c r="C852" s="1232" t="s">
        <v>950</v>
      </c>
      <c r="D852" s="1233" t="s">
        <v>951</v>
      </c>
      <c r="E852" s="1233" t="s">
        <v>952</v>
      </c>
      <c r="F852" s="1233" t="s">
        <v>953</v>
      </c>
      <c r="G852" s="1233" t="s">
        <v>954</v>
      </c>
      <c r="H852" s="1233" t="s">
        <v>935</v>
      </c>
      <c r="I852" s="1233" t="s">
        <v>955</v>
      </c>
      <c r="J852" s="1234" t="s">
        <v>956</v>
      </c>
      <c r="K852" s="1117" t="s">
        <v>957</v>
      </c>
      <c r="L852" s="1117" t="s">
        <v>958</v>
      </c>
      <c r="M852" s="1297" t="s">
        <v>959</v>
      </c>
      <c r="N852" s="1117" t="s">
        <v>942</v>
      </c>
    </row>
    <row r="853" spans="1:14" ht="19" thickBot="1">
      <c r="A853" s="1349">
        <v>1</v>
      </c>
      <c r="B853" s="1232" t="s">
        <v>1530</v>
      </c>
      <c r="C853" s="1232" t="s">
        <v>1464</v>
      </c>
      <c r="D853" s="1233"/>
      <c r="E853" s="1233"/>
      <c r="F853" s="1233"/>
      <c r="G853" s="1233"/>
      <c r="H853" s="1233"/>
      <c r="I853" s="1233"/>
      <c r="J853" s="1234"/>
      <c r="K853" s="1234"/>
      <c r="L853" s="1234"/>
      <c r="M853" s="1234"/>
      <c r="N853" s="1117"/>
    </row>
    <row r="854" spans="1:14" ht="19" thickBot="1">
      <c r="A854" s="1745" t="s">
        <v>1038</v>
      </c>
      <c r="B854" s="1746"/>
      <c r="C854" s="1090"/>
      <c r="D854" s="1115"/>
      <c r="E854" s="1115"/>
      <c r="F854" s="1115"/>
      <c r="G854" s="1115"/>
      <c r="H854" s="1115"/>
      <c r="I854" s="1115"/>
      <c r="J854" s="1116"/>
      <c r="K854" s="1116"/>
      <c r="L854" s="1116"/>
      <c r="M854" s="1116"/>
      <c r="N854" s="1118"/>
    </row>
    <row r="855" spans="1:14" ht="18.5">
      <c r="A855" s="1350"/>
      <c r="B855" s="1351" t="s">
        <v>961</v>
      </c>
      <c r="C855" s="1213" t="s">
        <v>1252</v>
      </c>
      <c r="D855" s="1096">
        <v>259103</v>
      </c>
      <c r="E855" s="1096">
        <f t="shared" ref="E855:E860" si="116">D855*35%</f>
        <v>90686.049999999988</v>
      </c>
      <c r="F855" s="1096">
        <f t="shared" ref="F855:F860" si="117">D855*20%</f>
        <v>51820.600000000006</v>
      </c>
      <c r="G855" s="1096">
        <v>5401</v>
      </c>
      <c r="H855" s="1096">
        <f t="shared" ref="H855:H860" si="118">D855*5%</f>
        <v>12955.150000000001</v>
      </c>
      <c r="I855" s="1096">
        <f>D855*5%+64915.68</f>
        <v>77870.83</v>
      </c>
      <c r="J855" s="1096"/>
      <c r="K855" s="1096"/>
      <c r="L855" s="1285"/>
      <c r="M855" s="1096">
        <v>480000</v>
      </c>
      <c r="N855" s="1352"/>
    </row>
    <row r="856" spans="1:14" ht="18.5">
      <c r="A856" s="1353">
        <v>2</v>
      </c>
      <c r="B856" s="1354" t="s">
        <v>1531</v>
      </c>
      <c r="C856" s="1217" t="s">
        <v>1252</v>
      </c>
      <c r="D856" s="1101">
        <v>259103</v>
      </c>
      <c r="E856" s="1101">
        <f t="shared" si="116"/>
        <v>90686.049999999988</v>
      </c>
      <c r="F856" s="1101">
        <f t="shared" si="117"/>
        <v>51820.600000000006</v>
      </c>
      <c r="G856" s="1101">
        <v>5401</v>
      </c>
      <c r="H856" s="1101">
        <f t="shared" si="118"/>
        <v>12955.150000000001</v>
      </c>
      <c r="I856" s="1101">
        <f>D856*5%+64915.68</f>
        <v>77870.83</v>
      </c>
      <c r="J856" s="1101"/>
      <c r="K856" s="1101"/>
      <c r="L856" s="1266"/>
      <c r="M856" s="1096">
        <v>480000</v>
      </c>
      <c r="N856" s="1355"/>
    </row>
    <row r="857" spans="1:14" ht="18.5">
      <c r="A857" s="1353">
        <v>3</v>
      </c>
      <c r="B857" s="1354" t="s">
        <v>1532</v>
      </c>
      <c r="C857" s="1217" t="s">
        <v>1118</v>
      </c>
      <c r="D857" s="1101">
        <v>358123</v>
      </c>
      <c r="E857" s="1101">
        <f t="shared" si="116"/>
        <v>125343.04999999999</v>
      </c>
      <c r="F857" s="1101">
        <f t="shared" si="117"/>
        <v>71624.600000000006</v>
      </c>
      <c r="G857" s="1101">
        <v>7560</v>
      </c>
      <c r="H857" s="1101">
        <f t="shared" si="118"/>
        <v>17906.150000000001</v>
      </c>
      <c r="I857" s="1101">
        <f>D857*5%+24000</f>
        <v>41906.15</v>
      </c>
      <c r="J857" s="1266"/>
      <c r="K857" s="1266"/>
      <c r="L857" s="1266"/>
      <c r="M857" s="1096">
        <v>480000</v>
      </c>
      <c r="N857" s="1355"/>
    </row>
    <row r="858" spans="1:14" ht="18.5">
      <c r="A858" s="1353">
        <v>4</v>
      </c>
      <c r="B858" s="1354" t="s">
        <v>1533</v>
      </c>
      <c r="C858" s="1217" t="s">
        <v>1534</v>
      </c>
      <c r="D858" s="1101">
        <v>411912.84</v>
      </c>
      <c r="E858" s="1101">
        <f t="shared" si="116"/>
        <v>144169.49400000001</v>
      </c>
      <c r="F858" s="1101">
        <f t="shared" si="117"/>
        <v>82382.568000000014</v>
      </c>
      <c r="G858" s="1101">
        <v>7561</v>
      </c>
      <c r="H858" s="1101">
        <f t="shared" si="118"/>
        <v>20595.642000000003</v>
      </c>
      <c r="I858" s="1101">
        <f>D858*5%+64915.68</f>
        <v>85511.322</v>
      </c>
      <c r="J858" s="1101"/>
      <c r="K858" s="1101"/>
      <c r="L858" s="1266"/>
      <c r="M858" s="1096">
        <v>480000</v>
      </c>
      <c r="N858" s="1355"/>
    </row>
    <row r="859" spans="1:14" ht="18.5">
      <c r="A859" s="1353">
        <v>5</v>
      </c>
      <c r="B859" s="1354" t="s">
        <v>1535</v>
      </c>
      <c r="C859" s="1356" t="s">
        <v>1536</v>
      </c>
      <c r="D859" s="1101">
        <v>411912.84</v>
      </c>
      <c r="E859" s="1101">
        <f t="shared" si="116"/>
        <v>144169.49400000001</v>
      </c>
      <c r="F859" s="1101">
        <f t="shared" si="117"/>
        <v>82382.568000000014</v>
      </c>
      <c r="G859" s="1101">
        <v>7561</v>
      </c>
      <c r="H859" s="1101">
        <f t="shared" si="118"/>
        <v>20595.642000000003</v>
      </c>
      <c r="I859" s="1101">
        <f>D859*5%+64915.68</f>
        <v>85511.322</v>
      </c>
      <c r="J859" s="1357"/>
      <c r="K859" s="1357"/>
      <c r="L859" s="1357"/>
      <c r="M859" s="1096">
        <v>480000</v>
      </c>
      <c r="N859" s="1355"/>
    </row>
    <row r="860" spans="1:14" ht="19" thickBot="1">
      <c r="A860" s="1122">
        <v>6</v>
      </c>
      <c r="B860" s="1123" t="s">
        <v>1537</v>
      </c>
      <c r="C860" s="1215" t="s">
        <v>1538</v>
      </c>
      <c r="D860" s="1124">
        <v>400954</v>
      </c>
      <c r="E860" s="1124">
        <f t="shared" si="116"/>
        <v>140333.9</v>
      </c>
      <c r="F860" s="1124">
        <f t="shared" si="117"/>
        <v>80190.8</v>
      </c>
      <c r="G860" s="1124">
        <v>7560</v>
      </c>
      <c r="H860" s="1124">
        <f t="shared" si="118"/>
        <v>20047.7</v>
      </c>
      <c r="I860" s="1124">
        <f>D860*5%+24000</f>
        <v>44047.7</v>
      </c>
      <c r="J860" s="1219"/>
      <c r="K860" s="1219"/>
      <c r="L860" s="1277"/>
      <c r="M860" s="1096">
        <v>480000</v>
      </c>
      <c r="N860" s="1323"/>
    </row>
    <row r="861" spans="1:14" ht="18.5" thickBot="1">
      <c r="A861" s="1707" t="s">
        <v>1080</v>
      </c>
      <c r="B861" s="1708"/>
      <c r="C861" s="1358"/>
      <c r="D861" s="1226">
        <f>SUM(D855:D860)</f>
        <v>2101108.6800000002</v>
      </c>
      <c r="E861" s="1226">
        <f t="shared" ref="E861:M861" si="119">SUM(E855:E860)</f>
        <v>735388.03800000006</v>
      </c>
      <c r="F861" s="1226">
        <f t="shared" si="119"/>
        <v>420221.73600000003</v>
      </c>
      <c r="G861" s="1226">
        <f t="shared" si="119"/>
        <v>41044</v>
      </c>
      <c r="H861" s="1226">
        <f t="shared" si="119"/>
        <v>105055.43400000001</v>
      </c>
      <c r="I861" s="1226">
        <f t="shared" si="119"/>
        <v>412718.15399999998</v>
      </c>
      <c r="J861" s="1226">
        <f t="shared" si="119"/>
        <v>0</v>
      </c>
      <c r="K861" s="1226">
        <f t="shared" si="119"/>
        <v>0</v>
      </c>
      <c r="L861" s="1226">
        <f t="shared" si="119"/>
        <v>0</v>
      </c>
      <c r="M861" s="1226">
        <f t="shared" si="119"/>
        <v>2880000</v>
      </c>
      <c r="N861" s="1227">
        <f>SUM(N860:N860)</f>
        <v>0</v>
      </c>
    </row>
    <row r="862" spans="1:14" ht="21" thickBot="1">
      <c r="A862" s="1747" t="s">
        <v>1539</v>
      </c>
      <c r="B862" s="1747"/>
      <c r="C862" s="1359"/>
      <c r="D862" s="1171"/>
      <c r="E862" s="1171"/>
      <c r="F862" s="1171"/>
      <c r="G862" s="1171"/>
      <c r="H862" s="1171"/>
      <c r="I862" s="1171"/>
      <c r="J862" s="1360"/>
      <c r="K862" s="1360"/>
      <c r="L862" s="1303"/>
      <c r="M862" s="1303"/>
      <c r="N862" s="1303"/>
    </row>
    <row r="863" spans="1:14" ht="20">
      <c r="A863" s="1361">
        <v>1</v>
      </c>
      <c r="B863" s="1362" t="s">
        <v>1540</v>
      </c>
      <c r="C863" s="1235" t="s">
        <v>1118</v>
      </c>
      <c r="D863" s="1152">
        <v>358123</v>
      </c>
      <c r="E863" s="1152">
        <f t="shared" ref="E863:E870" si="120">D863*35%</f>
        <v>125343.04999999999</v>
      </c>
      <c r="F863" s="1152">
        <f t="shared" ref="F863:F870" si="121">D863*20%</f>
        <v>71624.600000000006</v>
      </c>
      <c r="G863" s="1152">
        <v>7560</v>
      </c>
      <c r="H863" s="1152">
        <f t="shared" ref="H863:H870" si="122">D863*5%</f>
        <v>17906.150000000001</v>
      </c>
      <c r="I863" s="1152">
        <f t="shared" ref="I863:I870" si="123">D863*5%+24000</f>
        <v>41906.15</v>
      </c>
      <c r="J863" s="1363"/>
      <c r="K863" s="1363"/>
      <c r="L863" s="1363"/>
      <c r="M863" s="1152">
        <v>480000</v>
      </c>
      <c r="N863" s="1320"/>
    </row>
    <row r="864" spans="1:14" ht="20">
      <c r="A864" s="1364">
        <v>2</v>
      </c>
      <c r="B864" s="1365" t="s">
        <v>1541</v>
      </c>
      <c r="C864" s="1159" t="s">
        <v>1118</v>
      </c>
      <c r="D864" s="1101">
        <v>358123</v>
      </c>
      <c r="E864" s="1101">
        <f t="shared" si="120"/>
        <v>125343.04999999999</v>
      </c>
      <c r="F864" s="1101">
        <f t="shared" si="121"/>
        <v>71624.600000000006</v>
      </c>
      <c r="G864" s="1101">
        <v>7560</v>
      </c>
      <c r="H864" s="1101">
        <f t="shared" si="122"/>
        <v>17906.150000000001</v>
      </c>
      <c r="I864" s="1101">
        <f t="shared" si="123"/>
        <v>41906.15</v>
      </c>
      <c r="J864" s="1266"/>
      <c r="K864" s="1266"/>
      <c r="L864" s="1266"/>
      <c r="M864" s="1101">
        <v>480000</v>
      </c>
      <c r="N864" s="1322"/>
    </row>
    <row r="865" spans="1:14" ht="20">
      <c r="A865" s="1364">
        <v>3</v>
      </c>
      <c r="B865" s="1365" t="s">
        <v>1542</v>
      </c>
      <c r="C865" s="1159" t="s">
        <v>1118</v>
      </c>
      <c r="D865" s="1101">
        <v>358123</v>
      </c>
      <c r="E865" s="1101">
        <f t="shared" si="120"/>
        <v>125343.04999999999</v>
      </c>
      <c r="F865" s="1101">
        <f t="shared" si="121"/>
        <v>71624.600000000006</v>
      </c>
      <c r="G865" s="1101">
        <v>7560</v>
      </c>
      <c r="H865" s="1101">
        <f t="shared" si="122"/>
        <v>17906.150000000001</v>
      </c>
      <c r="I865" s="1101">
        <f t="shared" si="123"/>
        <v>41906.15</v>
      </c>
      <c r="J865" s="1266"/>
      <c r="K865" s="1266"/>
      <c r="L865" s="1266"/>
      <c r="M865" s="1101">
        <v>480000</v>
      </c>
      <c r="N865" s="1322"/>
    </row>
    <row r="866" spans="1:14" ht="20.5">
      <c r="A866" s="1364">
        <v>4</v>
      </c>
      <c r="B866" s="1365" t="s">
        <v>1543</v>
      </c>
      <c r="C866" s="1366" t="s">
        <v>1544</v>
      </c>
      <c r="D866" s="1101">
        <v>452821.44000000006</v>
      </c>
      <c r="E866" s="1101">
        <f t="shared" si="120"/>
        <v>158487.50400000002</v>
      </c>
      <c r="F866" s="1101">
        <f t="shared" si="121"/>
        <v>90564.288000000015</v>
      </c>
      <c r="G866" s="1101">
        <v>7560</v>
      </c>
      <c r="H866" s="1101">
        <f t="shared" si="122"/>
        <v>22641.072000000004</v>
      </c>
      <c r="I866" s="1101">
        <f t="shared" si="123"/>
        <v>46641.072</v>
      </c>
      <c r="J866" s="1218"/>
      <c r="K866" s="1218"/>
      <c r="L866" s="1266"/>
      <c r="M866" s="1101">
        <v>480000</v>
      </c>
      <c r="N866" s="1322"/>
    </row>
    <row r="867" spans="1:14" ht="20.5">
      <c r="A867" s="1364">
        <v>5</v>
      </c>
      <c r="B867" s="1365" t="s">
        <v>1545</v>
      </c>
      <c r="C867" s="1366" t="s">
        <v>1544</v>
      </c>
      <c r="D867" s="1101">
        <v>452821.44000000006</v>
      </c>
      <c r="E867" s="1101">
        <f t="shared" si="120"/>
        <v>158487.50400000002</v>
      </c>
      <c r="F867" s="1101">
        <f t="shared" si="121"/>
        <v>90564.288000000015</v>
      </c>
      <c r="G867" s="1101">
        <v>7560</v>
      </c>
      <c r="H867" s="1101">
        <f t="shared" si="122"/>
        <v>22641.072000000004</v>
      </c>
      <c r="I867" s="1101">
        <f t="shared" si="123"/>
        <v>46641.072</v>
      </c>
      <c r="J867" s="1218"/>
      <c r="K867" s="1218"/>
      <c r="L867" s="1266"/>
      <c r="M867" s="1101">
        <v>480000</v>
      </c>
      <c r="N867" s="1322"/>
    </row>
    <row r="868" spans="1:14" ht="20.5">
      <c r="A868" s="1364">
        <v>6</v>
      </c>
      <c r="B868" s="1365" t="s">
        <v>1546</v>
      </c>
      <c r="C868" s="1366" t="s">
        <v>1544</v>
      </c>
      <c r="D868" s="1101">
        <v>452821.44000000006</v>
      </c>
      <c r="E868" s="1101">
        <f t="shared" si="120"/>
        <v>158487.50400000002</v>
      </c>
      <c r="F868" s="1101">
        <f t="shared" si="121"/>
        <v>90564.288000000015</v>
      </c>
      <c r="G868" s="1101">
        <v>7560</v>
      </c>
      <c r="H868" s="1101">
        <f t="shared" si="122"/>
        <v>22641.072000000004</v>
      </c>
      <c r="I868" s="1101">
        <f t="shared" si="123"/>
        <v>46641.072</v>
      </c>
      <c r="J868" s="1218"/>
      <c r="K868" s="1218"/>
      <c r="L868" s="1266"/>
      <c r="M868" s="1101">
        <v>480000</v>
      </c>
      <c r="N868" s="1322"/>
    </row>
    <row r="869" spans="1:14" ht="20.5">
      <c r="A869" s="1364">
        <v>7</v>
      </c>
      <c r="B869" s="1365" t="s">
        <v>1547</v>
      </c>
      <c r="C869" s="1366" t="s">
        <v>1072</v>
      </c>
      <c r="D869" s="1101">
        <v>611989.44000000029</v>
      </c>
      <c r="E869" s="1101">
        <f t="shared" si="120"/>
        <v>214196.30400000009</v>
      </c>
      <c r="F869" s="1101">
        <f t="shared" si="121"/>
        <v>122397.88800000006</v>
      </c>
      <c r="G869" s="1101">
        <v>8640</v>
      </c>
      <c r="H869" s="1101">
        <f t="shared" si="122"/>
        <v>30599.472000000016</v>
      </c>
      <c r="I869" s="1101">
        <f t="shared" si="123"/>
        <v>54599.472000000016</v>
      </c>
      <c r="J869" s="1218"/>
      <c r="K869" s="1218"/>
      <c r="L869" s="1266"/>
      <c r="M869" s="1101">
        <v>480000</v>
      </c>
      <c r="N869" s="1322"/>
    </row>
    <row r="870" spans="1:14" ht="21" thickBot="1">
      <c r="A870" s="1367">
        <v>8</v>
      </c>
      <c r="B870" s="1106" t="s">
        <v>1548</v>
      </c>
      <c r="C870" s="1368" t="s">
        <v>1072</v>
      </c>
      <c r="D870" s="1107">
        <v>611989.44000000029</v>
      </c>
      <c r="E870" s="1107">
        <f t="shared" si="120"/>
        <v>214196.30400000009</v>
      </c>
      <c r="F870" s="1107">
        <f t="shared" si="121"/>
        <v>122397.88800000006</v>
      </c>
      <c r="G870" s="1107">
        <v>8640</v>
      </c>
      <c r="H870" s="1107">
        <f t="shared" si="122"/>
        <v>30599.472000000016</v>
      </c>
      <c r="I870" s="1107">
        <f t="shared" si="123"/>
        <v>54599.472000000016</v>
      </c>
      <c r="J870" s="1237"/>
      <c r="K870" s="1237"/>
      <c r="L870" s="1336"/>
      <c r="M870" s="1107">
        <v>480000</v>
      </c>
      <c r="N870" s="1337"/>
    </row>
    <row r="871" spans="1:14" ht="18.5" thickBot="1">
      <c r="A871" s="1705" t="s">
        <v>1080</v>
      </c>
      <c r="B871" s="1706"/>
      <c r="C871" s="1203"/>
      <c r="D871" s="1189">
        <f>SUM(D863:D870)</f>
        <v>3656812.2000000007</v>
      </c>
      <c r="E871" s="1189">
        <f t="shared" ref="E871:N871" si="124">SUM(E863:E870)</f>
        <v>1279884.27</v>
      </c>
      <c r="F871" s="1189">
        <f t="shared" si="124"/>
        <v>731362.44000000018</v>
      </c>
      <c r="G871" s="1189">
        <f t="shared" si="124"/>
        <v>62640</v>
      </c>
      <c r="H871" s="1189">
        <f t="shared" si="124"/>
        <v>182840.61000000004</v>
      </c>
      <c r="I871" s="1189">
        <f t="shared" si="124"/>
        <v>374840.61</v>
      </c>
      <c r="J871" s="1189">
        <f t="shared" si="124"/>
        <v>0</v>
      </c>
      <c r="K871" s="1189">
        <f t="shared" si="124"/>
        <v>0</v>
      </c>
      <c r="L871" s="1189">
        <f t="shared" si="124"/>
        <v>0</v>
      </c>
      <c r="M871" s="1189">
        <f t="shared" si="124"/>
        <v>3840000</v>
      </c>
      <c r="N871" s="1189">
        <f t="shared" si="124"/>
        <v>0</v>
      </c>
    </row>
    <row r="872" spans="1:14" ht="18">
      <c r="A872" s="1369">
        <v>9</v>
      </c>
      <c r="B872" s="1370" t="s">
        <v>1549</v>
      </c>
      <c r="C872" s="1121" t="s">
        <v>1550</v>
      </c>
      <c r="D872" s="1101">
        <v>737853.59999999963</v>
      </c>
      <c r="E872" s="1101">
        <f>D872*35%</f>
        <v>258248.75999999986</v>
      </c>
      <c r="F872" s="1101">
        <f>D872*20%</f>
        <v>147570.71999999994</v>
      </c>
      <c r="G872" s="1101">
        <v>9720</v>
      </c>
      <c r="H872" s="1101">
        <f>D872*5%</f>
        <v>36892.679999999986</v>
      </c>
      <c r="I872" s="1101">
        <f>D872*5%+24000</f>
        <v>60892.679999999986</v>
      </c>
      <c r="J872" s="1124"/>
      <c r="K872" s="1124"/>
      <c r="L872" s="1266"/>
      <c r="M872" s="1096">
        <v>480000</v>
      </c>
      <c r="N872" s="1339"/>
    </row>
    <row r="873" spans="1:14" ht="18">
      <c r="A873" s="1190">
        <v>10</v>
      </c>
      <c r="B873" s="1100" t="s">
        <v>1551</v>
      </c>
      <c r="C873" s="1121" t="s">
        <v>1550</v>
      </c>
      <c r="D873" s="1101">
        <v>737853.59999999963</v>
      </c>
      <c r="E873" s="1101">
        <f>D873*35%</f>
        <v>258248.75999999986</v>
      </c>
      <c r="F873" s="1101">
        <f>D873*20%</f>
        <v>147570.71999999994</v>
      </c>
      <c r="G873" s="1101">
        <v>9720</v>
      </c>
      <c r="H873" s="1101">
        <f>D873*5%</f>
        <v>36892.679999999986</v>
      </c>
      <c r="I873" s="1101">
        <f>D873*5%+24000</f>
        <v>60892.679999999986</v>
      </c>
      <c r="J873" s="1124"/>
      <c r="K873" s="1124"/>
      <c r="L873" s="1266"/>
      <c r="M873" s="1096">
        <v>480000</v>
      </c>
      <c r="N873" s="1322"/>
    </row>
    <row r="874" spans="1:14" ht="18">
      <c r="A874" s="1190">
        <v>11</v>
      </c>
      <c r="B874" s="1100" t="s">
        <v>1552</v>
      </c>
      <c r="C874" s="1121" t="s">
        <v>1550</v>
      </c>
      <c r="D874" s="1101">
        <v>737853.59999999963</v>
      </c>
      <c r="E874" s="1101">
        <f>D874*35%</f>
        <v>258248.75999999986</v>
      </c>
      <c r="F874" s="1101">
        <f>D874*20%</f>
        <v>147570.71999999994</v>
      </c>
      <c r="G874" s="1101">
        <v>9720</v>
      </c>
      <c r="H874" s="1101">
        <f>D874*5%</f>
        <v>36892.679999999986</v>
      </c>
      <c r="I874" s="1101">
        <f>D874*5%+24000</f>
        <v>60892.679999999986</v>
      </c>
      <c r="J874" s="1124"/>
      <c r="K874" s="1124"/>
      <c r="L874" s="1266"/>
      <c r="M874" s="1096">
        <v>480000</v>
      </c>
      <c r="N874" s="1322"/>
    </row>
    <row r="875" spans="1:14" ht="18">
      <c r="A875" s="1190">
        <v>12</v>
      </c>
      <c r="B875" s="1100" t="s">
        <v>1553</v>
      </c>
      <c r="C875" s="1121" t="s">
        <v>1550</v>
      </c>
      <c r="D875" s="1101">
        <v>737853.59999999963</v>
      </c>
      <c r="E875" s="1101">
        <f>D875*35%</f>
        <v>258248.75999999986</v>
      </c>
      <c r="F875" s="1101">
        <f>D875*20%</f>
        <v>147570.71999999994</v>
      </c>
      <c r="G875" s="1101">
        <v>9720</v>
      </c>
      <c r="H875" s="1101">
        <f>D875*5%</f>
        <v>36892.679999999986</v>
      </c>
      <c r="I875" s="1101">
        <f>D875*5%+24000</f>
        <v>60892.679999999986</v>
      </c>
      <c r="J875" s="1124"/>
      <c r="K875" s="1124"/>
      <c r="L875" s="1266"/>
      <c r="M875" s="1096">
        <v>480000</v>
      </c>
      <c r="N875" s="1322"/>
    </row>
    <row r="876" spans="1:14" ht="18.5" thickBot="1">
      <c r="A876" s="1122">
        <v>13</v>
      </c>
      <c r="B876" s="1123" t="s">
        <v>1554</v>
      </c>
      <c r="C876" s="1170" t="s">
        <v>1550</v>
      </c>
      <c r="D876" s="1124">
        <v>737853.59999999963</v>
      </c>
      <c r="E876" s="1124">
        <f>D876*35%</f>
        <v>258248.75999999986</v>
      </c>
      <c r="F876" s="1124">
        <f>D876*20%</f>
        <v>147570.71999999994</v>
      </c>
      <c r="G876" s="1124">
        <v>9720</v>
      </c>
      <c r="H876" s="1124">
        <f>D876*5%</f>
        <v>36892.679999999986</v>
      </c>
      <c r="I876" s="1124">
        <f>D876*5%+24000</f>
        <v>60892.679999999986</v>
      </c>
      <c r="J876" s="1124"/>
      <c r="K876" s="1124"/>
      <c r="L876" s="1277"/>
      <c r="M876" s="1171">
        <v>480000</v>
      </c>
      <c r="N876" s="1323"/>
    </row>
    <row r="877" spans="1:14" ht="18.5" thickBot="1">
      <c r="A877" s="1707" t="s">
        <v>966</v>
      </c>
      <c r="B877" s="1708"/>
      <c r="C877" s="1192"/>
      <c r="D877" s="1127">
        <f>SUM(D872:D876)</f>
        <v>3689267.9999999981</v>
      </c>
      <c r="E877" s="1127">
        <f t="shared" ref="E877:N877" si="125">SUM(E872:E876)</f>
        <v>1291243.7999999993</v>
      </c>
      <c r="F877" s="1127">
        <f t="shared" si="125"/>
        <v>737853.59999999974</v>
      </c>
      <c r="G877" s="1127">
        <f t="shared" si="125"/>
        <v>48600</v>
      </c>
      <c r="H877" s="1127">
        <f t="shared" si="125"/>
        <v>184463.39999999994</v>
      </c>
      <c r="I877" s="1127">
        <f t="shared" si="125"/>
        <v>304463.39999999991</v>
      </c>
      <c r="J877" s="1127">
        <f t="shared" si="125"/>
        <v>0</v>
      </c>
      <c r="K877" s="1127">
        <f t="shared" si="125"/>
        <v>0</v>
      </c>
      <c r="L877" s="1127">
        <f t="shared" si="125"/>
        <v>0</v>
      </c>
      <c r="M877" s="1127">
        <f t="shared" si="125"/>
        <v>2400000</v>
      </c>
      <c r="N877" s="1127">
        <f t="shared" si="125"/>
        <v>0</v>
      </c>
    </row>
    <row r="878" spans="1:14" ht="21" thickBot="1">
      <c r="A878" s="1759" t="s">
        <v>1555</v>
      </c>
      <c r="B878" s="1760"/>
      <c r="C878" s="1371"/>
      <c r="D878" s="1209"/>
      <c r="E878" s="1209"/>
      <c r="F878" s="1209"/>
      <c r="G878" s="1209"/>
      <c r="H878" s="1209"/>
      <c r="I878" s="1209"/>
      <c r="J878" s="1210"/>
      <c r="K878" s="1210"/>
      <c r="L878" s="1327"/>
      <c r="M878" s="1327"/>
      <c r="N878" s="1328"/>
    </row>
    <row r="879" spans="1:14" ht="18">
      <c r="A879" s="1150">
        <v>1</v>
      </c>
      <c r="B879" s="1151" t="s">
        <v>1556</v>
      </c>
      <c r="C879" s="1222" t="s">
        <v>1252</v>
      </c>
      <c r="D879" s="1152">
        <v>259102.19999999998</v>
      </c>
      <c r="E879" s="1152">
        <f t="shared" ref="E879:E884" si="126">D879*35%</f>
        <v>90685.76999999999</v>
      </c>
      <c r="F879" s="1152">
        <f t="shared" ref="F879:F884" si="127">D879*20%</f>
        <v>51820.44</v>
      </c>
      <c r="G879" s="1152">
        <v>7561</v>
      </c>
      <c r="H879" s="1152">
        <f t="shared" ref="H879:H884" si="128">D879*5%</f>
        <v>12955.11</v>
      </c>
      <c r="I879" s="1152">
        <f t="shared" ref="I879:I884" si="129">D879*5%+64915.68</f>
        <v>77870.790000000008</v>
      </c>
      <c r="J879" s="1152"/>
      <c r="K879" s="1152"/>
      <c r="L879" s="1363"/>
      <c r="M879" s="1171">
        <v>480000</v>
      </c>
      <c r="N879" s="1320"/>
    </row>
    <row r="880" spans="1:14" ht="18">
      <c r="A880" s="1103">
        <v>2</v>
      </c>
      <c r="B880" s="1100" t="s">
        <v>1557</v>
      </c>
      <c r="C880" s="1217" t="s">
        <v>1252</v>
      </c>
      <c r="D880" s="1101">
        <v>259102.19999999998</v>
      </c>
      <c r="E880" s="1101">
        <f t="shared" si="126"/>
        <v>90685.76999999999</v>
      </c>
      <c r="F880" s="1101">
        <f t="shared" si="127"/>
        <v>51820.44</v>
      </c>
      <c r="G880" s="1101">
        <v>7561</v>
      </c>
      <c r="H880" s="1101">
        <f t="shared" si="128"/>
        <v>12955.11</v>
      </c>
      <c r="I880" s="1101">
        <f t="shared" si="129"/>
        <v>77870.790000000008</v>
      </c>
      <c r="J880" s="1101"/>
      <c r="K880" s="1101"/>
      <c r="L880" s="1266"/>
      <c r="M880" s="1171">
        <v>480000</v>
      </c>
      <c r="N880" s="1322"/>
    </row>
    <row r="881" spans="1:14" ht="18">
      <c r="A881" s="1103">
        <v>3</v>
      </c>
      <c r="B881" s="1100" t="s">
        <v>1558</v>
      </c>
      <c r="C881" s="1217" t="s">
        <v>1252</v>
      </c>
      <c r="D881" s="1101">
        <v>259102.19999999998</v>
      </c>
      <c r="E881" s="1101">
        <f t="shared" si="126"/>
        <v>90685.76999999999</v>
      </c>
      <c r="F881" s="1101">
        <f t="shared" si="127"/>
        <v>51820.44</v>
      </c>
      <c r="G881" s="1101">
        <v>7561</v>
      </c>
      <c r="H881" s="1101">
        <f t="shared" si="128"/>
        <v>12955.11</v>
      </c>
      <c r="I881" s="1101">
        <f t="shared" si="129"/>
        <v>77870.790000000008</v>
      </c>
      <c r="J881" s="1101"/>
      <c r="K881" s="1101"/>
      <c r="L881" s="1266"/>
      <c r="M881" s="1171">
        <v>480000</v>
      </c>
      <c r="N881" s="1322"/>
    </row>
    <row r="882" spans="1:14" ht="18">
      <c r="A882" s="1103">
        <v>4</v>
      </c>
      <c r="B882" s="1100" t="s">
        <v>1559</v>
      </c>
      <c r="C882" s="1217" t="s">
        <v>1560</v>
      </c>
      <c r="D882" s="1101">
        <v>330513.71999999997</v>
      </c>
      <c r="E882" s="1101">
        <f t="shared" si="126"/>
        <v>115679.80199999998</v>
      </c>
      <c r="F882" s="1101">
        <f t="shared" si="127"/>
        <v>66102.743999999992</v>
      </c>
      <c r="G882" s="1101">
        <v>7561</v>
      </c>
      <c r="H882" s="1101">
        <f t="shared" si="128"/>
        <v>16525.685999999998</v>
      </c>
      <c r="I882" s="1101">
        <f t="shared" si="129"/>
        <v>81441.365999999995</v>
      </c>
      <c r="J882" s="1101"/>
      <c r="K882" s="1101"/>
      <c r="L882" s="1266"/>
      <c r="M882" s="1171">
        <v>480000</v>
      </c>
      <c r="N882" s="1322"/>
    </row>
    <row r="883" spans="1:14" ht="18">
      <c r="A883" s="1103">
        <v>5</v>
      </c>
      <c r="B883" s="1100" t="s">
        <v>1561</v>
      </c>
      <c r="C883" s="1217" t="s">
        <v>1562</v>
      </c>
      <c r="D883" s="1101">
        <v>611989.44000000029</v>
      </c>
      <c r="E883" s="1101">
        <f t="shared" si="126"/>
        <v>214196.30400000009</v>
      </c>
      <c r="F883" s="1101">
        <f t="shared" si="127"/>
        <v>122397.88800000006</v>
      </c>
      <c r="G883" s="1101">
        <v>7561</v>
      </c>
      <c r="H883" s="1101">
        <f t="shared" si="128"/>
        <v>30599.472000000016</v>
      </c>
      <c r="I883" s="1101">
        <f t="shared" si="129"/>
        <v>95515.152000000016</v>
      </c>
      <c r="J883" s="1101"/>
      <c r="K883" s="1101"/>
      <c r="L883" s="1266"/>
      <c r="M883" s="1171">
        <v>480000</v>
      </c>
      <c r="N883" s="1322"/>
    </row>
    <row r="884" spans="1:14" ht="18.5" thickBot="1">
      <c r="A884" s="1105">
        <v>6</v>
      </c>
      <c r="B884" s="1106" t="s">
        <v>1563</v>
      </c>
      <c r="C884" s="1248" t="s">
        <v>1562</v>
      </c>
      <c r="D884" s="1107">
        <v>611989.44000000029</v>
      </c>
      <c r="E884" s="1107">
        <f t="shared" si="126"/>
        <v>214196.30400000009</v>
      </c>
      <c r="F884" s="1107">
        <f t="shared" si="127"/>
        <v>122397.88800000006</v>
      </c>
      <c r="G884" s="1107">
        <v>7561</v>
      </c>
      <c r="H884" s="1107">
        <f t="shared" si="128"/>
        <v>30599.472000000016</v>
      </c>
      <c r="I884" s="1107">
        <f t="shared" si="129"/>
        <v>95515.152000000016</v>
      </c>
      <c r="J884" s="1107"/>
      <c r="K884" s="1107"/>
      <c r="L884" s="1336"/>
      <c r="M884" s="1171">
        <v>480000</v>
      </c>
      <c r="N884" s="1337"/>
    </row>
    <row r="885" spans="1:14" ht="18.5" thickBot="1">
      <c r="A885" s="1705" t="s">
        <v>1080</v>
      </c>
      <c r="B885" s="1706"/>
      <c r="C885" s="1188"/>
      <c r="D885" s="1189">
        <f t="shared" ref="D885:N885" si="130">SUM(D879:D884)</f>
        <v>2331799.2000000007</v>
      </c>
      <c r="E885" s="1189">
        <f t="shared" si="130"/>
        <v>816129.72000000009</v>
      </c>
      <c r="F885" s="1189">
        <f t="shared" si="130"/>
        <v>466359.84000000008</v>
      </c>
      <c r="G885" s="1189">
        <f t="shared" si="130"/>
        <v>45366</v>
      </c>
      <c r="H885" s="1189">
        <f t="shared" si="130"/>
        <v>116589.96000000002</v>
      </c>
      <c r="I885" s="1189">
        <f t="shared" si="130"/>
        <v>506084.04000000004</v>
      </c>
      <c r="J885" s="1189">
        <f t="shared" si="130"/>
        <v>0</v>
      </c>
      <c r="K885" s="1189">
        <f t="shared" si="130"/>
        <v>0</v>
      </c>
      <c r="L885" s="1189">
        <f t="shared" si="130"/>
        <v>0</v>
      </c>
      <c r="M885" s="1189">
        <f t="shared" si="130"/>
        <v>2880000</v>
      </c>
      <c r="N885" s="1189">
        <f t="shared" si="130"/>
        <v>0</v>
      </c>
    </row>
    <row r="886" spans="1:14" ht="18.5">
      <c r="A886" s="1119">
        <v>7</v>
      </c>
      <c r="B886" s="1095" t="s">
        <v>1564</v>
      </c>
      <c r="C886" s="1120" t="s">
        <v>960</v>
      </c>
      <c r="D886" s="1096">
        <v>672590.99999999965</v>
      </c>
      <c r="E886" s="1101">
        <f>D886*35%</f>
        <v>235406.84999999986</v>
      </c>
      <c r="F886" s="1101">
        <f>D886*20%</f>
        <v>134518.19999999992</v>
      </c>
      <c r="G886" s="1101">
        <v>9720</v>
      </c>
      <c r="H886" s="1101">
        <f>D886*5%</f>
        <v>33629.549999999981</v>
      </c>
      <c r="I886" s="1101">
        <f>D886*5%+24000</f>
        <v>57629.549999999981</v>
      </c>
      <c r="J886" s="1216"/>
      <c r="K886" s="1216"/>
      <c r="L886" s="1285"/>
      <c r="M886" s="1171">
        <v>480000</v>
      </c>
      <c r="N886" s="1339"/>
    </row>
    <row r="887" spans="1:14" ht="18.5">
      <c r="A887" s="1103">
        <v>8</v>
      </c>
      <c r="B887" s="1100" t="s">
        <v>1543</v>
      </c>
      <c r="C887" s="1121" t="s">
        <v>960</v>
      </c>
      <c r="D887" s="1101">
        <v>672590.99999999965</v>
      </c>
      <c r="E887" s="1101">
        <f>D887*35%</f>
        <v>235406.84999999986</v>
      </c>
      <c r="F887" s="1101">
        <f>D887*20%</f>
        <v>134518.19999999992</v>
      </c>
      <c r="G887" s="1101">
        <v>9720</v>
      </c>
      <c r="H887" s="1101">
        <f>D887*5%</f>
        <v>33629.549999999981</v>
      </c>
      <c r="I887" s="1101">
        <f>D887*5%+24000</f>
        <v>57629.549999999981</v>
      </c>
      <c r="J887" s="1218"/>
      <c r="K887" s="1218"/>
      <c r="L887" s="1266"/>
      <c r="M887" s="1171">
        <v>480000</v>
      </c>
      <c r="N887" s="1322"/>
    </row>
    <row r="888" spans="1:14" ht="18.5" thickBot="1">
      <c r="A888" s="1103">
        <v>9</v>
      </c>
      <c r="B888" s="1100" t="s">
        <v>1565</v>
      </c>
      <c r="C888" s="1121" t="s">
        <v>1550</v>
      </c>
      <c r="D888" s="1101">
        <v>737853.59999999963</v>
      </c>
      <c r="E888" s="1101">
        <f>D888*35%</f>
        <v>258248.75999999986</v>
      </c>
      <c r="F888" s="1101">
        <f>D888*20%</f>
        <v>147570.71999999994</v>
      </c>
      <c r="G888" s="1101">
        <v>9720</v>
      </c>
      <c r="H888" s="1101">
        <f>D888*5%</f>
        <v>36892.679999999986</v>
      </c>
      <c r="I888" s="1101">
        <f>D888*5%+24000</f>
        <v>60892.679999999986</v>
      </c>
      <c r="J888" s="1101"/>
      <c r="K888" s="1101"/>
      <c r="L888" s="1266"/>
      <c r="M888" s="1171">
        <v>480000</v>
      </c>
      <c r="N888" s="1322"/>
    </row>
    <row r="889" spans="1:14" ht="18.5" thickBot="1">
      <c r="A889" s="1707" t="s">
        <v>966</v>
      </c>
      <c r="B889" s="1708"/>
      <c r="C889" s="1136"/>
      <c r="D889" s="1127">
        <f t="shared" ref="D889:N889" si="131">SUM(D886:D888)</f>
        <v>2083035.5999999989</v>
      </c>
      <c r="E889" s="1127">
        <f t="shared" si="131"/>
        <v>729062.45999999961</v>
      </c>
      <c r="F889" s="1127">
        <f t="shared" si="131"/>
        <v>416607.11999999976</v>
      </c>
      <c r="G889" s="1127">
        <f t="shared" si="131"/>
        <v>29160</v>
      </c>
      <c r="H889" s="1127">
        <f t="shared" si="131"/>
        <v>104151.77999999994</v>
      </c>
      <c r="I889" s="1127">
        <f t="shared" si="131"/>
        <v>176151.77999999994</v>
      </c>
      <c r="J889" s="1127">
        <f t="shared" si="131"/>
        <v>0</v>
      </c>
      <c r="K889" s="1127">
        <f t="shared" si="131"/>
        <v>0</v>
      </c>
      <c r="L889" s="1127">
        <f t="shared" si="131"/>
        <v>0</v>
      </c>
      <c r="M889" s="1127">
        <f t="shared" si="131"/>
        <v>1440000</v>
      </c>
      <c r="N889" s="1127">
        <f t="shared" si="131"/>
        <v>0</v>
      </c>
    </row>
    <row r="890" spans="1:14" ht="21" thickBot="1">
      <c r="A890" s="1747" t="s">
        <v>1566</v>
      </c>
      <c r="B890" s="1747"/>
      <c r="C890" s="1372"/>
      <c r="D890" s="1241"/>
      <c r="E890" s="1241"/>
      <c r="F890" s="1241"/>
      <c r="G890" s="1241"/>
      <c r="H890" s="1241"/>
      <c r="I890" s="1241"/>
      <c r="J890" s="1360"/>
      <c r="K890" s="1360"/>
      <c r="L890" s="1303"/>
      <c r="M890" s="1303"/>
      <c r="N890" s="1303"/>
    </row>
    <row r="891" spans="1:14" ht="18">
      <c r="A891" s="1373">
        <v>1</v>
      </c>
      <c r="B891" s="1374" t="s">
        <v>1108</v>
      </c>
      <c r="C891" s="1375" t="s">
        <v>1567</v>
      </c>
      <c r="D891" s="1376">
        <v>204947</v>
      </c>
      <c r="E891" s="1152">
        <f t="shared" ref="E891:E901" si="132">D891*35%</f>
        <v>71731.45</v>
      </c>
      <c r="F891" s="1152">
        <f t="shared" ref="F891:F901" si="133">D891*20%</f>
        <v>40989.4</v>
      </c>
      <c r="G891" s="1152">
        <v>7560</v>
      </c>
      <c r="H891" s="1152">
        <f t="shared" ref="H891:H901" si="134">D891*5%</f>
        <v>10247.35</v>
      </c>
      <c r="I891" s="1152">
        <f>D891*5%+24000</f>
        <v>34247.35</v>
      </c>
      <c r="J891" s="1152"/>
      <c r="K891" s="1152"/>
      <c r="L891" s="1363"/>
      <c r="M891" s="1171">
        <v>480000</v>
      </c>
      <c r="N891" s="1320"/>
    </row>
    <row r="892" spans="1:14" ht="18">
      <c r="A892" s="1377">
        <v>2</v>
      </c>
      <c r="B892" s="1378" t="s">
        <v>1108</v>
      </c>
      <c r="C892" s="1379" t="s">
        <v>1567</v>
      </c>
      <c r="D892" s="1380">
        <v>204947</v>
      </c>
      <c r="E892" s="1101">
        <f t="shared" si="132"/>
        <v>71731.45</v>
      </c>
      <c r="F892" s="1101">
        <f t="shared" si="133"/>
        <v>40989.4</v>
      </c>
      <c r="G892" s="1101">
        <v>7560</v>
      </c>
      <c r="H892" s="1101">
        <f t="shared" si="134"/>
        <v>10247.35</v>
      </c>
      <c r="I892" s="1101">
        <f>D892*5%+24000</f>
        <v>34247.35</v>
      </c>
      <c r="J892" s="1101"/>
      <c r="K892" s="1101"/>
      <c r="L892" s="1266"/>
      <c r="M892" s="1171">
        <v>480000</v>
      </c>
      <c r="N892" s="1322"/>
    </row>
    <row r="893" spans="1:14" ht="18">
      <c r="A893" s="1377">
        <v>3</v>
      </c>
      <c r="B893" s="1378" t="s">
        <v>1108</v>
      </c>
      <c r="C893" s="1379" t="s">
        <v>1567</v>
      </c>
      <c r="D893" s="1380">
        <v>204947</v>
      </c>
      <c r="E893" s="1101">
        <f t="shared" si="132"/>
        <v>71731.45</v>
      </c>
      <c r="F893" s="1101">
        <f t="shared" si="133"/>
        <v>40989.4</v>
      </c>
      <c r="G893" s="1101">
        <v>7560</v>
      </c>
      <c r="H893" s="1101">
        <f t="shared" si="134"/>
        <v>10247.35</v>
      </c>
      <c r="I893" s="1101">
        <f>D893*5%+24000</f>
        <v>34247.35</v>
      </c>
      <c r="J893" s="1101"/>
      <c r="K893" s="1101"/>
      <c r="L893" s="1266"/>
      <c r="M893" s="1171">
        <v>480000</v>
      </c>
      <c r="N893" s="1322"/>
    </row>
    <row r="894" spans="1:14" ht="18">
      <c r="A894" s="1377">
        <v>4</v>
      </c>
      <c r="B894" s="1378" t="s">
        <v>1108</v>
      </c>
      <c r="C894" s="1379" t="s">
        <v>1567</v>
      </c>
      <c r="D894" s="1380">
        <v>204947</v>
      </c>
      <c r="E894" s="1101">
        <f t="shared" si="132"/>
        <v>71731.45</v>
      </c>
      <c r="F894" s="1101">
        <f t="shared" si="133"/>
        <v>40989.4</v>
      </c>
      <c r="G894" s="1101">
        <v>7560</v>
      </c>
      <c r="H894" s="1101">
        <f t="shared" si="134"/>
        <v>10247.35</v>
      </c>
      <c r="I894" s="1101">
        <f>D894*5%+24000</f>
        <v>34247.35</v>
      </c>
      <c r="J894" s="1101"/>
      <c r="K894" s="1101"/>
      <c r="L894" s="1266"/>
      <c r="M894" s="1171">
        <v>480000</v>
      </c>
      <c r="N894" s="1322"/>
    </row>
    <row r="895" spans="1:14" ht="18">
      <c r="A895" s="1377">
        <v>5</v>
      </c>
      <c r="B895" s="1378" t="s">
        <v>1108</v>
      </c>
      <c r="C895" s="1379" t="s">
        <v>1567</v>
      </c>
      <c r="D895" s="1380">
        <v>204947</v>
      </c>
      <c r="E895" s="1101">
        <f t="shared" si="132"/>
        <v>71731.45</v>
      </c>
      <c r="F895" s="1101">
        <f t="shared" si="133"/>
        <v>40989.4</v>
      </c>
      <c r="G895" s="1101">
        <v>7560</v>
      </c>
      <c r="H895" s="1101">
        <f t="shared" si="134"/>
        <v>10247.35</v>
      </c>
      <c r="I895" s="1101">
        <f>D895*5%+24000</f>
        <v>34247.35</v>
      </c>
      <c r="J895" s="1101"/>
      <c r="K895" s="1101"/>
      <c r="L895" s="1266"/>
      <c r="M895" s="1171">
        <v>480000</v>
      </c>
      <c r="N895" s="1322"/>
    </row>
    <row r="896" spans="1:14" ht="18">
      <c r="A896" s="1377">
        <v>6</v>
      </c>
      <c r="B896" s="1378" t="s">
        <v>1568</v>
      </c>
      <c r="C896" s="1381" t="s">
        <v>1560</v>
      </c>
      <c r="D896" s="1096">
        <v>330513.71999999997</v>
      </c>
      <c r="E896" s="1096">
        <f t="shared" si="132"/>
        <v>115679.80199999998</v>
      </c>
      <c r="F896" s="1096">
        <f t="shared" si="133"/>
        <v>66102.743999999992</v>
      </c>
      <c r="G896" s="1096">
        <v>7561</v>
      </c>
      <c r="H896" s="1096">
        <f t="shared" si="134"/>
        <v>16525.685999999998</v>
      </c>
      <c r="I896" s="1096">
        <f t="shared" ref="I896:I901" si="135">D896*5%+64915.68</f>
        <v>81441.365999999995</v>
      </c>
      <c r="J896" s="1101"/>
      <c r="K896" s="1101"/>
      <c r="L896" s="1266"/>
      <c r="M896" s="1171">
        <v>480000</v>
      </c>
      <c r="N896" s="1322"/>
    </row>
    <row r="897" spans="1:255" ht="18">
      <c r="A897" s="1377">
        <v>7</v>
      </c>
      <c r="B897" s="1378" t="s">
        <v>1569</v>
      </c>
      <c r="C897" s="1381" t="s">
        <v>1560</v>
      </c>
      <c r="D897" s="1096">
        <v>330513.71999999997</v>
      </c>
      <c r="E897" s="1096">
        <f t="shared" si="132"/>
        <v>115679.80199999998</v>
      </c>
      <c r="F897" s="1096">
        <f t="shared" si="133"/>
        <v>66102.743999999992</v>
      </c>
      <c r="G897" s="1096">
        <v>7561</v>
      </c>
      <c r="H897" s="1096">
        <f t="shared" si="134"/>
        <v>16525.685999999998</v>
      </c>
      <c r="I897" s="1096">
        <f t="shared" si="135"/>
        <v>81441.365999999995</v>
      </c>
      <c r="J897" s="1101"/>
      <c r="K897" s="1101"/>
      <c r="L897" s="1266"/>
      <c r="M897" s="1171">
        <v>480000</v>
      </c>
      <c r="N897" s="1322"/>
    </row>
    <row r="898" spans="1:255" ht="18">
      <c r="A898" s="1377">
        <v>8</v>
      </c>
      <c r="B898" s="1378" t="s">
        <v>1570</v>
      </c>
      <c r="C898" s="1381" t="s">
        <v>1560</v>
      </c>
      <c r="D898" s="1096">
        <v>330513.71999999997</v>
      </c>
      <c r="E898" s="1096">
        <f t="shared" si="132"/>
        <v>115679.80199999998</v>
      </c>
      <c r="F898" s="1096">
        <f t="shared" si="133"/>
        <v>66102.743999999992</v>
      </c>
      <c r="G898" s="1096">
        <v>7561</v>
      </c>
      <c r="H898" s="1096">
        <f t="shared" si="134"/>
        <v>16525.685999999998</v>
      </c>
      <c r="I898" s="1096">
        <f t="shared" si="135"/>
        <v>81441.365999999995</v>
      </c>
      <c r="J898" s="1101"/>
      <c r="K898" s="1101"/>
      <c r="L898" s="1266"/>
      <c r="M898" s="1171">
        <v>480000</v>
      </c>
      <c r="N898" s="1322"/>
    </row>
    <row r="899" spans="1:255" ht="18">
      <c r="A899" s="1377">
        <v>9</v>
      </c>
      <c r="B899" s="1378" t="s">
        <v>1571</v>
      </c>
      <c r="C899" s="1381" t="s">
        <v>1562</v>
      </c>
      <c r="D899" s="1096">
        <v>611989.44000000029</v>
      </c>
      <c r="E899" s="1096">
        <f t="shared" si="132"/>
        <v>214196.30400000009</v>
      </c>
      <c r="F899" s="1096">
        <f t="shared" si="133"/>
        <v>122397.88800000006</v>
      </c>
      <c r="G899" s="1096">
        <v>7561</v>
      </c>
      <c r="H899" s="1096">
        <f t="shared" si="134"/>
        <v>30599.472000000016</v>
      </c>
      <c r="I899" s="1096">
        <f t="shared" si="135"/>
        <v>95515.152000000016</v>
      </c>
      <c r="J899" s="1101"/>
      <c r="K899" s="1101"/>
      <c r="L899" s="1266"/>
      <c r="M899" s="1171">
        <v>480000</v>
      </c>
      <c r="N899" s="1322"/>
    </row>
    <row r="900" spans="1:255" ht="18">
      <c r="A900" s="1377">
        <v>10</v>
      </c>
      <c r="B900" s="1378" t="s">
        <v>1572</v>
      </c>
      <c r="C900" s="1381" t="s">
        <v>1562</v>
      </c>
      <c r="D900" s="1096">
        <v>611989.44000000029</v>
      </c>
      <c r="E900" s="1096">
        <f t="shared" si="132"/>
        <v>214196.30400000009</v>
      </c>
      <c r="F900" s="1096">
        <f t="shared" si="133"/>
        <v>122397.88800000006</v>
      </c>
      <c r="G900" s="1096">
        <v>7561</v>
      </c>
      <c r="H900" s="1096">
        <f t="shared" si="134"/>
        <v>30599.472000000016</v>
      </c>
      <c r="I900" s="1096">
        <f t="shared" si="135"/>
        <v>95515.152000000016</v>
      </c>
      <c r="J900" s="1101"/>
      <c r="K900" s="1101"/>
      <c r="L900" s="1266"/>
      <c r="M900" s="1171">
        <v>480000</v>
      </c>
      <c r="N900" s="1322"/>
    </row>
    <row r="901" spans="1:255" ht="18.5" thickBot="1">
      <c r="A901" s="1377">
        <v>11</v>
      </c>
      <c r="B901" s="1106" t="s">
        <v>1573</v>
      </c>
      <c r="C901" s="1381" t="s">
        <v>1562</v>
      </c>
      <c r="D901" s="1096">
        <v>611989.44000000029</v>
      </c>
      <c r="E901" s="1096">
        <f t="shared" si="132"/>
        <v>214196.30400000009</v>
      </c>
      <c r="F901" s="1096">
        <f t="shared" si="133"/>
        <v>122397.88800000006</v>
      </c>
      <c r="G901" s="1096">
        <v>7561</v>
      </c>
      <c r="H901" s="1096">
        <f t="shared" si="134"/>
        <v>30599.472000000016</v>
      </c>
      <c r="I901" s="1096">
        <f t="shared" si="135"/>
        <v>95515.152000000016</v>
      </c>
      <c r="J901" s="1107"/>
      <c r="K901" s="1107"/>
      <c r="L901" s="1336"/>
      <c r="M901" s="1171">
        <v>480000</v>
      </c>
      <c r="N901" s="1337"/>
    </row>
    <row r="902" spans="1:255" ht="18.5" thickBot="1">
      <c r="A902" s="1754" t="s">
        <v>1080</v>
      </c>
      <c r="B902" s="1755"/>
      <c r="C902" s="1358"/>
      <c r="D902" s="1226">
        <f t="shared" ref="D902:N902" si="136">SUM(D891:D901)</f>
        <v>3852244.4800000009</v>
      </c>
      <c r="E902" s="1226">
        <f t="shared" si="136"/>
        <v>1348285.5680000002</v>
      </c>
      <c r="F902" s="1226">
        <f t="shared" si="136"/>
        <v>770448.89600000018</v>
      </c>
      <c r="G902" s="1226">
        <f t="shared" si="136"/>
        <v>83166</v>
      </c>
      <c r="H902" s="1226">
        <f t="shared" si="136"/>
        <v>192612.22400000005</v>
      </c>
      <c r="I902" s="1226">
        <f t="shared" si="136"/>
        <v>702106.304</v>
      </c>
      <c r="J902" s="1226">
        <f t="shared" si="136"/>
        <v>0</v>
      </c>
      <c r="K902" s="1226">
        <f t="shared" si="136"/>
        <v>0</v>
      </c>
      <c r="L902" s="1226">
        <f t="shared" si="136"/>
        <v>0</v>
      </c>
      <c r="M902" s="1226">
        <f t="shared" si="136"/>
        <v>5280000</v>
      </c>
      <c r="N902" s="1226">
        <f t="shared" si="136"/>
        <v>0</v>
      </c>
    </row>
    <row r="903" spans="1:255" ht="18.5" thickBot="1">
      <c r="A903" s="1190">
        <v>12</v>
      </c>
      <c r="B903" s="1181" t="s">
        <v>1574</v>
      </c>
      <c r="C903" s="1120" t="s">
        <v>960</v>
      </c>
      <c r="D903" s="1096">
        <v>672590.99999999965</v>
      </c>
      <c r="E903" s="1101">
        <f>D903*35%</f>
        <v>235406.84999999986</v>
      </c>
      <c r="F903" s="1101">
        <f>D903*20%</f>
        <v>134518.19999999992</v>
      </c>
      <c r="G903" s="1101">
        <v>9720</v>
      </c>
      <c r="H903" s="1101">
        <f>D903*5%</f>
        <v>33629.549999999981</v>
      </c>
      <c r="I903" s="1101">
        <f>D903*5%+24000</f>
        <v>57629.549999999981</v>
      </c>
      <c r="J903" s="1101"/>
      <c r="K903" s="1101"/>
      <c r="L903" s="1266"/>
      <c r="M903" s="1171">
        <v>480000</v>
      </c>
      <c r="N903" s="1322"/>
    </row>
    <row r="904" spans="1:255" ht="18.5" thickBot="1">
      <c r="A904" s="1707" t="s">
        <v>966</v>
      </c>
      <c r="B904" s="1708"/>
      <c r="C904" s="1128"/>
      <c r="D904" s="1127">
        <f t="shared" ref="D904:N904" si="137">SUM(D903:D903)</f>
        <v>672590.99999999965</v>
      </c>
      <c r="E904" s="1127">
        <f t="shared" si="137"/>
        <v>235406.84999999986</v>
      </c>
      <c r="F904" s="1127">
        <f t="shared" si="137"/>
        <v>134518.19999999992</v>
      </c>
      <c r="G904" s="1127">
        <f t="shared" si="137"/>
        <v>9720</v>
      </c>
      <c r="H904" s="1127">
        <f t="shared" si="137"/>
        <v>33629.549999999981</v>
      </c>
      <c r="I904" s="1127">
        <f t="shared" si="137"/>
        <v>57629.549999999981</v>
      </c>
      <c r="J904" s="1127">
        <f t="shared" si="137"/>
        <v>0</v>
      </c>
      <c r="K904" s="1127">
        <f t="shared" si="137"/>
        <v>0</v>
      </c>
      <c r="L904" s="1127">
        <f t="shared" si="137"/>
        <v>0</v>
      </c>
      <c r="M904" s="1127">
        <f t="shared" si="137"/>
        <v>480000</v>
      </c>
      <c r="N904" s="1127">
        <f t="shared" si="137"/>
        <v>0</v>
      </c>
    </row>
    <row r="905" spans="1:255" ht="21.5" thickBot="1">
      <c r="A905" s="1756" t="s">
        <v>1575</v>
      </c>
      <c r="B905" s="1756"/>
      <c r="C905" s="1382"/>
      <c r="D905" s="1383"/>
      <c r="E905" s="1383"/>
      <c r="F905" s="1383"/>
      <c r="G905" s="1383"/>
      <c r="H905" s="1383"/>
      <c r="I905" s="1383"/>
      <c r="J905" s="1384"/>
      <c r="K905" s="1384"/>
      <c r="L905" s="1385"/>
      <c r="M905" s="1385"/>
      <c r="N905" s="1385"/>
      <c r="O905" s="1386"/>
      <c r="P905" s="1386"/>
      <c r="Q905" s="1386"/>
      <c r="R905" s="1386"/>
      <c r="S905" s="1386"/>
      <c r="T905" s="1386"/>
      <c r="U905" s="1386"/>
      <c r="V905" s="1386"/>
      <c r="W905" s="1386"/>
      <c r="X905" s="1386"/>
      <c r="Y905" s="1386"/>
      <c r="Z905" s="1386"/>
      <c r="AA905" s="1386"/>
      <c r="AB905" s="1386"/>
      <c r="AC905" s="1386"/>
      <c r="AD905" s="1386"/>
      <c r="AE905" s="1386"/>
      <c r="AF905" s="1386"/>
      <c r="AG905" s="1386"/>
      <c r="AH905" s="1386"/>
      <c r="AI905" s="1386"/>
      <c r="AJ905" s="1386"/>
      <c r="AK905" s="1386"/>
      <c r="AL905" s="1386"/>
      <c r="AM905" s="1386"/>
      <c r="AN905" s="1386"/>
      <c r="AO905" s="1386"/>
      <c r="AP905" s="1386"/>
      <c r="AQ905" s="1386"/>
      <c r="AR905" s="1386"/>
      <c r="AS905" s="1386"/>
      <c r="AT905" s="1386"/>
      <c r="AU905" s="1386"/>
      <c r="AV905" s="1386"/>
      <c r="AW905" s="1386"/>
      <c r="AX905" s="1386"/>
      <c r="AY905" s="1386"/>
      <c r="AZ905" s="1386"/>
      <c r="BA905" s="1386"/>
      <c r="BB905" s="1386"/>
      <c r="BC905" s="1386"/>
      <c r="BD905" s="1386"/>
      <c r="BE905" s="1386"/>
      <c r="BF905" s="1386"/>
      <c r="BG905" s="1386"/>
      <c r="BH905" s="1386"/>
      <c r="BI905" s="1386"/>
      <c r="BJ905" s="1386"/>
      <c r="BK905" s="1386"/>
      <c r="BL905" s="1386"/>
      <c r="BM905" s="1386"/>
      <c r="BN905" s="1386"/>
      <c r="BO905" s="1386"/>
      <c r="BP905" s="1386"/>
      <c r="BQ905" s="1386"/>
      <c r="BR905" s="1386"/>
      <c r="BS905" s="1386"/>
      <c r="BT905" s="1386"/>
      <c r="BU905" s="1386"/>
      <c r="BV905" s="1386"/>
      <c r="BW905" s="1386"/>
      <c r="BX905" s="1386"/>
      <c r="BY905" s="1386"/>
      <c r="BZ905" s="1386"/>
      <c r="CA905" s="1386"/>
      <c r="CB905" s="1386"/>
      <c r="CC905" s="1386"/>
      <c r="CD905" s="1386"/>
      <c r="CE905" s="1386"/>
      <c r="CF905" s="1386"/>
      <c r="CG905" s="1386"/>
      <c r="CH905" s="1386"/>
      <c r="CI905" s="1386"/>
      <c r="CJ905" s="1386"/>
      <c r="CK905" s="1386"/>
      <c r="CL905" s="1386"/>
      <c r="CM905" s="1386"/>
      <c r="CN905" s="1386"/>
      <c r="CO905" s="1386"/>
      <c r="CP905" s="1386"/>
      <c r="CQ905" s="1386"/>
      <c r="CR905" s="1386"/>
      <c r="CS905" s="1386"/>
      <c r="CT905" s="1386"/>
      <c r="CU905" s="1386"/>
      <c r="CV905" s="1386"/>
      <c r="CW905" s="1386"/>
      <c r="CX905" s="1386"/>
      <c r="CY905" s="1386"/>
      <c r="CZ905" s="1386"/>
      <c r="DA905" s="1386"/>
      <c r="DB905" s="1386"/>
      <c r="DC905" s="1386"/>
      <c r="DD905" s="1386"/>
      <c r="DE905" s="1386"/>
      <c r="DF905" s="1386"/>
      <c r="DG905" s="1386"/>
      <c r="DH905" s="1386"/>
      <c r="DI905" s="1386"/>
      <c r="DJ905" s="1386"/>
      <c r="DK905" s="1386"/>
      <c r="DL905" s="1386"/>
      <c r="DM905" s="1386"/>
      <c r="DN905" s="1386"/>
      <c r="DO905" s="1386"/>
      <c r="DP905" s="1386"/>
      <c r="DQ905" s="1386"/>
      <c r="DR905" s="1386"/>
      <c r="DS905" s="1386"/>
      <c r="DT905" s="1386"/>
      <c r="DU905" s="1386"/>
      <c r="DV905" s="1386"/>
      <c r="DW905" s="1386"/>
      <c r="DX905" s="1386"/>
      <c r="DY905" s="1386"/>
      <c r="DZ905" s="1386"/>
      <c r="EA905" s="1386"/>
      <c r="EB905" s="1386"/>
      <c r="EC905" s="1386"/>
      <c r="ED905" s="1386"/>
      <c r="EE905" s="1386"/>
      <c r="EF905" s="1386"/>
      <c r="EG905" s="1386"/>
      <c r="EH905" s="1386"/>
      <c r="EI905" s="1386"/>
      <c r="EJ905" s="1386"/>
      <c r="EK905" s="1386"/>
      <c r="EL905" s="1386"/>
      <c r="EM905" s="1386"/>
      <c r="EN905" s="1386"/>
      <c r="EO905" s="1386"/>
      <c r="EP905" s="1386"/>
      <c r="EQ905" s="1386"/>
      <c r="ER905" s="1386"/>
      <c r="ES905" s="1386"/>
      <c r="ET905" s="1386"/>
      <c r="EU905" s="1386"/>
      <c r="EV905" s="1386"/>
      <c r="EW905" s="1386"/>
      <c r="EX905" s="1386"/>
      <c r="EY905" s="1386"/>
      <c r="EZ905" s="1386"/>
      <c r="FA905" s="1386"/>
      <c r="FB905" s="1386"/>
      <c r="FC905" s="1386"/>
      <c r="FD905" s="1386"/>
      <c r="FE905" s="1386"/>
      <c r="FF905" s="1386"/>
      <c r="FG905" s="1386"/>
      <c r="FH905" s="1386"/>
      <c r="FI905" s="1386"/>
      <c r="FJ905" s="1386"/>
      <c r="FK905" s="1386"/>
      <c r="FL905" s="1386"/>
      <c r="FM905" s="1386"/>
      <c r="FN905" s="1386"/>
      <c r="FO905" s="1386"/>
      <c r="FP905" s="1386"/>
      <c r="FQ905" s="1386"/>
      <c r="FR905" s="1386"/>
      <c r="FS905" s="1386"/>
      <c r="FT905" s="1386"/>
      <c r="FU905" s="1386"/>
      <c r="FV905" s="1386"/>
      <c r="FW905" s="1386"/>
      <c r="FX905" s="1386"/>
      <c r="FY905" s="1386"/>
      <c r="FZ905" s="1386"/>
      <c r="GA905" s="1386"/>
      <c r="GB905" s="1386"/>
      <c r="GC905" s="1386"/>
      <c r="GD905" s="1386"/>
      <c r="GE905" s="1386"/>
      <c r="GF905" s="1386"/>
      <c r="GG905" s="1386"/>
      <c r="GH905" s="1386"/>
      <c r="GI905" s="1386"/>
      <c r="GJ905" s="1386"/>
      <c r="GK905" s="1386"/>
      <c r="GL905" s="1386"/>
      <c r="GM905" s="1386"/>
      <c r="GN905" s="1386"/>
      <c r="GO905" s="1386"/>
      <c r="GP905" s="1386"/>
      <c r="GQ905" s="1386"/>
      <c r="GR905" s="1386"/>
      <c r="GS905" s="1386"/>
      <c r="GT905" s="1386"/>
      <c r="GU905" s="1386"/>
      <c r="GV905" s="1386"/>
      <c r="GW905" s="1386"/>
      <c r="GX905" s="1386"/>
      <c r="GY905" s="1386"/>
      <c r="GZ905" s="1386"/>
      <c r="HA905" s="1386"/>
      <c r="HB905" s="1386"/>
      <c r="HC905" s="1386"/>
      <c r="HD905" s="1386"/>
      <c r="HE905" s="1386"/>
      <c r="HF905" s="1386"/>
      <c r="HG905" s="1386"/>
      <c r="HH905" s="1386"/>
      <c r="HI905" s="1386"/>
      <c r="HJ905" s="1386"/>
      <c r="HK905" s="1386"/>
      <c r="HL905" s="1386"/>
      <c r="HM905" s="1386"/>
      <c r="HN905" s="1386"/>
      <c r="HO905" s="1386"/>
      <c r="HP905" s="1386"/>
      <c r="HQ905" s="1386"/>
      <c r="HR905" s="1386"/>
      <c r="HS905" s="1386"/>
      <c r="HT905" s="1386"/>
      <c r="HU905" s="1386"/>
      <c r="HV905" s="1386"/>
      <c r="HW905" s="1386"/>
      <c r="HX905" s="1386"/>
      <c r="HY905" s="1386"/>
      <c r="HZ905" s="1386"/>
      <c r="IA905" s="1386"/>
      <c r="IB905" s="1386"/>
      <c r="IC905" s="1386"/>
      <c r="ID905" s="1386"/>
      <c r="IE905" s="1386"/>
      <c r="IF905" s="1386"/>
      <c r="IG905" s="1386"/>
      <c r="IH905" s="1386"/>
      <c r="II905" s="1386"/>
      <c r="IJ905" s="1386"/>
      <c r="IK905" s="1386"/>
      <c r="IL905" s="1386"/>
      <c r="IM905" s="1386"/>
      <c r="IN905" s="1386"/>
      <c r="IO905" s="1386"/>
      <c r="IP905" s="1386"/>
      <c r="IQ905" s="1386"/>
      <c r="IR905" s="1386"/>
      <c r="IS905" s="1386"/>
      <c r="IT905" s="1386"/>
      <c r="IU905" s="1386"/>
    </row>
    <row r="906" spans="1:255" ht="21">
      <c r="A906" s="1387">
        <v>1</v>
      </c>
      <c r="B906" s="1362" t="s">
        <v>1576</v>
      </c>
      <c r="C906" s="1388" t="s">
        <v>1577</v>
      </c>
      <c r="D906" s="1152">
        <v>131112.84</v>
      </c>
      <c r="E906" s="1152">
        <f t="shared" ref="E906:E914" si="138">D906*35%</f>
        <v>45889.493999999999</v>
      </c>
      <c r="F906" s="1152">
        <f>D906*20%</f>
        <v>26222.567999999999</v>
      </c>
      <c r="G906" s="1152">
        <v>5400</v>
      </c>
      <c r="H906" s="1152">
        <f>D906*5%</f>
        <v>6555.6419999999998</v>
      </c>
      <c r="I906" s="1152">
        <f>D906*5%+64915.68</f>
        <v>71471.322</v>
      </c>
      <c r="J906" s="1152"/>
      <c r="K906" s="1152"/>
      <c r="L906" s="1389"/>
      <c r="M906" s="1171">
        <v>480000</v>
      </c>
      <c r="N906" s="1390"/>
      <c r="O906" s="1386"/>
      <c r="P906" s="1386"/>
      <c r="Q906" s="1386"/>
      <c r="R906" s="1386"/>
      <c r="S906" s="1386"/>
      <c r="T906" s="1386"/>
      <c r="U906" s="1386"/>
      <c r="V906" s="1386"/>
      <c r="W906" s="1386"/>
      <c r="X906" s="1386"/>
      <c r="Y906" s="1386"/>
      <c r="Z906" s="1386"/>
      <c r="AA906" s="1386"/>
      <c r="AB906" s="1386"/>
      <c r="AC906" s="1386"/>
      <c r="AD906" s="1386"/>
      <c r="AE906" s="1386"/>
      <c r="AF906" s="1386"/>
      <c r="AG906" s="1386"/>
      <c r="AH906" s="1386"/>
      <c r="AI906" s="1386"/>
      <c r="AJ906" s="1386"/>
      <c r="AK906" s="1386"/>
      <c r="AL906" s="1386"/>
      <c r="AM906" s="1386"/>
      <c r="AN906" s="1386"/>
      <c r="AO906" s="1386"/>
      <c r="AP906" s="1386"/>
      <c r="AQ906" s="1386"/>
      <c r="AR906" s="1386"/>
      <c r="AS906" s="1386"/>
      <c r="AT906" s="1386"/>
      <c r="AU906" s="1386"/>
      <c r="AV906" s="1386"/>
      <c r="AW906" s="1386"/>
      <c r="AX906" s="1386"/>
      <c r="AY906" s="1386"/>
      <c r="AZ906" s="1386"/>
      <c r="BA906" s="1386"/>
      <c r="BB906" s="1386"/>
      <c r="BC906" s="1386"/>
      <c r="BD906" s="1386"/>
      <c r="BE906" s="1386"/>
      <c r="BF906" s="1386"/>
      <c r="BG906" s="1386"/>
      <c r="BH906" s="1386"/>
      <c r="BI906" s="1386"/>
      <c r="BJ906" s="1386"/>
      <c r="BK906" s="1386"/>
      <c r="BL906" s="1386"/>
      <c r="BM906" s="1386"/>
      <c r="BN906" s="1386"/>
      <c r="BO906" s="1386"/>
      <c r="BP906" s="1386"/>
      <c r="BQ906" s="1386"/>
      <c r="BR906" s="1386"/>
      <c r="BS906" s="1386"/>
      <c r="BT906" s="1386"/>
      <c r="BU906" s="1386"/>
      <c r="BV906" s="1386"/>
      <c r="BW906" s="1386"/>
      <c r="BX906" s="1386"/>
      <c r="BY906" s="1386"/>
      <c r="BZ906" s="1386"/>
      <c r="CA906" s="1386"/>
      <c r="CB906" s="1386"/>
      <c r="CC906" s="1386"/>
      <c r="CD906" s="1386"/>
      <c r="CE906" s="1386"/>
      <c r="CF906" s="1386"/>
      <c r="CG906" s="1386"/>
      <c r="CH906" s="1386"/>
      <c r="CI906" s="1386"/>
      <c r="CJ906" s="1386"/>
      <c r="CK906" s="1386"/>
      <c r="CL906" s="1386"/>
      <c r="CM906" s="1386"/>
      <c r="CN906" s="1386"/>
      <c r="CO906" s="1386"/>
      <c r="CP906" s="1386"/>
      <c r="CQ906" s="1386"/>
      <c r="CR906" s="1386"/>
      <c r="CS906" s="1386"/>
      <c r="CT906" s="1386"/>
      <c r="CU906" s="1386"/>
      <c r="CV906" s="1386"/>
      <c r="CW906" s="1386"/>
      <c r="CX906" s="1386"/>
      <c r="CY906" s="1386"/>
      <c r="CZ906" s="1386"/>
      <c r="DA906" s="1386"/>
      <c r="DB906" s="1386"/>
      <c r="DC906" s="1386"/>
      <c r="DD906" s="1386"/>
      <c r="DE906" s="1386"/>
      <c r="DF906" s="1386"/>
      <c r="DG906" s="1386"/>
      <c r="DH906" s="1386"/>
      <c r="DI906" s="1386"/>
      <c r="DJ906" s="1386"/>
      <c r="DK906" s="1386"/>
      <c r="DL906" s="1386"/>
      <c r="DM906" s="1386"/>
      <c r="DN906" s="1386"/>
      <c r="DO906" s="1386"/>
      <c r="DP906" s="1386"/>
      <c r="DQ906" s="1386"/>
      <c r="DR906" s="1386"/>
      <c r="DS906" s="1386"/>
      <c r="DT906" s="1386"/>
      <c r="DU906" s="1386"/>
      <c r="DV906" s="1386"/>
      <c r="DW906" s="1386"/>
      <c r="DX906" s="1386"/>
      <c r="DY906" s="1386"/>
      <c r="DZ906" s="1386"/>
      <c r="EA906" s="1386"/>
      <c r="EB906" s="1386"/>
      <c r="EC906" s="1386"/>
      <c r="ED906" s="1386"/>
      <c r="EE906" s="1386"/>
      <c r="EF906" s="1386"/>
      <c r="EG906" s="1386"/>
      <c r="EH906" s="1386"/>
      <c r="EI906" s="1386"/>
      <c r="EJ906" s="1386"/>
      <c r="EK906" s="1386"/>
      <c r="EL906" s="1386"/>
      <c r="EM906" s="1386"/>
      <c r="EN906" s="1386"/>
      <c r="EO906" s="1386"/>
      <c r="EP906" s="1386"/>
      <c r="EQ906" s="1386"/>
      <c r="ER906" s="1386"/>
      <c r="ES906" s="1386"/>
      <c r="ET906" s="1386"/>
      <c r="EU906" s="1386"/>
      <c r="EV906" s="1386"/>
      <c r="EW906" s="1386"/>
      <c r="EX906" s="1386"/>
      <c r="EY906" s="1386"/>
      <c r="EZ906" s="1386"/>
      <c r="FA906" s="1386"/>
      <c r="FB906" s="1386"/>
      <c r="FC906" s="1386"/>
      <c r="FD906" s="1386"/>
      <c r="FE906" s="1386"/>
      <c r="FF906" s="1386"/>
      <c r="FG906" s="1386"/>
      <c r="FH906" s="1386"/>
      <c r="FI906" s="1386"/>
      <c r="FJ906" s="1386"/>
      <c r="FK906" s="1386"/>
      <c r="FL906" s="1386"/>
      <c r="FM906" s="1386"/>
      <c r="FN906" s="1386"/>
      <c r="FO906" s="1386"/>
      <c r="FP906" s="1386"/>
      <c r="FQ906" s="1386"/>
      <c r="FR906" s="1386"/>
      <c r="FS906" s="1386"/>
      <c r="FT906" s="1386"/>
      <c r="FU906" s="1386"/>
      <c r="FV906" s="1386"/>
      <c r="FW906" s="1386"/>
      <c r="FX906" s="1386"/>
      <c r="FY906" s="1386"/>
      <c r="FZ906" s="1386"/>
      <c r="GA906" s="1386"/>
      <c r="GB906" s="1386"/>
      <c r="GC906" s="1386"/>
      <c r="GD906" s="1386"/>
      <c r="GE906" s="1386"/>
      <c r="GF906" s="1386"/>
      <c r="GG906" s="1386"/>
      <c r="GH906" s="1386"/>
      <c r="GI906" s="1386"/>
      <c r="GJ906" s="1386"/>
      <c r="GK906" s="1386"/>
      <c r="GL906" s="1386"/>
      <c r="GM906" s="1386"/>
      <c r="GN906" s="1386"/>
      <c r="GO906" s="1386"/>
      <c r="GP906" s="1386"/>
      <c r="GQ906" s="1386"/>
      <c r="GR906" s="1386"/>
      <c r="GS906" s="1386"/>
      <c r="GT906" s="1386"/>
      <c r="GU906" s="1386"/>
      <c r="GV906" s="1386"/>
      <c r="GW906" s="1386"/>
      <c r="GX906" s="1386"/>
      <c r="GY906" s="1386"/>
      <c r="GZ906" s="1386"/>
      <c r="HA906" s="1386"/>
      <c r="HB906" s="1386"/>
      <c r="HC906" s="1386"/>
      <c r="HD906" s="1386"/>
      <c r="HE906" s="1386"/>
      <c r="HF906" s="1386"/>
      <c r="HG906" s="1386"/>
      <c r="HH906" s="1386"/>
      <c r="HI906" s="1386"/>
      <c r="HJ906" s="1386"/>
      <c r="HK906" s="1386"/>
      <c r="HL906" s="1386"/>
      <c r="HM906" s="1386"/>
      <c r="HN906" s="1386"/>
      <c r="HO906" s="1386"/>
      <c r="HP906" s="1386"/>
      <c r="HQ906" s="1386"/>
      <c r="HR906" s="1386"/>
      <c r="HS906" s="1386"/>
      <c r="HT906" s="1386"/>
      <c r="HU906" s="1386"/>
      <c r="HV906" s="1386"/>
      <c r="HW906" s="1386"/>
      <c r="HX906" s="1386"/>
      <c r="HY906" s="1386"/>
      <c r="HZ906" s="1386"/>
      <c r="IA906" s="1386"/>
      <c r="IB906" s="1386"/>
      <c r="IC906" s="1386"/>
      <c r="ID906" s="1386"/>
      <c r="IE906" s="1386"/>
      <c r="IF906" s="1386"/>
      <c r="IG906" s="1386"/>
      <c r="IH906" s="1386"/>
      <c r="II906" s="1386"/>
      <c r="IJ906" s="1386"/>
      <c r="IK906" s="1386"/>
      <c r="IL906" s="1386"/>
      <c r="IM906" s="1386"/>
      <c r="IN906" s="1386"/>
      <c r="IO906" s="1386"/>
      <c r="IP906" s="1386"/>
      <c r="IQ906" s="1386"/>
      <c r="IR906" s="1386"/>
      <c r="IS906" s="1386"/>
      <c r="IT906" s="1386"/>
      <c r="IU906" s="1386"/>
    </row>
    <row r="907" spans="1:255" ht="21">
      <c r="A907" s="1391">
        <v>2</v>
      </c>
      <c r="B907" s="1365" t="s">
        <v>1578</v>
      </c>
      <c r="C907" s="1392" t="s">
        <v>1579</v>
      </c>
      <c r="D907" s="1101">
        <v>135596.16</v>
      </c>
      <c r="E907" s="1101">
        <f t="shared" si="138"/>
        <v>47458.655999999995</v>
      </c>
      <c r="F907" s="1101">
        <f>D907*20%</f>
        <v>27119.232000000004</v>
      </c>
      <c r="G907" s="1101">
        <v>5400</v>
      </c>
      <c r="H907" s="1101">
        <f>D907*5%</f>
        <v>6779.8080000000009</v>
      </c>
      <c r="I907" s="1101">
        <f>D907*5%+64915.68</f>
        <v>71695.487999999998</v>
      </c>
      <c r="J907" s="1101"/>
      <c r="K907" s="1101"/>
      <c r="L907" s="1393"/>
      <c r="M907" s="1171">
        <v>480000</v>
      </c>
      <c r="N907" s="1394"/>
      <c r="O907" s="1386"/>
      <c r="P907" s="1386"/>
      <c r="Q907" s="1386"/>
      <c r="R907" s="1386"/>
      <c r="S907" s="1386"/>
      <c r="T907" s="1386"/>
      <c r="U907" s="1386"/>
      <c r="V907" s="1386"/>
      <c r="W907" s="1386"/>
      <c r="X907" s="1386"/>
      <c r="Y907" s="1386"/>
      <c r="Z907" s="1386"/>
      <c r="AA907" s="1386"/>
      <c r="AB907" s="1386"/>
      <c r="AC907" s="1386"/>
      <c r="AD907" s="1386"/>
      <c r="AE907" s="1386"/>
      <c r="AF907" s="1386"/>
      <c r="AG907" s="1386"/>
      <c r="AH907" s="1386"/>
      <c r="AI907" s="1386"/>
      <c r="AJ907" s="1386"/>
      <c r="AK907" s="1386"/>
      <c r="AL907" s="1386"/>
      <c r="AM907" s="1386"/>
      <c r="AN907" s="1386"/>
      <c r="AO907" s="1386"/>
      <c r="AP907" s="1386"/>
      <c r="AQ907" s="1386"/>
      <c r="AR907" s="1386"/>
      <c r="AS907" s="1386"/>
      <c r="AT907" s="1386"/>
      <c r="AU907" s="1386"/>
      <c r="AV907" s="1386"/>
      <c r="AW907" s="1386"/>
      <c r="AX907" s="1386"/>
      <c r="AY907" s="1386"/>
      <c r="AZ907" s="1386"/>
      <c r="BA907" s="1386"/>
      <c r="BB907" s="1386"/>
      <c r="BC907" s="1386"/>
      <c r="BD907" s="1386"/>
      <c r="BE907" s="1386"/>
      <c r="BF907" s="1386"/>
      <c r="BG907" s="1386"/>
      <c r="BH907" s="1386"/>
      <c r="BI907" s="1386"/>
      <c r="BJ907" s="1386"/>
      <c r="BK907" s="1386"/>
      <c r="BL907" s="1386"/>
      <c r="BM907" s="1386"/>
      <c r="BN907" s="1386"/>
      <c r="BO907" s="1386"/>
      <c r="BP907" s="1386"/>
      <c r="BQ907" s="1386"/>
      <c r="BR907" s="1386"/>
      <c r="BS907" s="1386"/>
      <c r="BT907" s="1386"/>
      <c r="BU907" s="1386"/>
      <c r="BV907" s="1386"/>
      <c r="BW907" s="1386"/>
      <c r="BX907" s="1386"/>
      <c r="BY907" s="1386"/>
      <c r="BZ907" s="1386"/>
      <c r="CA907" s="1386"/>
      <c r="CB907" s="1386"/>
      <c r="CC907" s="1386"/>
      <c r="CD907" s="1386"/>
      <c r="CE907" s="1386"/>
      <c r="CF907" s="1386"/>
      <c r="CG907" s="1386"/>
      <c r="CH907" s="1386"/>
      <c r="CI907" s="1386"/>
      <c r="CJ907" s="1386"/>
      <c r="CK907" s="1386"/>
      <c r="CL907" s="1386"/>
      <c r="CM907" s="1386"/>
      <c r="CN907" s="1386"/>
      <c r="CO907" s="1386"/>
      <c r="CP907" s="1386"/>
      <c r="CQ907" s="1386"/>
      <c r="CR907" s="1386"/>
      <c r="CS907" s="1386"/>
      <c r="CT907" s="1386"/>
      <c r="CU907" s="1386"/>
      <c r="CV907" s="1386"/>
      <c r="CW907" s="1386"/>
      <c r="CX907" s="1386"/>
      <c r="CY907" s="1386"/>
      <c r="CZ907" s="1386"/>
      <c r="DA907" s="1386"/>
      <c r="DB907" s="1386"/>
      <c r="DC907" s="1386"/>
      <c r="DD907" s="1386"/>
      <c r="DE907" s="1386"/>
      <c r="DF907" s="1386"/>
      <c r="DG907" s="1386"/>
      <c r="DH907" s="1386"/>
      <c r="DI907" s="1386"/>
      <c r="DJ907" s="1386"/>
      <c r="DK907" s="1386"/>
      <c r="DL907" s="1386"/>
      <c r="DM907" s="1386"/>
      <c r="DN907" s="1386"/>
      <c r="DO907" s="1386"/>
      <c r="DP907" s="1386"/>
      <c r="DQ907" s="1386"/>
      <c r="DR907" s="1386"/>
      <c r="DS907" s="1386"/>
      <c r="DT907" s="1386"/>
      <c r="DU907" s="1386"/>
      <c r="DV907" s="1386"/>
      <c r="DW907" s="1386"/>
      <c r="DX907" s="1386"/>
      <c r="DY907" s="1386"/>
      <c r="DZ907" s="1386"/>
      <c r="EA907" s="1386"/>
      <c r="EB907" s="1386"/>
      <c r="EC907" s="1386"/>
      <c r="ED907" s="1386"/>
      <c r="EE907" s="1386"/>
      <c r="EF907" s="1386"/>
      <c r="EG907" s="1386"/>
      <c r="EH907" s="1386"/>
      <c r="EI907" s="1386"/>
      <c r="EJ907" s="1386"/>
      <c r="EK907" s="1386"/>
      <c r="EL907" s="1386"/>
      <c r="EM907" s="1386"/>
      <c r="EN907" s="1386"/>
      <c r="EO907" s="1386"/>
      <c r="EP907" s="1386"/>
      <c r="EQ907" s="1386"/>
      <c r="ER907" s="1386"/>
      <c r="ES907" s="1386"/>
      <c r="ET907" s="1386"/>
      <c r="EU907" s="1386"/>
      <c r="EV907" s="1386"/>
      <c r="EW907" s="1386"/>
      <c r="EX907" s="1386"/>
      <c r="EY907" s="1386"/>
      <c r="EZ907" s="1386"/>
      <c r="FA907" s="1386"/>
      <c r="FB907" s="1386"/>
      <c r="FC907" s="1386"/>
      <c r="FD907" s="1386"/>
      <c r="FE907" s="1386"/>
      <c r="FF907" s="1386"/>
      <c r="FG907" s="1386"/>
      <c r="FH907" s="1386"/>
      <c r="FI907" s="1386"/>
      <c r="FJ907" s="1386"/>
      <c r="FK907" s="1386"/>
      <c r="FL907" s="1386"/>
      <c r="FM907" s="1386"/>
      <c r="FN907" s="1386"/>
      <c r="FO907" s="1386"/>
      <c r="FP907" s="1386"/>
      <c r="FQ907" s="1386"/>
      <c r="FR907" s="1386"/>
      <c r="FS907" s="1386"/>
      <c r="FT907" s="1386"/>
      <c r="FU907" s="1386"/>
      <c r="FV907" s="1386"/>
      <c r="FW907" s="1386"/>
      <c r="FX907" s="1386"/>
      <c r="FY907" s="1386"/>
      <c r="FZ907" s="1386"/>
      <c r="GA907" s="1386"/>
      <c r="GB907" s="1386"/>
      <c r="GC907" s="1386"/>
      <c r="GD907" s="1386"/>
      <c r="GE907" s="1386"/>
      <c r="GF907" s="1386"/>
      <c r="GG907" s="1386"/>
      <c r="GH907" s="1386"/>
      <c r="GI907" s="1386"/>
      <c r="GJ907" s="1386"/>
      <c r="GK907" s="1386"/>
      <c r="GL907" s="1386"/>
      <c r="GM907" s="1386"/>
      <c r="GN907" s="1386"/>
      <c r="GO907" s="1386"/>
      <c r="GP907" s="1386"/>
      <c r="GQ907" s="1386"/>
      <c r="GR907" s="1386"/>
      <c r="GS907" s="1386"/>
      <c r="GT907" s="1386"/>
      <c r="GU907" s="1386"/>
      <c r="GV907" s="1386"/>
      <c r="GW907" s="1386"/>
      <c r="GX907" s="1386"/>
      <c r="GY907" s="1386"/>
      <c r="GZ907" s="1386"/>
      <c r="HA907" s="1386"/>
      <c r="HB907" s="1386"/>
      <c r="HC907" s="1386"/>
      <c r="HD907" s="1386"/>
      <c r="HE907" s="1386"/>
      <c r="HF907" s="1386"/>
      <c r="HG907" s="1386"/>
      <c r="HH907" s="1386"/>
      <c r="HI907" s="1386"/>
      <c r="HJ907" s="1386"/>
      <c r="HK907" s="1386"/>
      <c r="HL907" s="1386"/>
      <c r="HM907" s="1386"/>
      <c r="HN907" s="1386"/>
      <c r="HO907" s="1386"/>
      <c r="HP907" s="1386"/>
      <c r="HQ907" s="1386"/>
      <c r="HR907" s="1386"/>
      <c r="HS907" s="1386"/>
      <c r="HT907" s="1386"/>
      <c r="HU907" s="1386"/>
      <c r="HV907" s="1386"/>
      <c r="HW907" s="1386"/>
      <c r="HX907" s="1386"/>
      <c r="HY907" s="1386"/>
      <c r="HZ907" s="1386"/>
      <c r="IA907" s="1386"/>
      <c r="IB907" s="1386"/>
      <c r="IC907" s="1386"/>
      <c r="ID907" s="1386"/>
      <c r="IE907" s="1386"/>
      <c r="IF907" s="1386"/>
      <c r="IG907" s="1386"/>
      <c r="IH907" s="1386"/>
      <c r="II907" s="1386"/>
      <c r="IJ907" s="1386"/>
      <c r="IK907" s="1386"/>
      <c r="IL907" s="1386"/>
      <c r="IM907" s="1386"/>
      <c r="IN907" s="1386"/>
      <c r="IO907" s="1386"/>
      <c r="IP907" s="1386"/>
      <c r="IQ907" s="1386"/>
      <c r="IR907" s="1386"/>
      <c r="IS907" s="1386"/>
      <c r="IT907" s="1386"/>
      <c r="IU907" s="1386"/>
    </row>
    <row r="908" spans="1:255" ht="21">
      <c r="A908" s="1391">
        <v>3</v>
      </c>
      <c r="B908" s="1365" t="s">
        <v>1530</v>
      </c>
      <c r="C908" s="1392" t="s">
        <v>1460</v>
      </c>
      <c r="D908" s="1101">
        <v>140079.72</v>
      </c>
      <c r="E908" s="1101">
        <f t="shared" si="138"/>
        <v>49027.901999999995</v>
      </c>
      <c r="F908" s="1101">
        <f>D908*20%</f>
        <v>28015.944000000003</v>
      </c>
      <c r="G908" s="1101">
        <v>5400</v>
      </c>
      <c r="H908" s="1101">
        <f>D908*5%</f>
        <v>7003.9860000000008</v>
      </c>
      <c r="I908" s="1101">
        <f>D908*5%+64915.68</f>
        <v>71919.665999999997</v>
      </c>
      <c r="J908" s="1101"/>
      <c r="K908" s="1101"/>
      <c r="L908" s="1393"/>
      <c r="M908" s="1171">
        <v>480000</v>
      </c>
      <c r="N908" s="1394"/>
      <c r="O908" s="1386"/>
      <c r="P908" s="1386"/>
      <c r="Q908" s="1386"/>
      <c r="R908" s="1386"/>
      <c r="S908" s="1386"/>
      <c r="T908" s="1386"/>
      <c r="U908" s="1386"/>
      <c r="V908" s="1386"/>
      <c r="W908" s="1386"/>
      <c r="X908" s="1386"/>
      <c r="Y908" s="1386"/>
      <c r="Z908" s="1386"/>
      <c r="AA908" s="1386"/>
      <c r="AB908" s="1386"/>
      <c r="AC908" s="1386"/>
      <c r="AD908" s="1386"/>
      <c r="AE908" s="1386"/>
      <c r="AF908" s="1386"/>
      <c r="AG908" s="1386"/>
      <c r="AH908" s="1386"/>
      <c r="AI908" s="1386"/>
      <c r="AJ908" s="1386"/>
      <c r="AK908" s="1386"/>
      <c r="AL908" s="1386"/>
      <c r="AM908" s="1386"/>
      <c r="AN908" s="1386"/>
      <c r="AO908" s="1386"/>
      <c r="AP908" s="1386"/>
      <c r="AQ908" s="1386"/>
      <c r="AR908" s="1386"/>
      <c r="AS908" s="1386"/>
      <c r="AT908" s="1386"/>
      <c r="AU908" s="1386"/>
      <c r="AV908" s="1386"/>
      <c r="AW908" s="1386"/>
      <c r="AX908" s="1386"/>
      <c r="AY908" s="1386"/>
      <c r="AZ908" s="1386"/>
      <c r="BA908" s="1386"/>
      <c r="BB908" s="1386"/>
      <c r="BC908" s="1386"/>
      <c r="BD908" s="1386"/>
      <c r="BE908" s="1386"/>
      <c r="BF908" s="1386"/>
      <c r="BG908" s="1386"/>
      <c r="BH908" s="1386"/>
      <c r="BI908" s="1386"/>
      <c r="BJ908" s="1386"/>
      <c r="BK908" s="1386"/>
      <c r="BL908" s="1386"/>
      <c r="BM908" s="1386"/>
      <c r="BN908" s="1386"/>
      <c r="BO908" s="1386"/>
      <c r="BP908" s="1386"/>
      <c r="BQ908" s="1386"/>
      <c r="BR908" s="1386"/>
      <c r="BS908" s="1386"/>
      <c r="BT908" s="1386"/>
      <c r="BU908" s="1386"/>
      <c r="BV908" s="1386"/>
      <c r="BW908" s="1386"/>
      <c r="BX908" s="1386"/>
      <c r="BY908" s="1386"/>
      <c r="BZ908" s="1386"/>
      <c r="CA908" s="1386"/>
      <c r="CB908" s="1386"/>
      <c r="CC908" s="1386"/>
      <c r="CD908" s="1386"/>
      <c r="CE908" s="1386"/>
      <c r="CF908" s="1386"/>
      <c r="CG908" s="1386"/>
      <c r="CH908" s="1386"/>
      <c r="CI908" s="1386"/>
      <c r="CJ908" s="1386"/>
      <c r="CK908" s="1386"/>
      <c r="CL908" s="1386"/>
      <c r="CM908" s="1386"/>
      <c r="CN908" s="1386"/>
      <c r="CO908" s="1386"/>
      <c r="CP908" s="1386"/>
      <c r="CQ908" s="1386"/>
      <c r="CR908" s="1386"/>
      <c r="CS908" s="1386"/>
      <c r="CT908" s="1386"/>
      <c r="CU908" s="1386"/>
      <c r="CV908" s="1386"/>
      <c r="CW908" s="1386"/>
      <c r="CX908" s="1386"/>
      <c r="CY908" s="1386"/>
      <c r="CZ908" s="1386"/>
      <c r="DA908" s="1386"/>
      <c r="DB908" s="1386"/>
      <c r="DC908" s="1386"/>
      <c r="DD908" s="1386"/>
      <c r="DE908" s="1386"/>
      <c r="DF908" s="1386"/>
      <c r="DG908" s="1386"/>
      <c r="DH908" s="1386"/>
      <c r="DI908" s="1386"/>
      <c r="DJ908" s="1386"/>
      <c r="DK908" s="1386"/>
      <c r="DL908" s="1386"/>
      <c r="DM908" s="1386"/>
      <c r="DN908" s="1386"/>
      <c r="DO908" s="1386"/>
      <c r="DP908" s="1386"/>
      <c r="DQ908" s="1386"/>
      <c r="DR908" s="1386"/>
      <c r="DS908" s="1386"/>
      <c r="DT908" s="1386"/>
      <c r="DU908" s="1386"/>
      <c r="DV908" s="1386"/>
      <c r="DW908" s="1386"/>
      <c r="DX908" s="1386"/>
      <c r="DY908" s="1386"/>
      <c r="DZ908" s="1386"/>
      <c r="EA908" s="1386"/>
      <c r="EB908" s="1386"/>
      <c r="EC908" s="1386"/>
      <c r="ED908" s="1386"/>
      <c r="EE908" s="1386"/>
      <c r="EF908" s="1386"/>
      <c r="EG908" s="1386"/>
      <c r="EH908" s="1386"/>
      <c r="EI908" s="1386"/>
      <c r="EJ908" s="1386"/>
      <c r="EK908" s="1386"/>
      <c r="EL908" s="1386"/>
      <c r="EM908" s="1386"/>
      <c r="EN908" s="1386"/>
      <c r="EO908" s="1386"/>
      <c r="EP908" s="1386"/>
      <c r="EQ908" s="1386"/>
      <c r="ER908" s="1386"/>
      <c r="ES908" s="1386"/>
      <c r="ET908" s="1386"/>
      <c r="EU908" s="1386"/>
      <c r="EV908" s="1386"/>
      <c r="EW908" s="1386"/>
      <c r="EX908" s="1386"/>
      <c r="EY908" s="1386"/>
      <c r="EZ908" s="1386"/>
      <c r="FA908" s="1386"/>
      <c r="FB908" s="1386"/>
      <c r="FC908" s="1386"/>
      <c r="FD908" s="1386"/>
      <c r="FE908" s="1386"/>
      <c r="FF908" s="1386"/>
      <c r="FG908" s="1386"/>
      <c r="FH908" s="1386"/>
      <c r="FI908" s="1386"/>
      <c r="FJ908" s="1386"/>
      <c r="FK908" s="1386"/>
      <c r="FL908" s="1386"/>
      <c r="FM908" s="1386"/>
      <c r="FN908" s="1386"/>
      <c r="FO908" s="1386"/>
      <c r="FP908" s="1386"/>
      <c r="FQ908" s="1386"/>
      <c r="FR908" s="1386"/>
      <c r="FS908" s="1386"/>
      <c r="FT908" s="1386"/>
      <c r="FU908" s="1386"/>
      <c r="FV908" s="1386"/>
      <c r="FW908" s="1386"/>
      <c r="FX908" s="1386"/>
      <c r="FY908" s="1386"/>
      <c r="FZ908" s="1386"/>
      <c r="GA908" s="1386"/>
      <c r="GB908" s="1386"/>
      <c r="GC908" s="1386"/>
      <c r="GD908" s="1386"/>
      <c r="GE908" s="1386"/>
      <c r="GF908" s="1386"/>
      <c r="GG908" s="1386"/>
      <c r="GH908" s="1386"/>
      <c r="GI908" s="1386"/>
      <c r="GJ908" s="1386"/>
      <c r="GK908" s="1386"/>
      <c r="GL908" s="1386"/>
      <c r="GM908" s="1386"/>
      <c r="GN908" s="1386"/>
      <c r="GO908" s="1386"/>
      <c r="GP908" s="1386"/>
      <c r="GQ908" s="1386"/>
      <c r="GR908" s="1386"/>
      <c r="GS908" s="1386"/>
      <c r="GT908" s="1386"/>
      <c r="GU908" s="1386"/>
      <c r="GV908" s="1386"/>
      <c r="GW908" s="1386"/>
      <c r="GX908" s="1386"/>
      <c r="GY908" s="1386"/>
      <c r="GZ908" s="1386"/>
      <c r="HA908" s="1386"/>
      <c r="HB908" s="1386"/>
      <c r="HC908" s="1386"/>
      <c r="HD908" s="1386"/>
      <c r="HE908" s="1386"/>
      <c r="HF908" s="1386"/>
      <c r="HG908" s="1386"/>
      <c r="HH908" s="1386"/>
      <c r="HI908" s="1386"/>
      <c r="HJ908" s="1386"/>
      <c r="HK908" s="1386"/>
      <c r="HL908" s="1386"/>
      <c r="HM908" s="1386"/>
      <c r="HN908" s="1386"/>
      <c r="HO908" s="1386"/>
      <c r="HP908" s="1386"/>
      <c r="HQ908" s="1386"/>
      <c r="HR908" s="1386"/>
      <c r="HS908" s="1386"/>
      <c r="HT908" s="1386"/>
      <c r="HU908" s="1386"/>
      <c r="HV908" s="1386"/>
      <c r="HW908" s="1386"/>
      <c r="HX908" s="1386"/>
      <c r="HY908" s="1386"/>
      <c r="HZ908" s="1386"/>
      <c r="IA908" s="1386"/>
      <c r="IB908" s="1386"/>
      <c r="IC908" s="1386"/>
      <c r="ID908" s="1386"/>
      <c r="IE908" s="1386"/>
      <c r="IF908" s="1386"/>
      <c r="IG908" s="1386"/>
      <c r="IH908" s="1386"/>
      <c r="II908" s="1386"/>
      <c r="IJ908" s="1386"/>
      <c r="IK908" s="1386"/>
      <c r="IL908" s="1386"/>
      <c r="IM908" s="1386"/>
      <c r="IN908" s="1386"/>
      <c r="IO908" s="1386"/>
      <c r="IP908" s="1386"/>
      <c r="IQ908" s="1386"/>
      <c r="IR908" s="1386"/>
      <c r="IS908" s="1386"/>
      <c r="IT908" s="1386"/>
      <c r="IU908" s="1386"/>
    </row>
    <row r="909" spans="1:255" ht="21.5" thickBot="1">
      <c r="A909" s="1395">
        <v>4</v>
      </c>
      <c r="B909" s="1396" t="s">
        <v>1580</v>
      </c>
      <c r="C909" s="1397" t="s">
        <v>1581</v>
      </c>
      <c r="D909" s="1107">
        <v>144563.04</v>
      </c>
      <c r="E909" s="1107">
        <f t="shared" si="138"/>
        <v>50597.063999999998</v>
      </c>
      <c r="F909" s="1107">
        <f>D909*20%</f>
        <v>28912.608000000004</v>
      </c>
      <c r="G909" s="1107">
        <v>5400</v>
      </c>
      <c r="H909" s="1107">
        <f>D909*5%</f>
        <v>7228.152000000001</v>
      </c>
      <c r="I909" s="1107">
        <f>D909*5%+64915.68</f>
        <v>72143.831999999995</v>
      </c>
      <c r="J909" s="1107"/>
      <c r="K909" s="1107"/>
      <c r="L909" s="1398"/>
      <c r="M909" s="1171">
        <v>480000</v>
      </c>
      <c r="N909" s="1399"/>
      <c r="O909" s="1386"/>
      <c r="P909" s="1386"/>
      <c r="Q909" s="1386"/>
      <c r="R909" s="1386"/>
      <c r="S909" s="1386"/>
      <c r="T909" s="1386"/>
      <c r="U909" s="1386"/>
      <c r="V909" s="1386"/>
      <c r="W909" s="1386"/>
      <c r="X909" s="1386"/>
      <c r="Y909" s="1386"/>
      <c r="Z909" s="1386"/>
      <c r="AA909" s="1386"/>
      <c r="AB909" s="1386"/>
      <c r="AC909" s="1386"/>
      <c r="AD909" s="1386"/>
      <c r="AE909" s="1386"/>
      <c r="AF909" s="1386"/>
      <c r="AG909" s="1386"/>
      <c r="AH909" s="1386"/>
      <c r="AI909" s="1386"/>
      <c r="AJ909" s="1386"/>
      <c r="AK909" s="1386"/>
      <c r="AL909" s="1386"/>
      <c r="AM909" s="1386"/>
      <c r="AN909" s="1386"/>
      <c r="AO909" s="1386"/>
      <c r="AP909" s="1386"/>
      <c r="AQ909" s="1386"/>
      <c r="AR909" s="1386"/>
      <c r="AS909" s="1386"/>
      <c r="AT909" s="1386"/>
      <c r="AU909" s="1386"/>
      <c r="AV909" s="1386"/>
      <c r="AW909" s="1386"/>
      <c r="AX909" s="1386"/>
      <c r="AY909" s="1386"/>
      <c r="AZ909" s="1386"/>
      <c r="BA909" s="1386"/>
      <c r="BB909" s="1386"/>
      <c r="BC909" s="1386"/>
      <c r="BD909" s="1386"/>
      <c r="BE909" s="1386"/>
      <c r="BF909" s="1386"/>
      <c r="BG909" s="1386"/>
      <c r="BH909" s="1386"/>
      <c r="BI909" s="1386"/>
      <c r="BJ909" s="1386"/>
      <c r="BK909" s="1386"/>
      <c r="BL909" s="1386"/>
      <c r="BM909" s="1386"/>
      <c r="BN909" s="1386"/>
      <c r="BO909" s="1386"/>
      <c r="BP909" s="1386"/>
      <c r="BQ909" s="1386"/>
      <c r="BR909" s="1386"/>
      <c r="BS909" s="1386"/>
      <c r="BT909" s="1386"/>
      <c r="BU909" s="1386"/>
      <c r="BV909" s="1386"/>
      <c r="BW909" s="1386"/>
      <c r="BX909" s="1386"/>
      <c r="BY909" s="1386"/>
      <c r="BZ909" s="1386"/>
      <c r="CA909" s="1386"/>
      <c r="CB909" s="1386"/>
      <c r="CC909" s="1386"/>
      <c r="CD909" s="1386"/>
      <c r="CE909" s="1386"/>
      <c r="CF909" s="1386"/>
      <c r="CG909" s="1386"/>
      <c r="CH909" s="1386"/>
      <c r="CI909" s="1386"/>
      <c r="CJ909" s="1386"/>
      <c r="CK909" s="1386"/>
      <c r="CL909" s="1386"/>
      <c r="CM909" s="1386"/>
      <c r="CN909" s="1386"/>
      <c r="CO909" s="1386"/>
      <c r="CP909" s="1386"/>
      <c r="CQ909" s="1386"/>
      <c r="CR909" s="1386"/>
      <c r="CS909" s="1386"/>
      <c r="CT909" s="1386"/>
      <c r="CU909" s="1386"/>
      <c r="CV909" s="1386"/>
      <c r="CW909" s="1386"/>
      <c r="CX909" s="1386"/>
      <c r="CY909" s="1386"/>
      <c r="CZ909" s="1386"/>
      <c r="DA909" s="1386"/>
      <c r="DB909" s="1386"/>
      <c r="DC909" s="1386"/>
      <c r="DD909" s="1386"/>
      <c r="DE909" s="1386"/>
      <c r="DF909" s="1386"/>
      <c r="DG909" s="1386"/>
      <c r="DH909" s="1386"/>
      <c r="DI909" s="1386"/>
      <c r="DJ909" s="1386"/>
      <c r="DK909" s="1386"/>
      <c r="DL909" s="1386"/>
      <c r="DM909" s="1386"/>
      <c r="DN909" s="1386"/>
      <c r="DO909" s="1386"/>
      <c r="DP909" s="1386"/>
      <c r="DQ909" s="1386"/>
      <c r="DR909" s="1386"/>
      <c r="DS909" s="1386"/>
      <c r="DT909" s="1386"/>
      <c r="DU909" s="1386"/>
      <c r="DV909" s="1386"/>
      <c r="DW909" s="1386"/>
      <c r="DX909" s="1386"/>
      <c r="DY909" s="1386"/>
      <c r="DZ909" s="1386"/>
      <c r="EA909" s="1386"/>
      <c r="EB909" s="1386"/>
      <c r="EC909" s="1386"/>
      <c r="ED909" s="1386"/>
      <c r="EE909" s="1386"/>
      <c r="EF909" s="1386"/>
      <c r="EG909" s="1386"/>
      <c r="EH909" s="1386"/>
      <c r="EI909" s="1386"/>
      <c r="EJ909" s="1386"/>
      <c r="EK909" s="1386"/>
      <c r="EL909" s="1386"/>
      <c r="EM909" s="1386"/>
      <c r="EN909" s="1386"/>
      <c r="EO909" s="1386"/>
      <c r="EP909" s="1386"/>
      <c r="EQ909" s="1386"/>
      <c r="ER909" s="1386"/>
      <c r="ES909" s="1386"/>
      <c r="ET909" s="1386"/>
      <c r="EU909" s="1386"/>
      <c r="EV909" s="1386"/>
      <c r="EW909" s="1386"/>
      <c r="EX909" s="1386"/>
      <c r="EY909" s="1386"/>
      <c r="EZ909" s="1386"/>
      <c r="FA909" s="1386"/>
      <c r="FB909" s="1386"/>
      <c r="FC909" s="1386"/>
      <c r="FD909" s="1386"/>
      <c r="FE909" s="1386"/>
      <c r="FF909" s="1386"/>
      <c r="FG909" s="1386"/>
      <c r="FH909" s="1386"/>
      <c r="FI909" s="1386"/>
      <c r="FJ909" s="1386"/>
      <c r="FK909" s="1386"/>
      <c r="FL909" s="1386"/>
      <c r="FM909" s="1386"/>
      <c r="FN909" s="1386"/>
      <c r="FO909" s="1386"/>
      <c r="FP909" s="1386"/>
      <c r="FQ909" s="1386"/>
      <c r="FR909" s="1386"/>
      <c r="FS909" s="1386"/>
      <c r="FT909" s="1386"/>
      <c r="FU909" s="1386"/>
      <c r="FV909" s="1386"/>
      <c r="FW909" s="1386"/>
      <c r="FX909" s="1386"/>
      <c r="FY909" s="1386"/>
      <c r="FZ909" s="1386"/>
      <c r="GA909" s="1386"/>
      <c r="GB909" s="1386"/>
      <c r="GC909" s="1386"/>
      <c r="GD909" s="1386"/>
      <c r="GE909" s="1386"/>
      <c r="GF909" s="1386"/>
      <c r="GG909" s="1386"/>
      <c r="GH909" s="1386"/>
      <c r="GI909" s="1386"/>
      <c r="GJ909" s="1386"/>
      <c r="GK909" s="1386"/>
      <c r="GL909" s="1386"/>
      <c r="GM909" s="1386"/>
      <c r="GN909" s="1386"/>
      <c r="GO909" s="1386"/>
      <c r="GP909" s="1386"/>
      <c r="GQ909" s="1386"/>
      <c r="GR909" s="1386"/>
      <c r="GS909" s="1386"/>
      <c r="GT909" s="1386"/>
      <c r="GU909" s="1386"/>
      <c r="GV909" s="1386"/>
      <c r="GW909" s="1386"/>
      <c r="GX909" s="1386"/>
      <c r="GY909" s="1386"/>
      <c r="GZ909" s="1386"/>
      <c r="HA909" s="1386"/>
      <c r="HB909" s="1386"/>
      <c r="HC909" s="1386"/>
      <c r="HD909" s="1386"/>
      <c r="HE909" s="1386"/>
      <c r="HF909" s="1386"/>
      <c r="HG909" s="1386"/>
      <c r="HH909" s="1386"/>
      <c r="HI909" s="1386"/>
      <c r="HJ909" s="1386"/>
      <c r="HK909" s="1386"/>
      <c r="HL909" s="1386"/>
      <c r="HM909" s="1386"/>
      <c r="HN909" s="1386"/>
      <c r="HO909" s="1386"/>
      <c r="HP909" s="1386"/>
      <c r="HQ909" s="1386"/>
      <c r="HR909" s="1386"/>
      <c r="HS909" s="1386"/>
      <c r="HT909" s="1386"/>
      <c r="HU909" s="1386"/>
      <c r="HV909" s="1386"/>
      <c r="HW909" s="1386"/>
      <c r="HX909" s="1386"/>
      <c r="HY909" s="1386"/>
      <c r="HZ909" s="1386"/>
      <c r="IA909" s="1386"/>
      <c r="IB909" s="1386"/>
      <c r="IC909" s="1386"/>
      <c r="ID909" s="1386"/>
      <c r="IE909" s="1386"/>
      <c r="IF909" s="1386"/>
      <c r="IG909" s="1386"/>
      <c r="IH909" s="1386"/>
      <c r="II909" s="1386"/>
      <c r="IJ909" s="1386"/>
      <c r="IK909" s="1386"/>
      <c r="IL909" s="1386"/>
      <c r="IM909" s="1386"/>
      <c r="IN909" s="1386"/>
      <c r="IO909" s="1386"/>
      <c r="IP909" s="1386"/>
      <c r="IQ909" s="1386"/>
      <c r="IR909" s="1386"/>
      <c r="IS909" s="1386"/>
      <c r="IT909" s="1386"/>
      <c r="IU909" s="1386"/>
    </row>
    <row r="910" spans="1:255" ht="21.5" thickBot="1">
      <c r="A910" s="1757" t="s">
        <v>1038</v>
      </c>
      <c r="B910" s="1758"/>
      <c r="C910" s="1400"/>
      <c r="D910" s="1401">
        <f>SUM(D906:D909)</f>
        <v>551351.76</v>
      </c>
      <c r="E910" s="1401">
        <f t="shared" ref="E910:N910" si="139">SUM(E906:E909)</f>
        <v>192973.11599999998</v>
      </c>
      <c r="F910" s="1401">
        <f t="shared" si="139"/>
        <v>110270.35200000001</v>
      </c>
      <c r="G910" s="1401">
        <f t="shared" si="139"/>
        <v>21600</v>
      </c>
      <c r="H910" s="1401">
        <f t="shared" si="139"/>
        <v>27567.588000000003</v>
      </c>
      <c r="I910" s="1401">
        <f t="shared" si="139"/>
        <v>287230.30799999996</v>
      </c>
      <c r="J910" s="1401">
        <f t="shared" si="139"/>
        <v>0</v>
      </c>
      <c r="K910" s="1401">
        <f t="shared" si="139"/>
        <v>0</v>
      </c>
      <c r="L910" s="1401">
        <f t="shared" si="139"/>
        <v>0</v>
      </c>
      <c r="M910" s="1401">
        <f t="shared" si="139"/>
        <v>1920000</v>
      </c>
      <c r="N910" s="1401">
        <f t="shared" si="139"/>
        <v>0</v>
      </c>
      <c r="O910" s="1386"/>
      <c r="P910" s="1386"/>
      <c r="Q910" s="1386"/>
      <c r="R910" s="1386"/>
      <c r="S910" s="1386"/>
      <c r="T910" s="1386"/>
      <c r="U910" s="1386"/>
      <c r="V910" s="1386"/>
      <c r="W910" s="1386"/>
      <c r="X910" s="1386"/>
      <c r="Y910" s="1386"/>
      <c r="Z910" s="1386"/>
      <c r="AA910" s="1386"/>
      <c r="AB910" s="1386"/>
      <c r="AC910" s="1386"/>
      <c r="AD910" s="1386"/>
      <c r="AE910" s="1386"/>
      <c r="AF910" s="1386"/>
      <c r="AG910" s="1386"/>
      <c r="AH910" s="1386"/>
      <c r="AI910" s="1386"/>
      <c r="AJ910" s="1386"/>
      <c r="AK910" s="1386"/>
      <c r="AL910" s="1386"/>
      <c r="AM910" s="1386"/>
      <c r="AN910" s="1386"/>
      <c r="AO910" s="1386"/>
      <c r="AP910" s="1386"/>
      <c r="AQ910" s="1386"/>
      <c r="AR910" s="1386"/>
      <c r="AS910" s="1386"/>
      <c r="AT910" s="1386"/>
      <c r="AU910" s="1386"/>
      <c r="AV910" s="1386"/>
      <c r="AW910" s="1386"/>
      <c r="AX910" s="1386"/>
      <c r="AY910" s="1386"/>
      <c r="AZ910" s="1386"/>
      <c r="BA910" s="1386"/>
      <c r="BB910" s="1386"/>
      <c r="BC910" s="1386"/>
      <c r="BD910" s="1386"/>
      <c r="BE910" s="1386"/>
      <c r="BF910" s="1386"/>
      <c r="BG910" s="1386"/>
      <c r="BH910" s="1386"/>
      <c r="BI910" s="1386"/>
      <c r="BJ910" s="1386"/>
      <c r="BK910" s="1386"/>
      <c r="BL910" s="1386"/>
      <c r="BM910" s="1386"/>
      <c r="BN910" s="1386"/>
      <c r="BO910" s="1386"/>
      <c r="BP910" s="1386"/>
      <c r="BQ910" s="1386"/>
      <c r="BR910" s="1386"/>
      <c r="BS910" s="1386"/>
      <c r="BT910" s="1386"/>
      <c r="BU910" s="1386"/>
      <c r="BV910" s="1386"/>
      <c r="BW910" s="1386"/>
      <c r="BX910" s="1386"/>
      <c r="BY910" s="1386"/>
      <c r="BZ910" s="1386"/>
      <c r="CA910" s="1386"/>
      <c r="CB910" s="1386"/>
      <c r="CC910" s="1386"/>
      <c r="CD910" s="1386"/>
      <c r="CE910" s="1386"/>
      <c r="CF910" s="1386"/>
      <c r="CG910" s="1386"/>
      <c r="CH910" s="1386"/>
      <c r="CI910" s="1386"/>
      <c r="CJ910" s="1386"/>
      <c r="CK910" s="1386"/>
      <c r="CL910" s="1386"/>
      <c r="CM910" s="1386"/>
      <c r="CN910" s="1386"/>
      <c r="CO910" s="1386"/>
      <c r="CP910" s="1386"/>
      <c r="CQ910" s="1386"/>
      <c r="CR910" s="1386"/>
      <c r="CS910" s="1386"/>
      <c r="CT910" s="1386"/>
      <c r="CU910" s="1386"/>
      <c r="CV910" s="1386"/>
      <c r="CW910" s="1386"/>
      <c r="CX910" s="1386"/>
      <c r="CY910" s="1386"/>
      <c r="CZ910" s="1386"/>
      <c r="DA910" s="1386"/>
      <c r="DB910" s="1386"/>
      <c r="DC910" s="1386"/>
      <c r="DD910" s="1386"/>
      <c r="DE910" s="1386"/>
      <c r="DF910" s="1386"/>
      <c r="DG910" s="1386"/>
      <c r="DH910" s="1386"/>
      <c r="DI910" s="1386"/>
      <c r="DJ910" s="1386"/>
      <c r="DK910" s="1386"/>
      <c r="DL910" s="1386"/>
      <c r="DM910" s="1386"/>
      <c r="DN910" s="1386"/>
      <c r="DO910" s="1386"/>
      <c r="DP910" s="1386"/>
      <c r="DQ910" s="1386"/>
      <c r="DR910" s="1386"/>
      <c r="DS910" s="1386"/>
      <c r="DT910" s="1386"/>
      <c r="DU910" s="1386"/>
      <c r="DV910" s="1386"/>
      <c r="DW910" s="1386"/>
      <c r="DX910" s="1386"/>
      <c r="DY910" s="1386"/>
      <c r="DZ910" s="1386"/>
      <c r="EA910" s="1386"/>
      <c r="EB910" s="1386"/>
      <c r="EC910" s="1386"/>
      <c r="ED910" s="1386"/>
      <c r="EE910" s="1386"/>
      <c r="EF910" s="1386"/>
      <c r="EG910" s="1386"/>
      <c r="EH910" s="1386"/>
      <c r="EI910" s="1386"/>
      <c r="EJ910" s="1386"/>
      <c r="EK910" s="1386"/>
      <c r="EL910" s="1386"/>
      <c r="EM910" s="1386"/>
      <c r="EN910" s="1386"/>
      <c r="EO910" s="1386"/>
      <c r="EP910" s="1386"/>
      <c r="EQ910" s="1386"/>
      <c r="ER910" s="1386"/>
      <c r="ES910" s="1386"/>
      <c r="ET910" s="1386"/>
      <c r="EU910" s="1386"/>
      <c r="EV910" s="1386"/>
      <c r="EW910" s="1386"/>
      <c r="EX910" s="1386"/>
      <c r="EY910" s="1386"/>
      <c r="EZ910" s="1386"/>
      <c r="FA910" s="1386"/>
      <c r="FB910" s="1386"/>
      <c r="FC910" s="1386"/>
      <c r="FD910" s="1386"/>
      <c r="FE910" s="1386"/>
      <c r="FF910" s="1386"/>
      <c r="FG910" s="1386"/>
      <c r="FH910" s="1386"/>
      <c r="FI910" s="1386"/>
      <c r="FJ910" s="1386"/>
      <c r="FK910" s="1386"/>
      <c r="FL910" s="1386"/>
      <c r="FM910" s="1386"/>
      <c r="FN910" s="1386"/>
      <c r="FO910" s="1386"/>
      <c r="FP910" s="1386"/>
      <c r="FQ910" s="1386"/>
      <c r="FR910" s="1386"/>
      <c r="FS910" s="1386"/>
      <c r="FT910" s="1386"/>
      <c r="FU910" s="1386"/>
      <c r="FV910" s="1386"/>
      <c r="FW910" s="1386"/>
      <c r="FX910" s="1386"/>
      <c r="FY910" s="1386"/>
      <c r="FZ910" s="1386"/>
      <c r="GA910" s="1386"/>
      <c r="GB910" s="1386"/>
      <c r="GC910" s="1386"/>
      <c r="GD910" s="1386"/>
      <c r="GE910" s="1386"/>
      <c r="GF910" s="1386"/>
      <c r="GG910" s="1386"/>
      <c r="GH910" s="1386"/>
      <c r="GI910" s="1386"/>
      <c r="GJ910" s="1386"/>
      <c r="GK910" s="1386"/>
      <c r="GL910" s="1386"/>
      <c r="GM910" s="1386"/>
      <c r="GN910" s="1386"/>
      <c r="GO910" s="1386"/>
      <c r="GP910" s="1386"/>
      <c r="GQ910" s="1386"/>
      <c r="GR910" s="1386"/>
      <c r="GS910" s="1386"/>
      <c r="GT910" s="1386"/>
      <c r="GU910" s="1386"/>
      <c r="GV910" s="1386"/>
      <c r="GW910" s="1386"/>
      <c r="GX910" s="1386"/>
      <c r="GY910" s="1386"/>
      <c r="GZ910" s="1386"/>
      <c r="HA910" s="1386"/>
      <c r="HB910" s="1386"/>
      <c r="HC910" s="1386"/>
      <c r="HD910" s="1386"/>
      <c r="HE910" s="1386"/>
      <c r="HF910" s="1386"/>
      <c r="HG910" s="1386"/>
      <c r="HH910" s="1386"/>
      <c r="HI910" s="1386"/>
      <c r="HJ910" s="1386"/>
      <c r="HK910" s="1386"/>
      <c r="HL910" s="1386"/>
      <c r="HM910" s="1386"/>
      <c r="HN910" s="1386"/>
      <c r="HO910" s="1386"/>
      <c r="HP910" s="1386"/>
      <c r="HQ910" s="1386"/>
      <c r="HR910" s="1386"/>
      <c r="HS910" s="1386"/>
      <c r="HT910" s="1386"/>
      <c r="HU910" s="1386"/>
      <c r="HV910" s="1386"/>
      <c r="HW910" s="1386"/>
      <c r="HX910" s="1386"/>
      <c r="HY910" s="1386"/>
      <c r="HZ910" s="1386"/>
      <c r="IA910" s="1386"/>
      <c r="IB910" s="1386"/>
      <c r="IC910" s="1386"/>
      <c r="ID910" s="1386"/>
      <c r="IE910" s="1386"/>
      <c r="IF910" s="1386"/>
      <c r="IG910" s="1386"/>
      <c r="IH910" s="1386"/>
      <c r="II910" s="1386"/>
      <c r="IJ910" s="1386"/>
      <c r="IK910" s="1386"/>
      <c r="IL910" s="1386"/>
      <c r="IM910" s="1386"/>
      <c r="IN910" s="1386"/>
      <c r="IO910" s="1386"/>
      <c r="IP910" s="1386"/>
      <c r="IQ910" s="1386"/>
      <c r="IR910" s="1386"/>
      <c r="IS910" s="1386"/>
      <c r="IT910" s="1386"/>
      <c r="IU910" s="1386"/>
    </row>
    <row r="911" spans="1:255" ht="21">
      <c r="A911" s="1402">
        <v>5</v>
      </c>
      <c r="B911" s="1403" t="s">
        <v>1582</v>
      </c>
      <c r="C911" s="1404" t="s">
        <v>1560</v>
      </c>
      <c r="D911" s="1124">
        <v>330513.71999999997</v>
      </c>
      <c r="E911" s="1124">
        <f t="shared" si="138"/>
        <v>115679.80199999998</v>
      </c>
      <c r="F911" s="1124">
        <f>D911*20%</f>
        <v>66102.743999999992</v>
      </c>
      <c r="G911" s="1124">
        <v>7560</v>
      </c>
      <c r="H911" s="1124">
        <f>D911*5%</f>
        <v>16525.685999999998</v>
      </c>
      <c r="I911" s="1124">
        <f>D911*5%+64915.68</f>
        <v>81441.365999999995</v>
      </c>
      <c r="J911" s="1405"/>
      <c r="K911" s="1405"/>
      <c r="L911" s="1406"/>
      <c r="M911" s="1171">
        <v>480000</v>
      </c>
      <c r="N911" s="1407"/>
      <c r="O911" s="1386"/>
      <c r="P911" s="1386"/>
      <c r="Q911" s="1386"/>
      <c r="R911" s="1386"/>
      <c r="S911" s="1386"/>
      <c r="T911" s="1386"/>
      <c r="U911" s="1386"/>
      <c r="V911" s="1386"/>
      <c r="W911" s="1386"/>
      <c r="X911" s="1386"/>
      <c r="Y911" s="1386"/>
      <c r="Z911" s="1386"/>
      <c r="AA911" s="1386"/>
      <c r="AB911" s="1386"/>
      <c r="AC911" s="1386"/>
      <c r="AD911" s="1386"/>
      <c r="AE911" s="1386"/>
      <c r="AF911" s="1386"/>
      <c r="AG911" s="1386"/>
      <c r="AH911" s="1386"/>
      <c r="AI911" s="1386"/>
      <c r="AJ911" s="1386"/>
      <c r="AK911" s="1386"/>
      <c r="AL911" s="1386"/>
      <c r="AM911" s="1386"/>
      <c r="AN911" s="1386"/>
      <c r="AO911" s="1386"/>
      <c r="AP911" s="1386"/>
      <c r="AQ911" s="1386"/>
      <c r="AR911" s="1386"/>
      <c r="AS911" s="1386"/>
      <c r="AT911" s="1386"/>
      <c r="AU911" s="1386"/>
      <c r="AV911" s="1386"/>
      <c r="AW911" s="1386"/>
      <c r="AX911" s="1386"/>
      <c r="AY911" s="1386"/>
      <c r="AZ911" s="1386"/>
      <c r="BA911" s="1386"/>
      <c r="BB911" s="1386"/>
      <c r="BC911" s="1386"/>
      <c r="BD911" s="1386"/>
      <c r="BE911" s="1386"/>
      <c r="BF911" s="1386"/>
      <c r="BG911" s="1386"/>
      <c r="BH911" s="1386"/>
      <c r="BI911" s="1386"/>
      <c r="BJ911" s="1386"/>
      <c r="BK911" s="1386"/>
      <c r="BL911" s="1386"/>
      <c r="BM911" s="1386"/>
      <c r="BN911" s="1386"/>
      <c r="BO911" s="1386"/>
      <c r="BP911" s="1386"/>
      <c r="BQ911" s="1386"/>
      <c r="BR911" s="1386"/>
      <c r="BS911" s="1386"/>
      <c r="BT911" s="1386"/>
      <c r="BU911" s="1386"/>
      <c r="BV911" s="1386"/>
      <c r="BW911" s="1386"/>
      <c r="BX911" s="1386"/>
      <c r="BY911" s="1386"/>
      <c r="BZ911" s="1386"/>
      <c r="CA911" s="1386"/>
      <c r="CB911" s="1386"/>
      <c r="CC911" s="1386"/>
      <c r="CD911" s="1386"/>
      <c r="CE911" s="1386"/>
      <c r="CF911" s="1386"/>
      <c r="CG911" s="1386"/>
      <c r="CH911" s="1386"/>
      <c r="CI911" s="1386"/>
      <c r="CJ911" s="1386"/>
      <c r="CK911" s="1386"/>
      <c r="CL911" s="1386"/>
      <c r="CM911" s="1386"/>
      <c r="CN911" s="1386"/>
      <c r="CO911" s="1386"/>
      <c r="CP911" s="1386"/>
      <c r="CQ911" s="1386"/>
      <c r="CR911" s="1386"/>
      <c r="CS911" s="1386"/>
      <c r="CT911" s="1386"/>
      <c r="CU911" s="1386"/>
      <c r="CV911" s="1386"/>
      <c r="CW911" s="1386"/>
      <c r="CX911" s="1386"/>
      <c r="CY911" s="1386"/>
      <c r="CZ911" s="1386"/>
      <c r="DA911" s="1386"/>
      <c r="DB911" s="1386"/>
      <c r="DC911" s="1386"/>
      <c r="DD911" s="1386"/>
      <c r="DE911" s="1386"/>
      <c r="DF911" s="1386"/>
      <c r="DG911" s="1386"/>
      <c r="DH911" s="1386"/>
      <c r="DI911" s="1386"/>
      <c r="DJ911" s="1386"/>
      <c r="DK911" s="1386"/>
      <c r="DL911" s="1386"/>
      <c r="DM911" s="1386"/>
      <c r="DN911" s="1386"/>
      <c r="DO911" s="1386"/>
      <c r="DP911" s="1386"/>
      <c r="DQ911" s="1386"/>
      <c r="DR911" s="1386"/>
      <c r="DS911" s="1386"/>
      <c r="DT911" s="1386"/>
      <c r="DU911" s="1386"/>
      <c r="DV911" s="1386"/>
      <c r="DW911" s="1386"/>
      <c r="DX911" s="1386"/>
      <c r="DY911" s="1386"/>
      <c r="DZ911" s="1386"/>
      <c r="EA911" s="1386"/>
      <c r="EB911" s="1386"/>
      <c r="EC911" s="1386"/>
      <c r="ED911" s="1386"/>
      <c r="EE911" s="1386"/>
      <c r="EF911" s="1386"/>
      <c r="EG911" s="1386"/>
      <c r="EH911" s="1386"/>
      <c r="EI911" s="1386"/>
      <c r="EJ911" s="1386"/>
      <c r="EK911" s="1386"/>
      <c r="EL911" s="1386"/>
      <c r="EM911" s="1386"/>
      <c r="EN911" s="1386"/>
      <c r="EO911" s="1386"/>
      <c r="EP911" s="1386"/>
      <c r="EQ911" s="1386"/>
      <c r="ER911" s="1386"/>
      <c r="ES911" s="1386"/>
      <c r="ET911" s="1386"/>
      <c r="EU911" s="1386"/>
      <c r="EV911" s="1386"/>
      <c r="EW911" s="1386"/>
      <c r="EX911" s="1386"/>
      <c r="EY911" s="1386"/>
      <c r="EZ911" s="1386"/>
      <c r="FA911" s="1386"/>
      <c r="FB911" s="1386"/>
      <c r="FC911" s="1386"/>
      <c r="FD911" s="1386"/>
      <c r="FE911" s="1386"/>
      <c r="FF911" s="1386"/>
      <c r="FG911" s="1386"/>
      <c r="FH911" s="1386"/>
      <c r="FI911" s="1386"/>
      <c r="FJ911" s="1386"/>
      <c r="FK911" s="1386"/>
      <c r="FL911" s="1386"/>
      <c r="FM911" s="1386"/>
      <c r="FN911" s="1386"/>
      <c r="FO911" s="1386"/>
      <c r="FP911" s="1386"/>
      <c r="FQ911" s="1386"/>
      <c r="FR911" s="1386"/>
      <c r="FS911" s="1386"/>
      <c r="FT911" s="1386"/>
      <c r="FU911" s="1386"/>
      <c r="FV911" s="1386"/>
      <c r="FW911" s="1386"/>
      <c r="FX911" s="1386"/>
      <c r="FY911" s="1386"/>
      <c r="FZ911" s="1386"/>
      <c r="GA911" s="1386"/>
      <c r="GB911" s="1386"/>
      <c r="GC911" s="1386"/>
      <c r="GD911" s="1386"/>
      <c r="GE911" s="1386"/>
      <c r="GF911" s="1386"/>
      <c r="GG911" s="1386"/>
      <c r="GH911" s="1386"/>
      <c r="GI911" s="1386"/>
      <c r="GJ911" s="1386"/>
      <c r="GK911" s="1386"/>
      <c r="GL911" s="1386"/>
      <c r="GM911" s="1386"/>
      <c r="GN911" s="1386"/>
      <c r="GO911" s="1386"/>
      <c r="GP911" s="1386"/>
      <c r="GQ911" s="1386"/>
      <c r="GR911" s="1386"/>
      <c r="GS911" s="1386"/>
      <c r="GT911" s="1386"/>
      <c r="GU911" s="1386"/>
      <c r="GV911" s="1386"/>
      <c r="GW911" s="1386"/>
      <c r="GX911" s="1386"/>
      <c r="GY911" s="1386"/>
      <c r="GZ911" s="1386"/>
      <c r="HA911" s="1386"/>
      <c r="HB911" s="1386"/>
      <c r="HC911" s="1386"/>
      <c r="HD911" s="1386"/>
      <c r="HE911" s="1386"/>
      <c r="HF911" s="1386"/>
      <c r="HG911" s="1386"/>
      <c r="HH911" s="1386"/>
      <c r="HI911" s="1386"/>
      <c r="HJ911" s="1386"/>
      <c r="HK911" s="1386"/>
      <c r="HL911" s="1386"/>
      <c r="HM911" s="1386"/>
      <c r="HN911" s="1386"/>
      <c r="HO911" s="1386"/>
      <c r="HP911" s="1386"/>
      <c r="HQ911" s="1386"/>
      <c r="HR911" s="1386"/>
      <c r="HS911" s="1386"/>
      <c r="HT911" s="1386"/>
      <c r="HU911" s="1386"/>
      <c r="HV911" s="1386"/>
      <c r="HW911" s="1386"/>
      <c r="HX911" s="1386"/>
      <c r="HY911" s="1386"/>
      <c r="HZ911" s="1386"/>
      <c r="IA911" s="1386"/>
      <c r="IB911" s="1386"/>
      <c r="IC911" s="1386"/>
      <c r="ID911" s="1386"/>
      <c r="IE911" s="1386"/>
      <c r="IF911" s="1386"/>
      <c r="IG911" s="1386"/>
      <c r="IH911" s="1386"/>
      <c r="II911" s="1386"/>
      <c r="IJ911" s="1386"/>
      <c r="IK911" s="1386"/>
      <c r="IL911" s="1386"/>
      <c r="IM911" s="1386"/>
      <c r="IN911" s="1386"/>
      <c r="IO911" s="1386"/>
      <c r="IP911" s="1386"/>
      <c r="IQ911" s="1386"/>
      <c r="IR911" s="1386"/>
      <c r="IS911" s="1386"/>
      <c r="IT911" s="1386"/>
      <c r="IU911" s="1386"/>
    </row>
    <row r="912" spans="1:255" ht="21">
      <c r="A912" s="1402">
        <v>6</v>
      </c>
      <c r="B912" s="1403" t="s">
        <v>1583</v>
      </c>
      <c r="C912" s="1404" t="s">
        <v>1560</v>
      </c>
      <c r="D912" s="1124">
        <v>330513.71999999997</v>
      </c>
      <c r="E912" s="1124">
        <f t="shared" si="138"/>
        <v>115679.80199999998</v>
      </c>
      <c r="F912" s="1124">
        <f>D912*20%</f>
        <v>66102.743999999992</v>
      </c>
      <c r="G912" s="1124">
        <v>7560</v>
      </c>
      <c r="H912" s="1124">
        <f>D912*5%</f>
        <v>16525.685999999998</v>
      </c>
      <c r="I912" s="1124">
        <f>D912*5%+64915.68</f>
        <v>81441.365999999995</v>
      </c>
      <c r="J912" s="1405"/>
      <c r="K912" s="1405"/>
      <c r="L912" s="1406"/>
      <c r="M912" s="1171">
        <v>480000</v>
      </c>
      <c r="N912" s="1407"/>
      <c r="O912" s="1386"/>
      <c r="P912" s="1386"/>
      <c r="Q912" s="1386"/>
      <c r="R912" s="1386"/>
      <c r="S912" s="1386"/>
      <c r="T912" s="1386"/>
      <c r="U912" s="1386"/>
      <c r="V912" s="1386"/>
      <c r="W912" s="1386"/>
      <c r="X912" s="1386"/>
      <c r="Y912" s="1386"/>
      <c r="Z912" s="1386"/>
      <c r="AA912" s="1386"/>
      <c r="AB912" s="1386"/>
      <c r="AC912" s="1386"/>
      <c r="AD912" s="1386"/>
      <c r="AE912" s="1386"/>
      <c r="AF912" s="1386"/>
      <c r="AG912" s="1386"/>
      <c r="AH912" s="1386"/>
      <c r="AI912" s="1386"/>
      <c r="AJ912" s="1386"/>
      <c r="AK912" s="1386"/>
      <c r="AL912" s="1386"/>
      <c r="AM912" s="1386"/>
      <c r="AN912" s="1386"/>
      <c r="AO912" s="1386"/>
      <c r="AP912" s="1386"/>
      <c r="AQ912" s="1386"/>
      <c r="AR912" s="1386"/>
      <c r="AS912" s="1386"/>
      <c r="AT912" s="1386"/>
      <c r="AU912" s="1386"/>
      <c r="AV912" s="1386"/>
      <c r="AW912" s="1386"/>
      <c r="AX912" s="1386"/>
      <c r="AY912" s="1386"/>
      <c r="AZ912" s="1386"/>
      <c r="BA912" s="1386"/>
      <c r="BB912" s="1386"/>
      <c r="BC912" s="1386"/>
      <c r="BD912" s="1386"/>
      <c r="BE912" s="1386"/>
      <c r="BF912" s="1386"/>
      <c r="BG912" s="1386"/>
      <c r="BH912" s="1386"/>
      <c r="BI912" s="1386"/>
      <c r="BJ912" s="1386"/>
      <c r="BK912" s="1386"/>
      <c r="BL912" s="1386"/>
      <c r="BM912" s="1386"/>
      <c r="BN912" s="1386"/>
      <c r="BO912" s="1386"/>
      <c r="BP912" s="1386"/>
      <c r="BQ912" s="1386"/>
      <c r="BR912" s="1386"/>
      <c r="BS912" s="1386"/>
      <c r="BT912" s="1386"/>
      <c r="BU912" s="1386"/>
      <c r="BV912" s="1386"/>
      <c r="BW912" s="1386"/>
      <c r="BX912" s="1386"/>
      <c r="BY912" s="1386"/>
      <c r="BZ912" s="1386"/>
      <c r="CA912" s="1386"/>
      <c r="CB912" s="1386"/>
      <c r="CC912" s="1386"/>
      <c r="CD912" s="1386"/>
      <c r="CE912" s="1386"/>
      <c r="CF912" s="1386"/>
      <c r="CG912" s="1386"/>
      <c r="CH912" s="1386"/>
      <c r="CI912" s="1386"/>
      <c r="CJ912" s="1386"/>
      <c r="CK912" s="1386"/>
      <c r="CL912" s="1386"/>
      <c r="CM912" s="1386"/>
      <c r="CN912" s="1386"/>
      <c r="CO912" s="1386"/>
      <c r="CP912" s="1386"/>
      <c r="CQ912" s="1386"/>
      <c r="CR912" s="1386"/>
      <c r="CS912" s="1386"/>
      <c r="CT912" s="1386"/>
      <c r="CU912" s="1386"/>
      <c r="CV912" s="1386"/>
      <c r="CW912" s="1386"/>
      <c r="CX912" s="1386"/>
      <c r="CY912" s="1386"/>
      <c r="CZ912" s="1386"/>
      <c r="DA912" s="1386"/>
      <c r="DB912" s="1386"/>
      <c r="DC912" s="1386"/>
      <c r="DD912" s="1386"/>
      <c r="DE912" s="1386"/>
      <c r="DF912" s="1386"/>
      <c r="DG912" s="1386"/>
      <c r="DH912" s="1386"/>
      <c r="DI912" s="1386"/>
      <c r="DJ912" s="1386"/>
      <c r="DK912" s="1386"/>
      <c r="DL912" s="1386"/>
      <c r="DM912" s="1386"/>
      <c r="DN912" s="1386"/>
      <c r="DO912" s="1386"/>
      <c r="DP912" s="1386"/>
      <c r="DQ912" s="1386"/>
      <c r="DR912" s="1386"/>
      <c r="DS912" s="1386"/>
      <c r="DT912" s="1386"/>
      <c r="DU912" s="1386"/>
      <c r="DV912" s="1386"/>
      <c r="DW912" s="1386"/>
      <c r="DX912" s="1386"/>
      <c r="DY912" s="1386"/>
      <c r="DZ912" s="1386"/>
      <c r="EA912" s="1386"/>
      <c r="EB912" s="1386"/>
      <c r="EC912" s="1386"/>
      <c r="ED912" s="1386"/>
      <c r="EE912" s="1386"/>
      <c r="EF912" s="1386"/>
      <c r="EG912" s="1386"/>
      <c r="EH912" s="1386"/>
      <c r="EI912" s="1386"/>
      <c r="EJ912" s="1386"/>
      <c r="EK912" s="1386"/>
      <c r="EL912" s="1386"/>
      <c r="EM912" s="1386"/>
      <c r="EN912" s="1386"/>
      <c r="EO912" s="1386"/>
      <c r="EP912" s="1386"/>
      <c r="EQ912" s="1386"/>
      <c r="ER912" s="1386"/>
      <c r="ES912" s="1386"/>
      <c r="ET912" s="1386"/>
      <c r="EU912" s="1386"/>
      <c r="EV912" s="1386"/>
      <c r="EW912" s="1386"/>
      <c r="EX912" s="1386"/>
      <c r="EY912" s="1386"/>
      <c r="EZ912" s="1386"/>
      <c r="FA912" s="1386"/>
      <c r="FB912" s="1386"/>
      <c r="FC912" s="1386"/>
      <c r="FD912" s="1386"/>
      <c r="FE912" s="1386"/>
      <c r="FF912" s="1386"/>
      <c r="FG912" s="1386"/>
      <c r="FH912" s="1386"/>
      <c r="FI912" s="1386"/>
      <c r="FJ912" s="1386"/>
      <c r="FK912" s="1386"/>
      <c r="FL912" s="1386"/>
      <c r="FM912" s="1386"/>
      <c r="FN912" s="1386"/>
      <c r="FO912" s="1386"/>
      <c r="FP912" s="1386"/>
      <c r="FQ912" s="1386"/>
      <c r="FR912" s="1386"/>
      <c r="FS912" s="1386"/>
      <c r="FT912" s="1386"/>
      <c r="FU912" s="1386"/>
      <c r="FV912" s="1386"/>
      <c r="FW912" s="1386"/>
      <c r="FX912" s="1386"/>
      <c r="FY912" s="1386"/>
      <c r="FZ912" s="1386"/>
      <c r="GA912" s="1386"/>
      <c r="GB912" s="1386"/>
      <c r="GC912" s="1386"/>
      <c r="GD912" s="1386"/>
      <c r="GE912" s="1386"/>
      <c r="GF912" s="1386"/>
      <c r="GG912" s="1386"/>
      <c r="GH912" s="1386"/>
      <c r="GI912" s="1386"/>
      <c r="GJ912" s="1386"/>
      <c r="GK912" s="1386"/>
      <c r="GL912" s="1386"/>
      <c r="GM912" s="1386"/>
      <c r="GN912" s="1386"/>
      <c r="GO912" s="1386"/>
      <c r="GP912" s="1386"/>
      <c r="GQ912" s="1386"/>
      <c r="GR912" s="1386"/>
      <c r="GS912" s="1386"/>
      <c r="GT912" s="1386"/>
      <c r="GU912" s="1386"/>
      <c r="GV912" s="1386"/>
      <c r="GW912" s="1386"/>
      <c r="GX912" s="1386"/>
      <c r="GY912" s="1386"/>
      <c r="GZ912" s="1386"/>
      <c r="HA912" s="1386"/>
      <c r="HB912" s="1386"/>
      <c r="HC912" s="1386"/>
      <c r="HD912" s="1386"/>
      <c r="HE912" s="1386"/>
      <c r="HF912" s="1386"/>
      <c r="HG912" s="1386"/>
      <c r="HH912" s="1386"/>
      <c r="HI912" s="1386"/>
      <c r="HJ912" s="1386"/>
      <c r="HK912" s="1386"/>
      <c r="HL912" s="1386"/>
      <c r="HM912" s="1386"/>
      <c r="HN912" s="1386"/>
      <c r="HO912" s="1386"/>
      <c r="HP912" s="1386"/>
      <c r="HQ912" s="1386"/>
      <c r="HR912" s="1386"/>
      <c r="HS912" s="1386"/>
      <c r="HT912" s="1386"/>
      <c r="HU912" s="1386"/>
      <c r="HV912" s="1386"/>
      <c r="HW912" s="1386"/>
      <c r="HX912" s="1386"/>
      <c r="HY912" s="1386"/>
      <c r="HZ912" s="1386"/>
      <c r="IA912" s="1386"/>
      <c r="IB912" s="1386"/>
      <c r="IC912" s="1386"/>
      <c r="ID912" s="1386"/>
      <c r="IE912" s="1386"/>
      <c r="IF912" s="1386"/>
      <c r="IG912" s="1386"/>
      <c r="IH912" s="1386"/>
      <c r="II912" s="1386"/>
      <c r="IJ912" s="1386"/>
      <c r="IK912" s="1386"/>
      <c r="IL912" s="1386"/>
      <c r="IM912" s="1386"/>
      <c r="IN912" s="1386"/>
      <c r="IO912" s="1386"/>
      <c r="IP912" s="1386"/>
      <c r="IQ912" s="1386"/>
      <c r="IR912" s="1386"/>
      <c r="IS912" s="1386"/>
      <c r="IT912" s="1386"/>
      <c r="IU912" s="1386"/>
    </row>
    <row r="913" spans="1:255" ht="21">
      <c r="A913" s="1402">
        <v>7</v>
      </c>
      <c r="B913" s="1403" t="s">
        <v>1584</v>
      </c>
      <c r="C913" s="1404" t="s">
        <v>1585</v>
      </c>
      <c r="D913" s="1124">
        <v>400954.80000000005</v>
      </c>
      <c r="E913" s="1124">
        <f t="shared" si="138"/>
        <v>140334.18</v>
      </c>
      <c r="F913" s="1124">
        <f>D913*20%</f>
        <v>80190.960000000021</v>
      </c>
      <c r="G913" s="1124">
        <v>7560</v>
      </c>
      <c r="H913" s="1124">
        <f>D913*5%</f>
        <v>20047.740000000005</v>
      </c>
      <c r="I913" s="1124">
        <f>D913*5%+64915.68</f>
        <v>84963.420000000013</v>
      </c>
      <c r="J913" s="1405"/>
      <c r="K913" s="1405"/>
      <c r="L913" s="1406"/>
      <c r="M913" s="1171">
        <v>480000</v>
      </c>
      <c r="N913" s="1407"/>
      <c r="O913" s="1386"/>
      <c r="P913" s="1386"/>
      <c r="Q913" s="1386"/>
      <c r="R913" s="1386"/>
      <c r="S913" s="1386"/>
      <c r="T913" s="1386"/>
      <c r="U913" s="1386"/>
      <c r="V913" s="1386"/>
      <c r="W913" s="1386"/>
      <c r="X913" s="1386"/>
      <c r="Y913" s="1386"/>
      <c r="Z913" s="1386"/>
      <c r="AA913" s="1386"/>
      <c r="AB913" s="1386"/>
      <c r="AC913" s="1386"/>
      <c r="AD913" s="1386"/>
      <c r="AE913" s="1386"/>
      <c r="AF913" s="1386"/>
      <c r="AG913" s="1386"/>
      <c r="AH913" s="1386"/>
      <c r="AI913" s="1386"/>
      <c r="AJ913" s="1386"/>
      <c r="AK913" s="1386"/>
      <c r="AL913" s="1386"/>
      <c r="AM913" s="1386"/>
      <c r="AN913" s="1386"/>
      <c r="AO913" s="1386"/>
      <c r="AP913" s="1386"/>
      <c r="AQ913" s="1386"/>
      <c r="AR913" s="1386"/>
      <c r="AS913" s="1386"/>
      <c r="AT913" s="1386"/>
      <c r="AU913" s="1386"/>
      <c r="AV913" s="1386"/>
      <c r="AW913" s="1386"/>
      <c r="AX913" s="1386"/>
      <c r="AY913" s="1386"/>
      <c r="AZ913" s="1386"/>
      <c r="BA913" s="1386"/>
      <c r="BB913" s="1386"/>
      <c r="BC913" s="1386"/>
      <c r="BD913" s="1386"/>
      <c r="BE913" s="1386"/>
      <c r="BF913" s="1386"/>
      <c r="BG913" s="1386"/>
      <c r="BH913" s="1386"/>
      <c r="BI913" s="1386"/>
      <c r="BJ913" s="1386"/>
      <c r="BK913" s="1386"/>
      <c r="BL913" s="1386"/>
      <c r="BM913" s="1386"/>
      <c r="BN913" s="1386"/>
      <c r="BO913" s="1386"/>
      <c r="BP913" s="1386"/>
      <c r="BQ913" s="1386"/>
      <c r="BR913" s="1386"/>
      <c r="BS913" s="1386"/>
      <c r="BT913" s="1386"/>
      <c r="BU913" s="1386"/>
      <c r="BV913" s="1386"/>
      <c r="BW913" s="1386"/>
      <c r="BX913" s="1386"/>
      <c r="BY913" s="1386"/>
      <c r="BZ913" s="1386"/>
      <c r="CA913" s="1386"/>
      <c r="CB913" s="1386"/>
      <c r="CC913" s="1386"/>
      <c r="CD913" s="1386"/>
      <c r="CE913" s="1386"/>
      <c r="CF913" s="1386"/>
      <c r="CG913" s="1386"/>
      <c r="CH913" s="1386"/>
      <c r="CI913" s="1386"/>
      <c r="CJ913" s="1386"/>
      <c r="CK913" s="1386"/>
      <c r="CL913" s="1386"/>
      <c r="CM913" s="1386"/>
      <c r="CN913" s="1386"/>
      <c r="CO913" s="1386"/>
      <c r="CP913" s="1386"/>
      <c r="CQ913" s="1386"/>
      <c r="CR913" s="1386"/>
      <c r="CS913" s="1386"/>
      <c r="CT913" s="1386"/>
      <c r="CU913" s="1386"/>
      <c r="CV913" s="1386"/>
      <c r="CW913" s="1386"/>
      <c r="CX913" s="1386"/>
      <c r="CY913" s="1386"/>
      <c r="CZ913" s="1386"/>
      <c r="DA913" s="1386"/>
      <c r="DB913" s="1386"/>
      <c r="DC913" s="1386"/>
      <c r="DD913" s="1386"/>
      <c r="DE913" s="1386"/>
      <c r="DF913" s="1386"/>
      <c r="DG913" s="1386"/>
      <c r="DH913" s="1386"/>
      <c r="DI913" s="1386"/>
      <c r="DJ913" s="1386"/>
      <c r="DK913" s="1386"/>
      <c r="DL913" s="1386"/>
      <c r="DM913" s="1386"/>
      <c r="DN913" s="1386"/>
      <c r="DO913" s="1386"/>
      <c r="DP913" s="1386"/>
      <c r="DQ913" s="1386"/>
      <c r="DR913" s="1386"/>
      <c r="DS913" s="1386"/>
      <c r="DT913" s="1386"/>
      <c r="DU913" s="1386"/>
      <c r="DV913" s="1386"/>
      <c r="DW913" s="1386"/>
      <c r="DX913" s="1386"/>
      <c r="DY913" s="1386"/>
      <c r="DZ913" s="1386"/>
      <c r="EA913" s="1386"/>
      <c r="EB913" s="1386"/>
      <c r="EC913" s="1386"/>
      <c r="ED913" s="1386"/>
      <c r="EE913" s="1386"/>
      <c r="EF913" s="1386"/>
      <c r="EG913" s="1386"/>
      <c r="EH913" s="1386"/>
      <c r="EI913" s="1386"/>
      <c r="EJ913" s="1386"/>
      <c r="EK913" s="1386"/>
      <c r="EL913" s="1386"/>
      <c r="EM913" s="1386"/>
      <c r="EN913" s="1386"/>
      <c r="EO913" s="1386"/>
      <c r="EP913" s="1386"/>
      <c r="EQ913" s="1386"/>
      <c r="ER913" s="1386"/>
      <c r="ES913" s="1386"/>
      <c r="ET913" s="1386"/>
      <c r="EU913" s="1386"/>
      <c r="EV913" s="1386"/>
      <c r="EW913" s="1386"/>
      <c r="EX913" s="1386"/>
      <c r="EY913" s="1386"/>
      <c r="EZ913" s="1386"/>
      <c r="FA913" s="1386"/>
      <c r="FB913" s="1386"/>
      <c r="FC913" s="1386"/>
      <c r="FD913" s="1386"/>
      <c r="FE913" s="1386"/>
      <c r="FF913" s="1386"/>
      <c r="FG913" s="1386"/>
      <c r="FH913" s="1386"/>
      <c r="FI913" s="1386"/>
      <c r="FJ913" s="1386"/>
      <c r="FK913" s="1386"/>
      <c r="FL913" s="1386"/>
      <c r="FM913" s="1386"/>
      <c r="FN913" s="1386"/>
      <c r="FO913" s="1386"/>
      <c r="FP913" s="1386"/>
      <c r="FQ913" s="1386"/>
      <c r="FR913" s="1386"/>
      <c r="FS913" s="1386"/>
      <c r="FT913" s="1386"/>
      <c r="FU913" s="1386"/>
      <c r="FV913" s="1386"/>
      <c r="FW913" s="1386"/>
      <c r="FX913" s="1386"/>
      <c r="FY913" s="1386"/>
      <c r="FZ913" s="1386"/>
      <c r="GA913" s="1386"/>
      <c r="GB913" s="1386"/>
      <c r="GC913" s="1386"/>
      <c r="GD913" s="1386"/>
      <c r="GE913" s="1386"/>
      <c r="GF913" s="1386"/>
      <c r="GG913" s="1386"/>
      <c r="GH913" s="1386"/>
      <c r="GI913" s="1386"/>
      <c r="GJ913" s="1386"/>
      <c r="GK913" s="1386"/>
      <c r="GL913" s="1386"/>
      <c r="GM913" s="1386"/>
      <c r="GN913" s="1386"/>
      <c r="GO913" s="1386"/>
      <c r="GP913" s="1386"/>
      <c r="GQ913" s="1386"/>
      <c r="GR913" s="1386"/>
      <c r="GS913" s="1386"/>
      <c r="GT913" s="1386"/>
      <c r="GU913" s="1386"/>
      <c r="GV913" s="1386"/>
      <c r="GW913" s="1386"/>
      <c r="GX913" s="1386"/>
      <c r="GY913" s="1386"/>
      <c r="GZ913" s="1386"/>
      <c r="HA913" s="1386"/>
      <c r="HB913" s="1386"/>
      <c r="HC913" s="1386"/>
      <c r="HD913" s="1386"/>
      <c r="HE913" s="1386"/>
      <c r="HF913" s="1386"/>
      <c r="HG913" s="1386"/>
      <c r="HH913" s="1386"/>
      <c r="HI913" s="1386"/>
      <c r="HJ913" s="1386"/>
      <c r="HK913" s="1386"/>
      <c r="HL913" s="1386"/>
      <c r="HM913" s="1386"/>
      <c r="HN913" s="1386"/>
      <c r="HO913" s="1386"/>
      <c r="HP913" s="1386"/>
      <c r="HQ913" s="1386"/>
      <c r="HR913" s="1386"/>
      <c r="HS913" s="1386"/>
      <c r="HT913" s="1386"/>
      <c r="HU913" s="1386"/>
      <c r="HV913" s="1386"/>
      <c r="HW913" s="1386"/>
      <c r="HX913" s="1386"/>
      <c r="HY913" s="1386"/>
      <c r="HZ913" s="1386"/>
      <c r="IA913" s="1386"/>
      <c r="IB913" s="1386"/>
      <c r="IC913" s="1386"/>
      <c r="ID913" s="1386"/>
      <c r="IE913" s="1386"/>
      <c r="IF913" s="1386"/>
      <c r="IG913" s="1386"/>
      <c r="IH913" s="1386"/>
      <c r="II913" s="1386"/>
      <c r="IJ913" s="1386"/>
      <c r="IK913" s="1386"/>
      <c r="IL913" s="1386"/>
      <c r="IM913" s="1386"/>
      <c r="IN913" s="1386"/>
      <c r="IO913" s="1386"/>
      <c r="IP913" s="1386"/>
      <c r="IQ913" s="1386"/>
      <c r="IR913" s="1386"/>
      <c r="IS913" s="1386"/>
      <c r="IT913" s="1386"/>
      <c r="IU913" s="1386"/>
    </row>
    <row r="914" spans="1:255" ht="21.5" thickBot="1">
      <c r="A914" s="1402">
        <v>8</v>
      </c>
      <c r="B914" s="1403" t="s">
        <v>1586</v>
      </c>
      <c r="C914" s="1404" t="s">
        <v>1544</v>
      </c>
      <c r="D914" s="1124">
        <v>476932.55999999994</v>
      </c>
      <c r="E914" s="1124">
        <f t="shared" si="138"/>
        <v>166926.39599999998</v>
      </c>
      <c r="F914" s="1124">
        <f>D914*20%</f>
        <v>95386.511999999988</v>
      </c>
      <c r="G914" s="1124">
        <v>7560</v>
      </c>
      <c r="H914" s="1124">
        <f>D914*5%</f>
        <v>23846.627999999997</v>
      </c>
      <c r="I914" s="1124">
        <f>D914*5%+64915.68</f>
        <v>88762.30799999999</v>
      </c>
      <c r="J914" s="1405"/>
      <c r="K914" s="1405"/>
      <c r="L914" s="1406"/>
      <c r="M914" s="1171">
        <v>480000</v>
      </c>
      <c r="N914" s="1407"/>
      <c r="O914" s="1386"/>
      <c r="P914" s="1386"/>
      <c r="Q914" s="1386"/>
      <c r="R914" s="1386"/>
      <c r="S914" s="1386"/>
      <c r="T914" s="1386"/>
      <c r="U914" s="1386"/>
      <c r="V914" s="1386"/>
      <c r="W914" s="1386"/>
      <c r="X914" s="1386"/>
      <c r="Y914" s="1386"/>
      <c r="Z914" s="1386"/>
      <c r="AA914" s="1386"/>
      <c r="AB914" s="1386"/>
      <c r="AC914" s="1386"/>
      <c r="AD914" s="1386"/>
      <c r="AE914" s="1386"/>
      <c r="AF914" s="1386"/>
      <c r="AG914" s="1386"/>
      <c r="AH914" s="1386"/>
      <c r="AI914" s="1386"/>
      <c r="AJ914" s="1386"/>
      <c r="AK914" s="1386"/>
      <c r="AL914" s="1386"/>
      <c r="AM914" s="1386"/>
      <c r="AN914" s="1386"/>
      <c r="AO914" s="1386"/>
      <c r="AP914" s="1386"/>
      <c r="AQ914" s="1386"/>
      <c r="AR914" s="1386"/>
      <c r="AS914" s="1386"/>
      <c r="AT914" s="1386"/>
      <c r="AU914" s="1386"/>
      <c r="AV914" s="1386"/>
      <c r="AW914" s="1386"/>
      <c r="AX914" s="1386"/>
      <c r="AY914" s="1386"/>
      <c r="AZ914" s="1386"/>
      <c r="BA914" s="1386"/>
      <c r="BB914" s="1386"/>
      <c r="BC914" s="1386"/>
      <c r="BD914" s="1386"/>
      <c r="BE914" s="1386"/>
      <c r="BF914" s="1386"/>
      <c r="BG914" s="1386"/>
      <c r="BH914" s="1386"/>
      <c r="BI914" s="1386"/>
      <c r="BJ914" s="1386"/>
      <c r="BK914" s="1386"/>
      <c r="BL914" s="1386"/>
      <c r="BM914" s="1386"/>
      <c r="BN914" s="1386"/>
      <c r="BO914" s="1386"/>
      <c r="BP914" s="1386"/>
      <c r="BQ914" s="1386"/>
      <c r="BR914" s="1386"/>
      <c r="BS914" s="1386"/>
      <c r="BT914" s="1386"/>
      <c r="BU914" s="1386"/>
      <c r="BV914" s="1386"/>
      <c r="BW914" s="1386"/>
      <c r="BX914" s="1386"/>
      <c r="BY914" s="1386"/>
      <c r="BZ914" s="1386"/>
      <c r="CA914" s="1386"/>
      <c r="CB914" s="1386"/>
      <c r="CC914" s="1386"/>
      <c r="CD914" s="1386"/>
      <c r="CE914" s="1386"/>
      <c r="CF914" s="1386"/>
      <c r="CG914" s="1386"/>
      <c r="CH914" s="1386"/>
      <c r="CI914" s="1386"/>
      <c r="CJ914" s="1386"/>
      <c r="CK914" s="1386"/>
      <c r="CL914" s="1386"/>
      <c r="CM914" s="1386"/>
      <c r="CN914" s="1386"/>
      <c r="CO914" s="1386"/>
      <c r="CP914" s="1386"/>
      <c r="CQ914" s="1386"/>
      <c r="CR914" s="1386"/>
      <c r="CS914" s="1386"/>
      <c r="CT914" s="1386"/>
      <c r="CU914" s="1386"/>
      <c r="CV914" s="1386"/>
      <c r="CW914" s="1386"/>
      <c r="CX914" s="1386"/>
      <c r="CY914" s="1386"/>
      <c r="CZ914" s="1386"/>
      <c r="DA914" s="1386"/>
      <c r="DB914" s="1386"/>
      <c r="DC914" s="1386"/>
      <c r="DD914" s="1386"/>
      <c r="DE914" s="1386"/>
      <c r="DF914" s="1386"/>
      <c r="DG914" s="1386"/>
      <c r="DH914" s="1386"/>
      <c r="DI914" s="1386"/>
      <c r="DJ914" s="1386"/>
      <c r="DK914" s="1386"/>
      <c r="DL914" s="1386"/>
      <c r="DM914" s="1386"/>
      <c r="DN914" s="1386"/>
      <c r="DO914" s="1386"/>
      <c r="DP914" s="1386"/>
      <c r="DQ914" s="1386"/>
      <c r="DR914" s="1386"/>
      <c r="DS914" s="1386"/>
      <c r="DT914" s="1386"/>
      <c r="DU914" s="1386"/>
      <c r="DV914" s="1386"/>
      <c r="DW914" s="1386"/>
      <c r="DX914" s="1386"/>
      <c r="DY914" s="1386"/>
      <c r="DZ914" s="1386"/>
      <c r="EA914" s="1386"/>
      <c r="EB914" s="1386"/>
      <c r="EC914" s="1386"/>
      <c r="ED914" s="1386"/>
      <c r="EE914" s="1386"/>
      <c r="EF914" s="1386"/>
      <c r="EG914" s="1386"/>
      <c r="EH914" s="1386"/>
      <c r="EI914" s="1386"/>
      <c r="EJ914" s="1386"/>
      <c r="EK914" s="1386"/>
      <c r="EL914" s="1386"/>
      <c r="EM914" s="1386"/>
      <c r="EN914" s="1386"/>
      <c r="EO914" s="1386"/>
      <c r="EP914" s="1386"/>
      <c r="EQ914" s="1386"/>
      <c r="ER914" s="1386"/>
      <c r="ES914" s="1386"/>
      <c r="ET914" s="1386"/>
      <c r="EU914" s="1386"/>
      <c r="EV914" s="1386"/>
      <c r="EW914" s="1386"/>
      <c r="EX914" s="1386"/>
      <c r="EY914" s="1386"/>
      <c r="EZ914" s="1386"/>
      <c r="FA914" s="1386"/>
      <c r="FB914" s="1386"/>
      <c r="FC914" s="1386"/>
      <c r="FD914" s="1386"/>
      <c r="FE914" s="1386"/>
      <c r="FF914" s="1386"/>
      <c r="FG914" s="1386"/>
      <c r="FH914" s="1386"/>
      <c r="FI914" s="1386"/>
      <c r="FJ914" s="1386"/>
      <c r="FK914" s="1386"/>
      <c r="FL914" s="1386"/>
      <c r="FM914" s="1386"/>
      <c r="FN914" s="1386"/>
      <c r="FO914" s="1386"/>
      <c r="FP914" s="1386"/>
      <c r="FQ914" s="1386"/>
      <c r="FR914" s="1386"/>
      <c r="FS914" s="1386"/>
      <c r="FT914" s="1386"/>
      <c r="FU914" s="1386"/>
      <c r="FV914" s="1386"/>
      <c r="FW914" s="1386"/>
      <c r="FX914" s="1386"/>
      <c r="FY914" s="1386"/>
      <c r="FZ914" s="1386"/>
      <c r="GA914" s="1386"/>
      <c r="GB914" s="1386"/>
      <c r="GC914" s="1386"/>
      <c r="GD914" s="1386"/>
      <c r="GE914" s="1386"/>
      <c r="GF914" s="1386"/>
      <c r="GG914" s="1386"/>
      <c r="GH914" s="1386"/>
      <c r="GI914" s="1386"/>
      <c r="GJ914" s="1386"/>
      <c r="GK914" s="1386"/>
      <c r="GL914" s="1386"/>
      <c r="GM914" s="1386"/>
      <c r="GN914" s="1386"/>
      <c r="GO914" s="1386"/>
      <c r="GP914" s="1386"/>
      <c r="GQ914" s="1386"/>
      <c r="GR914" s="1386"/>
      <c r="GS914" s="1386"/>
      <c r="GT914" s="1386"/>
      <c r="GU914" s="1386"/>
      <c r="GV914" s="1386"/>
      <c r="GW914" s="1386"/>
      <c r="GX914" s="1386"/>
      <c r="GY914" s="1386"/>
      <c r="GZ914" s="1386"/>
      <c r="HA914" s="1386"/>
      <c r="HB914" s="1386"/>
      <c r="HC914" s="1386"/>
      <c r="HD914" s="1386"/>
      <c r="HE914" s="1386"/>
      <c r="HF914" s="1386"/>
      <c r="HG914" s="1386"/>
      <c r="HH914" s="1386"/>
      <c r="HI914" s="1386"/>
      <c r="HJ914" s="1386"/>
      <c r="HK914" s="1386"/>
      <c r="HL914" s="1386"/>
      <c r="HM914" s="1386"/>
      <c r="HN914" s="1386"/>
      <c r="HO914" s="1386"/>
      <c r="HP914" s="1386"/>
      <c r="HQ914" s="1386"/>
      <c r="HR914" s="1386"/>
      <c r="HS914" s="1386"/>
      <c r="HT914" s="1386"/>
      <c r="HU914" s="1386"/>
      <c r="HV914" s="1386"/>
      <c r="HW914" s="1386"/>
      <c r="HX914" s="1386"/>
      <c r="HY914" s="1386"/>
      <c r="HZ914" s="1386"/>
      <c r="IA914" s="1386"/>
      <c r="IB914" s="1386"/>
      <c r="IC914" s="1386"/>
      <c r="ID914" s="1386"/>
      <c r="IE914" s="1386"/>
      <c r="IF914" s="1386"/>
      <c r="IG914" s="1386"/>
      <c r="IH914" s="1386"/>
      <c r="II914" s="1386"/>
      <c r="IJ914" s="1386"/>
      <c r="IK914" s="1386"/>
      <c r="IL914" s="1386"/>
      <c r="IM914" s="1386"/>
      <c r="IN914" s="1386"/>
      <c r="IO914" s="1386"/>
      <c r="IP914" s="1386"/>
      <c r="IQ914" s="1386"/>
      <c r="IR914" s="1386"/>
      <c r="IS914" s="1386"/>
      <c r="IT914" s="1386"/>
      <c r="IU914" s="1386"/>
    </row>
    <row r="915" spans="1:255" ht="18.5" thickBot="1">
      <c r="A915" s="1707" t="s">
        <v>1080</v>
      </c>
      <c r="B915" s="1708"/>
      <c r="C915" s="1136"/>
      <c r="D915" s="1127">
        <f>SUM(D911:D914)</f>
        <v>1538914.7999999998</v>
      </c>
      <c r="E915" s="1127">
        <f t="shared" ref="E915:N915" si="140">SUM(E911:E914)</f>
        <v>538620.17999999993</v>
      </c>
      <c r="F915" s="1127">
        <f t="shared" si="140"/>
        <v>307782.95999999996</v>
      </c>
      <c r="G915" s="1127">
        <f t="shared" si="140"/>
        <v>30240</v>
      </c>
      <c r="H915" s="1127">
        <f t="shared" si="140"/>
        <v>76945.739999999991</v>
      </c>
      <c r="I915" s="1127">
        <f t="shared" si="140"/>
        <v>336608.45999999996</v>
      </c>
      <c r="J915" s="1127">
        <f t="shared" si="140"/>
        <v>0</v>
      </c>
      <c r="K915" s="1127">
        <f t="shared" si="140"/>
        <v>0</v>
      </c>
      <c r="L915" s="1127">
        <f t="shared" si="140"/>
        <v>0</v>
      </c>
      <c r="M915" s="1127">
        <f t="shared" si="140"/>
        <v>1920000</v>
      </c>
      <c r="N915" s="1127">
        <f t="shared" si="140"/>
        <v>0</v>
      </c>
    </row>
    <row r="916" spans="1:255" ht="21" thickBot="1">
      <c r="A916" s="1756" t="s">
        <v>373</v>
      </c>
      <c r="B916" s="1756"/>
      <c r="C916" s="1408"/>
      <c r="D916" s="1124"/>
      <c r="E916" s="1124"/>
      <c r="F916" s="1124"/>
      <c r="G916" s="1124"/>
      <c r="H916" s="1124"/>
      <c r="I916" s="1124"/>
      <c r="J916" s="1219"/>
      <c r="K916" s="1219"/>
      <c r="L916" s="1277"/>
      <c r="M916" s="1277"/>
      <c r="N916" s="1277"/>
    </row>
    <row r="917" spans="1:255" ht="18">
      <c r="A917" s="1252"/>
      <c r="B917" s="1176"/>
      <c r="C917" s="1222"/>
      <c r="D917" s="1152"/>
      <c r="E917" s="1152"/>
      <c r="F917" s="1152"/>
      <c r="G917" s="1152"/>
      <c r="H917" s="1152"/>
      <c r="I917" s="1152"/>
      <c r="J917" s="1152"/>
      <c r="K917" s="1152"/>
      <c r="L917" s="1363"/>
      <c r="M917" s="1363"/>
      <c r="N917" s="1320"/>
    </row>
    <row r="918" spans="1:255" ht="18.5" thickBot="1">
      <c r="A918" s="1409"/>
      <c r="B918" s="1198"/>
      <c r="C918" s="1215"/>
      <c r="D918" s="1124"/>
      <c r="E918" s="1124"/>
      <c r="F918" s="1124"/>
      <c r="G918" s="1124"/>
      <c r="H918" s="1124"/>
      <c r="I918" s="1124"/>
      <c r="J918" s="1124"/>
      <c r="K918" s="1124"/>
      <c r="L918" s="1277"/>
      <c r="M918" s="1096"/>
      <c r="N918" s="1323"/>
    </row>
    <row r="919" spans="1:255" ht="18.5" thickBot="1">
      <c r="A919" s="1707"/>
      <c r="B919" s="1708"/>
      <c r="C919" s="1410"/>
      <c r="D919" s="1127"/>
      <c r="E919" s="1127"/>
      <c r="F919" s="1127"/>
      <c r="G919" s="1127"/>
      <c r="H919" s="1127"/>
      <c r="I919" s="1127"/>
      <c r="J919" s="1127"/>
      <c r="K919" s="1127"/>
      <c r="L919" s="1127"/>
      <c r="M919" s="1127"/>
      <c r="N919" s="1127"/>
    </row>
    <row r="920" spans="1:255" ht="24.5">
      <c r="A920" s="1763" t="s">
        <v>1615</v>
      </c>
      <c r="B920" s="1763"/>
      <c r="C920" s="1763"/>
      <c r="D920" s="1763"/>
      <c r="E920" s="1763"/>
      <c r="F920" s="1763"/>
      <c r="G920" s="1763"/>
      <c r="H920" s="1763"/>
      <c r="I920" s="1763"/>
      <c r="J920" s="1763"/>
      <c r="K920" s="1763"/>
      <c r="L920" s="1763"/>
      <c r="M920" s="1763"/>
      <c r="N920" s="1763"/>
    </row>
    <row r="921" spans="1:255" ht="18">
      <c r="A921" s="1702" t="s">
        <v>929</v>
      </c>
      <c r="B921" s="1702"/>
      <c r="C921" s="1702"/>
      <c r="D921" s="1702"/>
      <c r="E921" s="1702"/>
      <c r="F921" s="1702"/>
      <c r="G921" s="1702"/>
      <c r="H921" s="1702"/>
      <c r="I921" s="1702"/>
      <c r="J921" s="1702"/>
      <c r="K921" s="1702"/>
      <c r="L921" s="1702"/>
      <c r="M921" s="1702"/>
      <c r="N921" s="1702"/>
    </row>
    <row r="922" spans="1:255" ht="18.5" thickBot="1">
      <c r="A922" s="1734" t="s">
        <v>1587</v>
      </c>
      <c r="B922" s="1734"/>
      <c r="C922" s="1734"/>
      <c r="D922" s="1734"/>
      <c r="E922" s="1734"/>
      <c r="F922" s="1734"/>
      <c r="G922" s="1734"/>
      <c r="H922" s="1734"/>
      <c r="I922" s="1734"/>
      <c r="J922" s="1734"/>
      <c r="K922" s="1734"/>
      <c r="L922" s="1734"/>
      <c r="M922" s="1734"/>
      <c r="N922" s="1734"/>
    </row>
    <row r="923" spans="1:255" ht="56" thickBot="1">
      <c r="A923" s="1147" t="s">
        <v>948</v>
      </c>
      <c r="B923" s="1090" t="s">
        <v>949</v>
      </c>
      <c r="C923" s="1090" t="s">
        <v>950</v>
      </c>
      <c r="D923" s="1115" t="s">
        <v>951</v>
      </c>
      <c r="E923" s="1115" t="s">
        <v>952</v>
      </c>
      <c r="F923" s="1115" t="s">
        <v>953</v>
      </c>
      <c r="G923" s="1115" t="s">
        <v>954</v>
      </c>
      <c r="H923" s="1115" t="s">
        <v>935</v>
      </c>
      <c r="I923" s="1115" t="s">
        <v>955</v>
      </c>
      <c r="J923" s="1116" t="s">
        <v>956</v>
      </c>
      <c r="K923" s="1118" t="s">
        <v>957</v>
      </c>
      <c r="L923" s="1118" t="s">
        <v>958</v>
      </c>
      <c r="M923" s="1411" t="s">
        <v>959</v>
      </c>
      <c r="N923" s="1118" t="s">
        <v>942</v>
      </c>
    </row>
    <row r="924" spans="1:255" ht="18">
      <c r="A924" s="1412">
        <v>1</v>
      </c>
      <c r="B924" s="1413"/>
      <c r="C924" s="1414" t="s">
        <v>1625</v>
      </c>
      <c r="D924" s="1415">
        <v>476604</v>
      </c>
      <c r="E924" s="1096">
        <f>D924*35%</f>
        <v>166811.4</v>
      </c>
      <c r="F924" s="1096">
        <f>D924*20%</f>
        <v>95320.8</v>
      </c>
      <c r="G924" s="1096">
        <v>5400</v>
      </c>
      <c r="H924" s="1096">
        <f>D924*5%</f>
        <v>23830.2</v>
      </c>
      <c r="I924" s="1096">
        <f>D924*5%+64915.68</f>
        <v>88745.88</v>
      </c>
      <c r="J924" s="1285"/>
      <c r="K924" s="1285"/>
      <c r="L924" s="1285"/>
      <c r="M924" s="1096">
        <v>480000</v>
      </c>
      <c r="N924" s="1339"/>
    </row>
    <row r="925" spans="1:255" ht="18">
      <c r="A925" s="1377">
        <v>2</v>
      </c>
      <c r="B925" s="1378"/>
      <c r="C925" s="1414" t="s">
        <v>1625</v>
      </c>
      <c r="D925" s="1415">
        <v>476604</v>
      </c>
      <c r="E925" s="1096">
        <f t="shared" ref="E925:E988" si="141">D925*35%</f>
        <v>166811.4</v>
      </c>
      <c r="F925" s="1096">
        <f>D925*20%</f>
        <v>95320.8</v>
      </c>
      <c r="G925" s="1096">
        <v>5400</v>
      </c>
      <c r="H925" s="1096">
        <f>D925*5%</f>
        <v>23830.2</v>
      </c>
      <c r="I925" s="1096">
        <f>D925*5%+64915.68</f>
        <v>88745.88</v>
      </c>
      <c r="J925" s="1285"/>
      <c r="K925" s="1285"/>
      <c r="L925" s="1285"/>
      <c r="M925" s="1096">
        <v>480000</v>
      </c>
      <c r="N925" s="1322"/>
    </row>
    <row r="926" spans="1:255" ht="18">
      <c r="A926" s="1377">
        <v>3</v>
      </c>
      <c r="B926" s="1378"/>
      <c r="C926" s="1414" t="s">
        <v>1625</v>
      </c>
      <c r="D926" s="1415">
        <v>476604</v>
      </c>
      <c r="E926" s="1096">
        <f t="shared" si="141"/>
        <v>166811.4</v>
      </c>
      <c r="F926" s="1096">
        <f>D926*20%</f>
        <v>95320.8</v>
      </c>
      <c r="G926" s="1096">
        <v>5400</v>
      </c>
      <c r="H926" s="1096">
        <f>D926*5%</f>
        <v>23830.2</v>
      </c>
      <c r="I926" s="1096">
        <f>D926*5%+64915.68</f>
        <v>88745.88</v>
      </c>
      <c r="J926" s="1285"/>
      <c r="K926" s="1285"/>
      <c r="L926" s="1285"/>
      <c r="M926" s="1096">
        <v>480000</v>
      </c>
      <c r="N926" s="1322"/>
    </row>
    <row r="927" spans="1:255" ht="18">
      <c r="A927" s="1377">
        <v>4</v>
      </c>
      <c r="B927" s="1378"/>
      <c r="C927" s="1414" t="s">
        <v>1625</v>
      </c>
      <c r="D927" s="1415">
        <v>476604</v>
      </c>
      <c r="E927" s="1096">
        <f t="shared" si="141"/>
        <v>166811.4</v>
      </c>
      <c r="F927" s="1096">
        <f>D927*20%</f>
        <v>95320.8</v>
      </c>
      <c r="G927" s="1096">
        <v>5400</v>
      </c>
      <c r="H927" s="1096">
        <f>D927*5%</f>
        <v>23830.2</v>
      </c>
      <c r="I927" s="1096">
        <f>D927*5%+64915.68</f>
        <v>88745.88</v>
      </c>
      <c r="J927" s="1285"/>
      <c r="K927" s="1285"/>
      <c r="L927" s="1285"/>
      <c r="M927" s="1096">
        <v>480000</v>
      </c>
      <c r="N927" s="1322"/>
    </row>
    <row r="928" spans="1:255" ht="18">
      <c r="A928" s="1377">
        <v>5</v>
      </c>
      <c r="B928" s="1378"/>
      <c r="C928" s="1414" t="s">
        <v>1625</v>
      </c>
      <c r="D928" s="1415">
        <v>476604</v>
      </c>
      <c r="E928" s="1096">
        <f t="shared" si="141"/>
        <v>166811.4</v>
      </c>
      <c r="F928" s="1096">
        <f t="shared" ref="F928:F991" si="142">D928*20%</f>
        <v>95320.8</v>
      </c>
      <c r="G928" s="1096">
        <v>5400</v>
      </c>
      <c r="H928" s="1096">
        <f t="shared" ref="H928:H991" si="143">D928*5%</f>
        <v>23830.2</v>
      </c>
      <c r="I928" s="1096">
        <f t="shared" ref="I928:I991" si="144">D928*5%+64915.68</f>
        <v>88745.88</v>
      </c>
      <c r="J928" s="1285"/>
      <c r="K928" s="1285"/>
      <c r="L928" s="1285"/>
      <c r="M928" s="1096">
        <v>480000</v>
      </c>
      <c r="N928" s="1322"/>
    </row>
    <row r="929" spans="1:14" ht="18">
      <c r="A929" s="1377">
        <v>6</v>
      </c>
      <c r="B929" s="1100"/>
      <c r="C929" s="1414" t="s">
        <v>1625</v>
      </c>
      <c r="D929" s="1415">
        <v>476604</v>
      </c>
      <c r="E929" s="1096">
        <f t="shared" si="141"/>
        <v>166811.4</v>
      </c>
      <c r="F929" s="1096">
        <f t="shared" si="142"/>
        <v>95320.8</v>
      </c>
      <c r="G929" s="1096">
        <v>5400</v>
      </c>
      <c r="H929" s="1096">
        <f t="shared" si="143"/>
        <v>23830.2</v>
      </c>
      <c r="I929" s="1096">
        <f t="shared" si="144"/>
        <v>88745.88</v>
      </c>
      <c r="J929" s="1285"/>
      <c r="K929" s="1285"/>
      <c r="L929" s="1285"/>
      <c r="M929" s="1096">
        <v>480000</v>
      </c>
      <c r="N929" s="1322"/>
    </row>
    <row r="930" spans="1:14" ht="18">
      <c r="A930" s="1377">
        <v>7</v>
      </c>
      <c r="B930" s="1100"/>
      <c r="C930" s="1414" t="s">
        <v>1625</v>
      </c>
      <c r="D930" s="1415">
        <v>476604</v>
      </c>
      <c r="E930" s="1096">
        <f t="shared" si="141"/>
        <v>166811.4</v>
      </c>
      <c r="F930" s="1096">
        <f t="shared" si="142"/>
        <v>95320.8</v>
      </c>
      <c r="G930" s="1096">
        <v>5400</v>
      </c>
      <c r="H930" s="1096">
        <f t="shared" si="143"/>
        <v>23830.2</v>
      </c>
      <c r="I930" s="1096">
        <f t="shared" si="144"/>
        <v>88745.88</v>
      </c>
      <c r="J930" s="1285"/>
      <c r="K930" s="1285"/>
      <c r="L930" s="1285"/>
      <c r="M930" s="1096">
        <v>480000</v>
      </c>
      <c r="N930" s="1322"/>
    </row>
    <row r="931" spans="1:14" ht="18">
      <c r="A931" s="1377">
        <v>8</v>
      </c>
      <c r="B931" s="1100"/>
      <c r="C931" s="1414" t="s">
        <v>1625</v>
      </c>
      <c r="D931" s="1415">
        <v>476604</v>
      </c>
      <c r="E931" s="1096">
        <f t="shared" si="141"/>
        <v>166811.4</v>
      </c>
      <c r="F931" s="1096">
        <f t="shared" si="142"/>
        <v>95320.8</v>
      </c>
      <c r="G931" s="1096">
        <v>5400</v>
      </c>
      <c r="H931" s="1096">
        <f t="shared" si="143"/>
        <v>23830.2</v>
      </c>
      <c r="I931" s="1096">
        <f t="shared" si="144"/>
        <v>88745.88</v>
      </c>
      <c r="J931" s="1285"/>
      <c r="K931" s="1285"/>
      <c r="L931" s="1285"/>
      <c r="M931" s="1096">
        <v>480000</v>
      </c>
      <c r="N931" s="1322"/>
    </row>
    <row r="932" spans="1:14" ht="18">
      <c r="A932" s="1377">
        <v>9</v>
      </c>
      <c r="B932" s="1100"/>
      <c r="C932" s="1414" t="s">
        <v>1625</v>
      </c>
      <c r="D932" s="1415">
        <v>476604</v>
      </c>
      <c r="E932" s="1096">
        <f t="shared" si="141"/>
        <v>166811.4</v>
      </c>
      <c r="F932" s="1096">
        <f t="shared" si="142"/>
        <v>95320.8</v>
      </c>
      <c r="G932" s="1096">
        <v>5400</v>
      </c>
      <c r="H932" s="1096">
        <f t="shared" si="143"/>
        <v>23830.2</v>
      </c>
      <c r="I932" s="1096">
        <f t="shared" si="144"/>
        <v>88745.88</v>
      </c>
      <c r="J932" s="1285"/>
      <c r="K932" s="1285"/>
      <c r="L932" s="1285"/>
      <c r="M932" s="1096">
        <v>480000</v>
      </c>
      <c r="N932" s="1322"/>
    </row>
    <row r="933" spans="1:14" ht="18">
      <c r="A933" s="1377">
        <v>10</v>
      </c>
      <c r="B933" s="1100"/>
      <c r="C933" s="1414" t="s">
        <v>1625</v>
      </c>
      <c r="D933" s="1415">
        <v>476604</v>
      </c>
      <c r="E933" s="1096">
        <f t="shared" si="141"/>
        <v>166811.4</v>
      </c>
      <c r="F933" s="1096">
        <f t="shared" si="142"/>
        <v>95320.8</v>
      </c>
      <c r="G933" s="1096">
        <v>5400</v>
      </c>
      <c r="H933" s="1096">
        <f t="shared" si="143"/>
        <v>23830.2</v>
      </c>
      <c r="I933" s="1096">
        <f t="shared" si="144"/>
        <v>88745.88</v>
      </c>
      <c r="J933" s="1285"/>
      <c r="K933" s="1285"/>
      <c r="L933" s="1285"/>
      <c r="M933" s="1096">
        <v>480000</v>
      </c>
      <c r="N933" s="1322"/>
    </row>
    <row r="934" spans="1:14" ht="18">
      <c r="A934" s="1377">
        <v>11</v>
      </c>
      <c r="B934" s="1100"/>
      <c r="C934" s="1414" t="s">
        <v>1625</v>
      </c>
      <c r="D934" s="1415">
        <v>476604</v>
      </c>
      <c r="E934" s="1096">
        <f t="shared" si="141"/>
        <v>166811.4</v>
      </c>
      <c r="F934" s="1096">
        <f t="shared" si="142"/>
        <v>95320.8</v>
      </c>
      <c r="G934" s="1096">
        <v>5400</v>
      </c>
      <c r="H934" s="1096">
        <f t="shared" si="143"/>
        <v>23830.2</v>
      </c>
      <c r="I934" s="1096">
        <f t="shared" si="144"/>
        <v>88745.88</v>
      </c>
      <c r="J934" s="1285"/>
      <c r="K934" s="1285"/>
      <c r="L934" s="1285"/>
      <c r="M934" s="1096">
        <v>480000</v>
      </c>
      <c r="N934" s="1322"/>
    </row>
    <row r="935" spans="1:14" ht="18">
      <c r="A935" s="1377">
        <v>12</v>
      </c>
      <c r="B935" s="1100"/>
      <c r="C935" s="1414" t="s">
        <v>1625</v>
      </c>
      <c r="D935" s="1415">
        <v>476604</v>
      </c>
      <c r="E935" s="1096">
        <f t="shared" si="141"/>
        <v>166811.4</v>
      </c>
      <c r="F935" s="1096">
        <f t="shared" si="142"/>
        <v>95320.8</v>
      </c>
      <c r="G935" s="1096">
        <v>5400</v>
      </c>
      <c r="H935" s="1096">
        <f t="shared" si="143"/>
        <v>23830.2</v>
      </c>
      <c r="I935" s="1096">
        <f t="shared" si="144"/>
        <v>88745.88</v>
      </c>
      <c r="J935" s="1285"/>
      <c r="K935" s="1285"/>
      <c r="L935" s="1285"/>
      <c r="M935" s="1096">
        <v>480000</v>
      </c>
      <c r="N935" s="1322"/>
    </row>
    <row r="936" spans="1:14" ht="18">
      <c r="A936" s="1377">
        <v>13</v>
      </c>
      <c r="B936" s="1100"/>
      <c r="C936" s="1414" t="s">
        <v>1625</v>
      </c>
      <c r="D936" s="1415">
        <v>476604</v>
      </c>
      <c r="E936" s="1096">
        <f t="shared" si="141"/>
        <v>166811.4</v>
      </c>
      <c r="F936" s="1096">
        <f t="shared" si="142"/>
        <v>95320.8</v>
      </c>
      <c r="G936" s="1096">
        <v>5400</v>
      </c>
      <c r="H936" s="1096">
        <f t="shared" si="143"/>
        <v>23830.2</v>
      </c>
      <c r="I936" s="1096">
        <f t="shared" si="144"/>
        <v>88745.88</v>
      </c>
      <c r="J936" s="1285"/>
      <c r="K936" s="1285"/>
      <c r="L936" s="1285"/>
      <c r="M936" s="1096">
        <v>480000</v>
      </c>
      <c r="N936" s="1322"/>
    </row>
    <row r="937" spans="1:14" ht="18">
      <c r="A937" s="1377">
        <v>14</v>
      </c>
      <c r="B937" s="1100"/>
      <c r="C937" s="1414" t="s">
        <v>1625</v>
      </c>
      <c r="D937" s="1415">
        <v>476604</v>
      </c>
      <c r="E937" s="1096">
        <f t="shared" si="141"/>
        <v>166811.4</v>
      </c>
      <c r="F937" s="1096">
        <f t="shared" si="142"/>
        <v>95320.8</v>
      </c>
      <c r="G937" s="1096">
        <v>5400</v>
      </c>
      <c r="H937" s="1096">
        <f t="shared" si="143"/>
        <v>23830.2</v>
      </c>
      <c r="I937" s="1096">
        <f t="shared" si="144"/>
        <v>88745.88</v>
      </c>
      <c r="J937" s="1285"/>
      <c r="K937" s="1285"/>
      <c r="L937" s="1285"/>
      <c r="M937" s="1096">
        <v>480000</v>
      </c>
      <c r="N937" s="1322"/>
    </row>
    <row r="938" spans="1:14" ht="18">
      <c r="A938" s="1377">
        <v>15</v>
      </c>
      <c r="B938" s="1100"/>
      <c r="C938" s="1414" t="s">
        <v>1625</v>
      </c>
      <c r="D938" s="1415">
        <v>476604</v>
      </c>
      <c r="E938" s="1096">
        <f t="shared" si="141"/>
        <v>166811.4</v>
      </c>
      <c r="F938" s="1096">
        <f t="shared" si="142"/>
        <v>95320.8</v>
      </c>
      <c r="G938" s="1096">
        <v>5400</v>
      </c>
      <c r="H938" s="1096">
        <f t="shared" si="143"/>
        <v>23830.2</v>
      </c>
      <c r="I938" s="1096">
        <f t="shared" si="144"/>
        <v>88745.88</v>
      </c>
      <c r="J938" s="1285"/>
      <c r="K938" s="1285"/>
      <c r="L938" s="1285"/>
      <c r="M938" s="1096">
        <v>480000</v>
      </c>
      <c r="N938" s="1322"/>
    </row>
    <row r="939" spans="1:14" ht="18">
      <c r="A939" s="1377">
        <v>16</v>
      </c>
      <c r="B939" s="1100"/>
      <c r="C939" s="1414" t="s">
        <v>1625</v>
      </c>
      <c r="D939" s="1415">
        <v>476604</v>
      </c>
      <c r="E939" s="1096">
        <f t="shared" si="141"/>
        <v>166811.4</v>
      </c>
      <c r="F939" s="1096">
        <f t="shared" si="142"/>
        <v>95320.8</v>
      </c>
      <c r="G939" s="1096">
        <v>5400</v>
      </c>
      <c r="H939" s="1096">
        <f t="shared" si="143"/>
        <v>23830.2</v>
      </c>
      <c r="I939" s="1096">
        <f t="shared" si="144"/>
        <v>88745.88</v>
      </c>
      <c r="J939" s="1285"/>
      <c r="K939" s="1285"/>
      <c r="L939" s="1285"/>
      <c r="M939" s="1096">
        <v>480000</v>
      </c>
      <c r="N939" s="1322"/>
    </row>
    <row r="940" spans="1:14" ht="18">
      <c r="A940" s="1377">
        <v>17</v>
      </c>
      <c r="B940" s="1100"/>
      <c r="C940" s="1414" t="s">
        <v>1625</v>
      </c>
      <c r="D940" s="1415">
        <v>476604</v>
      </c>
      <c r="E940" s="1096">
        <f t="shared" si="141"/>
        <v>166811.4</v>
      </c>
      <c r="F940" s="1096">
        <f t="shared" si="142"/>
        <v>95320.8</v>
      </c>
      <c r="G940" s="1096">
        <v>5400</v>
      </c>
      <c r="H940" s="1096">
        <f t="shared" si="143"/>
        <v>23830.2</v>
      </c>
      <c r="I940" s="1096">
        <f t="shared" si="144"/>
        <v>88745.88</v>
      </c>
      <c r="J940" s="1285"/>
      <c r="K940" s="1285"/>
      <c r="L940" s="1285"/>
      <c r="M940" s="1096">
        <v>480000</v>
      </c>
      <c r="N940" s="1322"/>
    </row>
    <row r="941" spans="1:14" ht="18">
      <c r="A941" s="1377">
        <v>18</v>
      </c>
      <c r="B941" s="1100"/>
      <c r="C941" s="1414" t="s">
        <v>1625</v>
      </c>
      <c r="D941" s="1415">
        <v>476604</v>
      </c>
      <c r="E941" s="1096">
        <f t="shared" si="141"/>
        <v>166811.4</v>
      </c>
      <c r="F941" s="1096">
        <f t="shared" si="142"/>
        <v>95320.8</v>
      </c>
      <c r="G941" s="1096">
        <v>5400</v>
      </c>
      <c r="H941" s="1096">
        <f t="shared" si="143"/>
        <v>23830.2</v>
      </c>
      <c r="I941" s="1096">
        <f t="shared" si="144"/>
        <v>88745.88</v>
      </c>
      <c r="J941" s="1285"/>
      <c r="K941" s="1285"/>
      <c r="L941" s="1285"/>
      <c r="M941" s="1096">
        <v>480000</v>
      </c>
      <c r="N941" s="1322"/>
    </row>
    <row r="942" spans="1:14" ht="21.75" customHeight="1">
      <c r="A942" s="1377">
        <v>19</v>
      </c>
      <c r="B942" s="1100"/>
      <c r="C942" s="1414" t="s">
        <v>1625</v>
      </c>
      <c r="D942" s="1415">
        <v>476604</v>
      </c>
      <c r="E942" s="1096">
        <f t="shared" si="141"/>
        <v>166811.4</v>
      </c>
      <c r="F942" s="1096">
        <f t="shared" si="142"/>
        <v>95320.8</v>
      </c>
      <c r="G942" s="1096">
        <v>5400</v>
      </c>
      <c r="H942" s="1096">
        <f t="shared" si="143"/>
        <v>23830.2</v>
      </c>
      <c r="I942" s="1096">
        <f t="shared" si="144"/>
        <v>88745.88</v>
      </c>
      <c r="J942" s="1285"/>
      <c r="K942" s="1285"/>
      <c r="L942" s="1285"/>
      <c r="M942" s="1096">
        <v>480000</v>
      </c>
      <c r="N942" s="1322"/>
    </row>
    <row r="943" spans="1:14" ht="21.75" customHeight="1">
      <c r="A943" s="1377">
        <v>20</v>
      </c>
      <c r="B943" s="1100"/>
      <c r="C943" s="1414" t="s">
        <v>1625</v>
      </c>
      <c r="D943" s="1415">
        <v>476604</v>
      </c>
      <c r="E943" s="1096">
        <f t="shared" si="141"/>
        <v>166811.4</v>
      </c>
      <c r="F943" s="1096">
        <f t="shared" si="142"/>
        <v>95320.8</v>
      </c>
      <c r="G943" s="1096">
        <v>5400</v>
      </c>
      <c r="H943" s="1096">
        <f t="shared" si="143"/>
        <v>23830.2</v>
      </c>
      <c r="I943" s="1096">
        <f t="shared" si="144"/>
        <v>88745.88</v>
      </c>
      <c r="J943" s="1285"/>
      <c r="K943" s="1285"/>
      <c r="L943" s="1285"/>
      <c r="M943" s="1096">
        <v>480000</v>
      </c>
      <c r="N943" s="1322"/>
    </row>
    <row r="944" spans="1:14" ht="21.75" customHeight="1">
      <c r="A944" s="1377">
        <v>21</v>
      </c>
      <c r="B944" s="1100"/>
      <c r="C944" s="1414" t="s">
        <v>1625</v>
      </c>
      <c r="D944" s="1415">
        <v>476604</v>
      </c>
      <c r="E944" s="1096">
        <f t="shared" si="141"/>
        <v>166811.4</v>
      </c>
      <c r="F944" s="1096">
        <f t="shared" si="142"/>
        <v>95320.8</v>
      </c>
      <c r="G944" s="1096">
        <v>5400</v>
      </c>
      <c r="H944" s="1096">
        <f t="shared" si="143"/>
        <v>23830.2</v>
      </c>
      <c r="I944" s="1096">
        <f t="shared" si="144"/>
        <v>88745.88</v>
      </c>
      <c r="J944" s="1285"/>
      <c r="K944" s="1285"/>
      <c r="L944" s="1285"/>
      <c r="M944" s="1096">
        <v>480000</v>
      </c>
      <c r="N944" s="1322"/>
    </row>
    <row r="945" spans="1:14" ht="21.75" customHeight="1">
      <c r="A945" s="1377">
        <v>22</v>
      </c>
      <c r="B945" s="1100"/>
      <c r="C945" s="1414" t="s">
        <v>1625</v>
      </c>
      <c r="D945" s="1415">
        <v>476604</v>
      </c>
      <c r="E945" s="1096">
        <f t="shared" si="141"/>
        <v>166811.4</v>
      </c>
      <c r="F945" s="1096">
        <f t="shared" si="142"/>
        <v>95320.8</v>
      </c>
      <c r="G945" s="1096">
        <v>5400</v>
      </c>
      <c r="H945" s="1096">
        <f t="shared" si="143"/>
        <v>23830.2</v>
      </c>
      <c r="I945" s="1096">
        <f t="shared" si="144"/>
        <v>88745.88</v>
      </c>
      <c r="J945" s="1285"/>
      <c r="K945" s="1285"/>
      <c r="L945" s="1285"/>
      <c r="M945" s="1096">
        <v>480000</v>
      </c>
      <c r="N945" s="1322"/>
    </row>
    <row r="946" spans="1:14" ht="21.75" customHeight="1">
      <c r="A946" s="1377">
        <v>23</v>
      </c>
      <c r="B946" s="1100"/>
      <c r="C946" s="1414" t="s">
        <v>1625</v>
      </c>
      <c r="D946" s="1415">
        <v>476604</v>
      </c>
      <c r="E946" s="1096">
        <f t="shared" si="141"/>
        <v>166811.4</v>
      </c>
      <c r="F946" s="1096">
        <f t="shared" si="142"/>
        <v>95320.8</v>
      </c>
      <c r="G946" s="1096">
        <v>5400</v>
      </c>
      <c r="H946" s="1096">
        <f t="shared" si="143"/>
        <v>23830.2</v>
      </c>
      <c r="I946" s="1096">
        <f t="shared" si="144"/>
        <v>88745.88</v>
      </c>
      <c r="J946" s="1285"/>
      <c r="K946" s="1285"/>
      <c r="L946" s="1285"/>
      <c r="M946" s="1096">
        <v>480000</v>
      </c>
      <c r="N946" s="1322"/>
    </row>
    <row r="947" spans="1:14" ht="21.75" customHeight="1">
      <c r="A947" s="1377">
        <v>24</v>
      </c>
      <c r="B947" s="1100"/>
      <c r="C947" s="1414" t="s">
        <v>1625</v>
      </c>
      <c r="D947" s="1415">
        <v>476604</v>
      </c>
      <c r="E947" s="1096">
        <f t="shared" si="141"/>
        <v>166811.4</v>
      </c>
      <c r="F947" s="1096">
        <f t="shared" si="142"/>
        <v>95320.8</v>
      </c>
      <c r="G947" s="1096">
        <v>5400</v>
      </c>
      <c r="H947" s="1096">
        <f t="shared" si="143"/>
        <v>23830.2</v>
      </c>
      <c r="I947" s="1096">
        <f t="shared" si="144"/>
        <v>88745.88</v>
      </c>
      <c r="J947" s="1285"/>
      <c r="K947" s="1285"/>
      <c r="L947" s="1285"/>
      <c r="M947" s="1096">
        <v>480000</v>
      </c>
      <c r="N947" s="1322"/>
    </row>
    <row r="948" spans="1:14" ht="21.75" customHeight="1">
      <c r="A948" s="1377">
        <v>25</v>
      </c>
      <c r="B948" s="1100"/>
      <c r="C948" s="1414" t="s">
        <v>1625</v>
      </c>
      <c r="D948" s="1415">
        <v>476604</v>
      </c>
      <c r="E948" s="1096">
        <f t="shared" si="141"/>
        <v>166811.4</v>
      </c>
      <c r="F948" s="1096">
        <f t="shared" si="142"/>
        <v>95320.8</v>
      </c>
      <c r="G948" s="1096">
        <v>5400</v>
      </c>
      <c r="H948" s="1096">
        <f t="shared" si="143"/>
        <v>23830.2</v>
      </c>
      <c r="I948" s="1096">
        <f t="shared" si="144"/>
        <v>88745.88</v>
      </c>
      <c r="J948" s="1285"/>
      <c r="K948" s="1285"/>
      <c r="L948" s="1285"/>
      <c r="M948" s="1096">
        <v>480000</v>
      </c>
      <c r="N948" s="1322"/>
    </row>
    <row r="949" spans="1:14" ht="21.75" customHeight="1">
      <c r="A949" s="1377">
        <v>26</v>
      </c>
      <c r="B949" s="1100"/>
      <c r="C949" s="1414" t="s">
        <v>1625</v>
      </c>
      <c r="D949" s="1415">
        <v>476604</v>
      </c>
      <c r="E949" s="1096">
        <f t="shared" si="141"/>
        <v>166811.4</v>
      </c>
      <c r="F949" s="1096">
        <f t="shared" si="142"/>
        <v>95320.8</v>
      </c>
      <c r="G949" s="1096">
        <v>5400</v>
      </c>
      <c r="H949" s="1096">
        <f t="shared" si="143"/>
        <v>23830.2</v>
      </c>
      <c r="I949" s="1096">
        <f t="shared" si="144"/>
        <v>88745.88</v>
      </c>
      <c r="J949" s="1285"/>
      <c r="K949" s="1285"/>
      <c r="L949" s="1285"/>
      <c r="M949" s="1096">
        <v>480000</v>
      </c>
      <c r="N949" s="1322"/>
    </row>
    <row r="950" spans="1:14" ht="21.75" customHeight="1">
      <c r="A950" s="1377">
        <v>27</v>
      </c>
      <c r="B950" s="1100"/>
      <c r="C950" s="1414" t="s">
        <v>1625</v>
      </c>
      <c r="D950" s="1415">
        <v>476604</v>
      </c>
      <c r="E950" s="1096">
        <f t="shared" si="141"/>
        <v>166811.4</v>
      </c>
      <c r="F950" s="1096">
        <f t="shared" si="142"/>
        <v>95320.8</v>
      </c>
      <c r="G950" s="1096">
        <v>5400</v>
      </c>
      <c r="H950" s="1096">
        <f t="shared" si="143"/>
        <v>23830.2</v>
      </c>
      <c r="I950" s="1096">
        <f t="shared" si="144"/>
        <v>88745.88</v>
      </c>
      <c r="J950" s="1285"/>
      <c r="K950" s="1285"/>
      <c r="L950" s="1285"/>
      <c r="M950" s="1096">
        <v>480000</v>
      </c>
      <c r="N950" s="1322"/>
    </row>
    <row r="951" spans="1:14" ht="21.75" customHeight="1">
      <c r="A951" s="1377">
        <v>28</v>
      </c>
      <c r="B951" s="1100"/>
      <c r="C951" s="1414" t="s">
        <v>1625</v>
      </c>
      <c r="D951" s="1415">
        <v>476604</v>
      </c>
      <c r="E951" s="1096">
        <f t="shared" si="141"/>
        <v>166811.4</v>
      </c>
      <c r="F951" s="1096">
        <f t="shared" si="142"/>
        <v>95320.8</v>
      </c>
      <c r="G951" s="1096">
        <v>5400</v>
      </c>
      <c r="H951" s="1096">
        <f t="shared" si="143"/>
        <v>23830.2</v>
      </c>
      <c r="I951" s="1096">
        <f t="shared" si="144"/>
        <v>88745.88</v>
      </c>
      <c r="J951" s="1285"/>
      <c r="K951" s="1285"/>
      <c r="L951" s="1285"/>
      <c r="M951" s="1096">
        <v>480000</v>
      </c>
      <c r="N951" s="1322"/>
    </row>
    <row r="952" spans="1:14" ht="21.75" customHeight="1">
      <c r="A952" s="1377">
        <v>29</v>
      </c>
      <c r="B952" s="1100"/>
      <c r="C952" s="1414" t="s">
        <v>1625</v>
      </c>
      <c r="D952" s="1415">
        <v>476604</v>
      </c>
      <c r="E952" s="1096">
        <f t="shared" si="141"/>
        <v>166811.4</v>
      </c>
      <c r="F952" s="1096">
        <f t="shared" si="142"/>
        <v>95320.8</v>
      </c>
      <c r="G952" s="1096">
        <v>5400</v>
      </c>
      <c r="H952" s="1096">
        <f t="shared" si="143"/>
        <v>23830.2</v>
      </c>
      <c r="I952" s="1096">
        <f t="shared" si="144"/>
        <v>88745.88</v>
      </c>
      <c r="J952" s="1285"/>
      <c r="K952" s="1285"/>
      <c r="L952" s="1285"/>
      <c r="M952" s="1096">
        <v>480000</v>
      </c>
      <c r="N952" s="1322"/>
    </row>
    <row r="953" spans="1:14" ht="21.75" customHeight="1">
      <c r="A953" s="1377">
        <v>30</v>
      </c>
      <c r="B953" s="1100"/>
      <c r="C953" s="1414" t="s">
        <v>1625</v>
      </c>
      <c r="D953" s="1415">
        <v>476604</v>
      </c>
      <c r="E953" s="1096">
        <f t="shared" si="141"/>
        <v>166811.4</v>
      </c>
      <c r="F953" s="1096">
        <f t="shared" si="142"/>
        <v>95320.8</v>
      </c>
      <c r="G953" s="1096">
        <v>5400</v>
      </c>
      <c r="H953" s="1096">
        <f t="shared" si="143"/>
        <v>23830.2</v>
      </c>
      <c r="I953" s="1096">
        <f t="shared" si="144"/>
        <v>88745.88</v>
      </c>
      <c r="J953" s="1285"/>
      <c r="K953" s="1285"/>
      <c r="L953" s="1285"/>
      <c r="M953" s="1096">
        <v>480000</v>
      </c>
      <c r="N953" s="1322"/>
    </row>
    <row r="954" spans="1:14" ht="21.75" customHeight="1">
      <c r="A954" s="1377">
        <v>31</v>
      </c>
      <c r="B954" s="1100"/>
      <c r="C954" s="1414" t="s">
        <v>1625</v>
      </c>
      <c r="D954" s="1415">
        <v>476604</v>
      </c>
      <c r="E954" s="1096">
        <f t="shared" si="141"/>
        <v>166811.4</v>
      </c>
      <c r="F954" s="1096">
        <f t="shared" si="142"/>
        <v>95320.8</v>
      </c>
      <c r="G954" s="1096">
        <v>5400</v>
      </c>
      <c r="H954" s="1096">
        <f t="shared" si="143"/>
        <v>23830.2</v>
      </c>
      <c r="I954" s="1096">
        <f t="shared" si="144"/>
        <v>88745.88</v>
      </c>
      <c r="J954" s="1285"/>
      <c r="K954" s="1285"/>
      <c r="L954" s="1285"/>
      <c r="M954" s="1096">
        <v>480000</v>
      </c>
      <c r="N954" s="1322"/>
    </row>
    <row r="955" spans="1:14" ht="21.75" customHeight="1">
      <c r="A955" s="1377">
        <v>32</v>
      </c>
      <c r="B955" s="1100"/>
      <c r="C955" s="1414" t="s">
        <v>1625</v>
      </c>
      <c r="D955" s="1415">
        <v>476604</v>
      </c>
      <c r="E955" s="1096">
        <f t="shared" si="141"/>
        <v>166811.4</v>
      </c>
      <c r="F955" s="1096">
        <f t="shared" si="142"/>
        <v>95320.8</v>
      </c>
      <c r="G955" s="1096">
        <v>5400</v>
      </c>
      <c r="H955" s="1096">
        <f t="shared" si="143"/>
        <v>23830.2</v>
      </c>
      <c r="I955" s="1096">
        <f t="shared" si="144"/>
        <v>88745.88</v>
      </c>
      <c r="J955" s="1285"/>
      <c r="K955" s="1285"/>
      <c r="L955" s="1285"/>
      <c r="M955" s="1096">
        <v>480000</v>
      </c>
      <c r="N955" s="1322"/>
    </row>
    <row r="956" spans="1:14" ht="21.75" customHeight="1">
      <c r="A956" s="1377">
        <v>33</v>
      </c>
      <c r="B956" s="1100"/>
      <c r="C956" s="1414" t="s">
        <v>1625</v>
      </c>
      <c r="D956" s="1415">
        <v>476604</v>
      </c>
      <c r="E956" s="1096">
        <f t="shared" si="141"/>
        <v>166811.4</v>
      </c>
      <c r="F956" s="1096">
        <f t="shared" si="142"/>
        <v>95320.8</v>
      </c>
      <c r="G956" s="1096">
        <v>5400</v>
      </c>
      <c r="H956" s="1096">
        <f t="shared" si="143"/>
        <v>23830.2</v>
      </c>
      <c r="I956" s="1096">
        <f t="shared" si="144"/>
        <v>88745.88</v>
      </c>
      <c r="J956" s="1285"/>
      <c r="K956" s="1285"/>
      <c r="L956" s="1285"/>
      <c r="M956" s="1096">
        <v>480000</v>
      </c>
      <c r="N956" s="1322"/>
    </row>
    <row r="957" spans="1:14" ht="21.75" customHeight="1">
      <c r="A957" s="1377">
        <v>34</v>
      </c>
      <c r="B957" s="1100"/>
      <c r="C957" s="1414" t="s">
        <v>1625</v>
      </c>
      <c r="D957" s="1415">
        <v>476604</v>
      </c>
      <c r="E957" s="1096">
        <f t="shared" si="141"/>
        <v>166811.4</v>
      </c>
      <c r="F957" s="1096">
        <f t="shared" si="142"/>
        <v>95320.8</v>
      </c>
      <c r="G957" s="1096">
        <v>5400</v>
      </c>
      <c r="H957" s="1096">
        <f t="shared" si="143"/>
        <v>23830.2</v>
      </c>
      <c r="I957" s="1096">
        <f t="shared" si="144"/>
        <v>88745.88</v>
      </c>
      <c r="J957" s="1285"/>
      <c r="K957" s="1285"/>
      <c r="L957" s="1285"/>
      <c r="M957" s="1096">
        <v>480000</v>
      </c>
      <c r="N957" s="1322"/>
    </row>
    <row r="958" spans="1:14" ht="21.75" customHeight="1">
      <c r="A958" s="1377">
        <v>35</v>
      </c>
      <c r="B958" s="1100"/>
      <c r="C958" s="1414" t="s">
        <v>1625</v>
      </c>
      <c r="D958" s="1415">
        <v>476604</v>
      </c>
      <c r="E958" s="1096">
        <f t="shared" si="141"/>
        <v>166811.4</v>
      </c>
      <c r="F958" s="1096">
        <f t="shared" si="142"/>
        <v>95320.8</v>
      </c>
      <c r="G958" s="1096">
        <v>5400</v>
      </c>
      <c r="H958" s="1096">
        <f t="shared" si="143"/>
        <v>23830.2</v>
      </c>
      <c r="I958" s="1096">
        <f t="shared" si="144"/>
        <v>88745.88</v>
      </c>
      <c r="J958" s="1285"/>
      <c r="K958" s="1285"/>
      <c r="L958" s="1285"/>
      <c r="M958" s="1096">
        <v>480000</v>
      </c>
      <c r="N958" s="1322"/>
    </row>
    <row r="959" spans="1:14" ht="21.75" customHeight="1">
      <c r="A959" s="1377">
        <v>36</v>
      </c>
      <c r="B959" s="1100"/>
      <c r="C959" s="1414" t="s">
        <v>1625</v>
      </c>
      <c r="D959" s="1415">
        <v>476604</v>
      </c>
      <c r="E959" s="1096">
        <f t="shared" si="141"/>
        <v>166811.4</v>
      </c>
      <c r="F959" s="1096">
        <f t="shared" si="142"/>
        <v>95320.8</v>
      </c>
      <c r="G959" s="1096">
        <v>5400</v>
      </c>
      <c r="H959" s="1096">
        <f t="shared" si="143"/>
        <v>23830.2</v>
      </c>
      <c r="I959" s="1096">
        <f t="shared" si="144"/>
        <v>88745.88</v>
      </c>
      <c r="J959" s="1285"/>
      <c r="K959" s="1285"/>
      <c r="L959" s="1285"/>
      <c r="M959" s="1096">
        <v>480000</v>
      </c>
      <c r="N959" s="1322"/>
    </row>
    <row r="960" spans="1:14" ht="21.75" customHeight="1">
      <c r="A960" s="1377">
        <v>37</v>
      </c>
      <c r="B960" s="1100"/>
      <c r="C960" s="1414" t="s">
        <v>1625</v>
      </c>
      <c r="D960" s="1415">
        <v>476604</v>
      </c>
      <c r="E960" s="1096">
        <f t="shared" si="141"/>
        <v>166811.4</v>
      </c>
      <c r="F960" s="1096">
        <f t="shared" si="142"/>
        <v>95320.8</v>
      </c>
      <c r="G960" s="1096">
        <v>5400</v>
      </c>
      <c r="H960" s="1096">
        <f t="shared" si="143"/>
        <v>23830.2</v>
      </c>
      <c r="I960" s="1096">
        <f t="shared" si="144"/>
        <v>88745.88</v>
      </c>
      <c r="J960" s="1285"/>
      <c r="K960" s="1285"/>
      <c r="L960" s="1285"/>
      <c r="M960" s="1096">
        <v>480000</v>
      </c>
      <c r="N960" s="1322"/>
    </row>
    <row r="961" spans="1:14" ht="21.75" customHeight="1">
      <c r="A961" s="1377">
        <v>38</v>
      </c>
      <c r="B961" s="1100"/>
      <c r="C961" s="1414" t="s">
        <v>1625</v>
      </c>
      <c r="D961" s="1415">
        <v>476604</v>
      </c>
      <c r="E961" s="1096">
        <f t="shared" si="141"/>
        <v>166811.4</v>
      </c>
      <c r="F961" s="1096">
        <f t="shared" si="142"/>
        <v>95320.8</v>
      </c>
      <c r="G961" s="1096">
        <v>5400</v>
      </c>
      <c r="H961" s="1096">
        <f t="shared" si="143"/>
        <v>23830.2</v>
      </c>
      <c r="I961" s="1096">
        <f t="shared" si="144"/>
        <v>88745.88</v>
      </c>
      <c r="J961" s="1285"/>
      <c r="K961" s="1285"/>
      <c r="L961" s="1285"/>
      <c r="M961" s="1096">
        <v>480000</v>
      </c>
      <c r="N961" s="1322"/>
    </row>
    <row r="962" spans="1:14" ht="21.75" customHeight="1">
      <c r="A962" s="1377">
        <v>39</v>
      </c>
      <c r="B962" s="1100"/>
      <c r="C962" s="1414" t="s">
        <v>1625</v>
      </c>
      <c r="D962" s="1415">
        <v>476604</v>
      </c>
      <c r="E962" s="1096">
        <f t="shared" si="141"/>
        <v>166811.4</v>
      </c>
      <c r="F962" s="1096">
        <f t="shared" si="142"/>
        <v>95320.8</v>
      </c>
      <c r="G962" s="1096">
        <v>5400</v>
      </c>
      <c r="H962" s="1096">
        <f t="shared" si="143"/>
        <v>23830.2</v>
      </c>
      <c r="I962" s="1096">
        <f t="shared" si="144"/>
        <v>88745.88</v>
      </c>
      <c r="J962" s="1285"/>
      <c r="K962" s="1285"/>
      <c r="L962" s="1285"/>
      <c r="M962" s="1096">
        <v>480000</v>
      </c>
      <c r="N962" s="1322"/>
    </row>
    <row r="963" spans="1:14" ht="21.75" customHeight="1">
      <c r="A963" s="1377">
        <v>40</v>
      </c>
      <c r="B963" s="1100"/>
      <c r="C963" s="1414" t="s">
        <v>1625</v>
      </c>
      <c r="D963" s="1415">
        <v>476604</v>
      </c>
      <c r="E963" s="1096">
        <f t="shared" si="141"/>
        <v>166811.4</v>
      </c>
      <c r="F963" s="1096">
        <f t="shared" si="142"/>
        <v>95320.8</v>
      </c>
      <c r="G963" s="1096">
        <v>5400</v>
      </c>
      <c r="H963" s="1096">
        <f t="shared" si="143"/>
        <v>23830.2</v>
      </c>
      <c r="I963" s="1096">
        <f t="shared" si="144"/>
        <v>88745.88</v>
      </c>
      <c r="J963" s="1285"/>
      <c r="K963" s="1285"/>
      <c r="L963" s="1285"/>
      <c r="M963" s="1096">
        <v>480000</v>
      </c>
      <c r="N963" s="1322"/>
    </row>
    <row r="964" spans="1:14" ht="21.75" customHeight="1">
      <c r="A964" s="1377">
        <v>41</v>
      </c>
      <c r="B964" s="1100"/>
      <c r="C964" s="1414" t="s">
        <v>1625</v>
      </c>
      <c r="D964" s="1415">
        <v>476604</v>
      </c>
      <c r="E964" s="1096">
        <f t="shared" si="141"/>
        <v>166811.4</v>
      </c>
      <c r="F964" s="1096">
        <f t="shared" si="142"/>
        <v>95320.8</v>
      </c>
      <c r="G964" s="1096">
        <v>5400</v>
      </c>
      <c r="H964" s="1096">
        <f t="shared" si="143"/>
        <v>23830.2</v>
      </c>
      <c r="I964" s="1096">
        <f t="shared" si="144"/>
        <v>88745.88</v>
      </c>
      <c r="J964" s="1285"/>
      <c r="K964" s="1285"/>
      <c r="L964" s="1285"/>
      <c r="M964" s="1096">
        <v>480000</v>
      </c>
      <c r="N964" s="1322"/>
    </row>
    <row r="965" spans="1:14" ht="21.75" customHeight="1">
      <c r="A965" s="1377">
        <v>42</v>
      </c>
      <c r="B965" s="1100"/>
      <c r="C965" s="1414" t="s">
        <v>1625</v>
      </c>
      <c r="D965" s="1415">
        <v>476604</v>
      </c>
      <c r="E965" s="1096">
        <f t="shared" si="141"/>
        <v>166811.4</v>
      </c>
      <c r="F965" s="1096">
        <f t="shared" si="142"/>
        <v>95320.8</v>
      </c>
      <c r="G965" s="1096">
        <v>5400</v>
      </c>
      <c r="H965" s="1096">
        <f t="shared" si="143"/>
        <v>23830.2</v>
      </c>
      <c r="I965" s="1096">
        <f t="shared" si="144"/>
        <v>88745.88</v>
      </c>
      <c r="J965" s="1285"/>
      <c r="K965" s="1285"/>
      <c r="L965" s="1285"/>
      <c r="M965" s="1096">
        <v>480000</v>
      </c>
      <c r="N965" s="1322"/>
    </row>
    <row r="966" spans="1:14" ht="21.75" customHeight="1">
      <c r="A966" s="1377">
        <v>43</v>
      </c>
      <c r="B966" s="1100"/>
      <c r="C966" s="1414" t="s">
        <v>1625</v>
      </c>
      <c r="D966" s="1415">
        <v>476604</v>
      </c>
      <c r="E966" s="1096">
        <f t="shared" si="141"/>
        <v>166811.4</v>
      </c>
      <c r="F966" s="1096">
        <f t="shared" si="142"/>
        <v>95320.8</v>
      </c>
      <c r="G966" s="1096">
        <v>5400</v>
      </c>
      <c r="H966" s="1096">
        <f t="shared" si="143"/>
        <v>23830.2</v>
      </c>
      <c r="I966" s="1096">
        <f t="shared" si="144"/>
        <v>88745.88</v>
      </c>
      <c r="J966" s="1285"/>
      <c r="K966" s="1285"/>
      <c r="L966" s="1285"/>
      <c r="M966" s="1096">
        <v>480000</v>
      </c>
      <c r="N966" s="1322"/>
    </row>
    <row r="967" spans="1:14" ht="21.75" customHeight="1">
      <c r="A967" s="1377">
        <v>44</v>
      </c>
      <c r="B967" s="1100"/>
      <c r="C967" s="1414" t="s">
        <v>1625</v>
      </c>
      <c r="D967" s="1415">
        <v>476604</v>
      </c>
      <c r="E967" s="1096">
        <f t="shared" si="141"/>
        <v>166811.4</v>
      </c>
      <c r="F967" s="1096">
        <f t="shared" si="142"/>
        <v>95320.8</v>
      </c>
      <c r="G967" s="1096">
        <v>5400</v>
      </c>
      <c r="H967" s="1096">
        <f t="shared" si="143"/>
        <v>23830.2</v>
      </c>
      <c r="I967" s="1096">
        <f t="shared" si="144"/>
        <v>88745.88</v>
      </c>
      <c r="J967" s="1285"/>
      <c r="K967" s="1285"/>
      <c r="L967" s="1285"/>
      <c r="M967" s="1096">
        <v>480000</v>
      </c>
      <c r="N967" s="1322"/>
    </row>
    <row r="968" spans="1:14" ht="21.75" customHeight="1">
      <c r="A968" s="1377">
        <v>45</v>
      </c>
      <c r="B968" s="1100"/>
      <c r="C968" s="1414" t="s">
        <v>1625</v>
      </c>
      <c r="D968" s="1415">
        <v>476604</v>
      </c>
      <c r="E968" s="1096">
        <f t="shared" si="141"/>
        <v>166811.4</v>
      </c>
      <c r="F968" s="1096">
        <f t="shared" si="142"/>
        <v>95320.8</v>
      </c>
      <c r="G968" s="1096">
        <v>5400</v>
      </c>
      <c r="H968" s="1096">
        <f t="shared" si="143"/>
        <v>23830.2</v>
      </c>
      <c r="I968" s="1096">
        <f t="shared" si="144"/>
        <v>88745.88</v>
      </c>
      <c r="J968" s="1285"/>
      <c r="K968" s="1285"/>
      <c r="L968" s="1285"/>
      <c r="M968" s="1096">
        <v>480000</v>
      </c>
      <c r="N968" s="1322"/>
    </row>
    <row r="969" spans="1:14" ht="21.75" customHeight="1">
      <c r="A969" s="1377">
        <v>46</v>
      </c>
      <c r="B969" s="1100"/>
      <c r="C969" s="1414" t="s">
        <v>1625</v>
      </c>
      <c r="D969" s="1415">
        <v>476604</v>
      </c>
      <c r="E969" s="1096">
        <f t="shared" si="141"/>
        <v>166811.4</v>
      </c>
      <c r="F969" s="1096">
        <f t="shared" si="142"/>
        <v>95320.8</v>
      </c>
      <c r="G969" s="1096">
        <v>5400</v>
      </c>
      <c r="H969" s="1096">
        <f t="shared" si="143"/>
        <v>23830.2</v>
      </c>
      <c r="I969" s="1096">
        <f t="shared" si="144"/>
        <v>88745.88</v>
      </c>
      <c r="J969" s="1285"/>
      <c r="K969" s="1285"/>
      <c r="L969" s="1285"/>
      <c r="M969" s="1096">
        <v>480000</v>
      </c>
      <c r="N969" s="1322"/>
    </row>
    <row r="970" spans="1:14" ht="21.75" customHeight="1">
      <c r="A970" s="1377">
        <v>47</v>
      </c>
      <c r="B970" s="1100"/>
      <c r="C970" s="1414" t="s">
        <v>1625</v>
      </c>
      <c r="D970" s="1415">
        <v>476604</v>
      </c>
      <c r="E970" s="1096">
        <f t="shared" si="141"/>
        <v>166811.4</v>
      </c>
      <c r="F970" s="1096">
        <f t="shared" si="142"/>
        <v>95320.8</v>
      </c>
      <c r="G970" s="1096">
        <v>5400</v>
      </c>
      <c r="H970" s="1096">
        <f t="shared" si="143"/>
        <v>23830.2</v>
      </c>
      <c r="I970" s="1096">
        <f t="shared" si="144"/>
        <v>88745.88</v>
      </c>
      <c r="J970" s="1285"/>
      <c r="K970" s="1285"/>
      <c r="L970" s="1285"/>
      <c r="M970" s="1096">
        <v>480000</v>
      </c>
      <c r="N970" s="1322"/>
    </row>
    <row r="971" spans="1:14" ht="21.75" customHeight="1">
      <c r="A971" s="1377">
        <v>48</v>
      </c>
      <c r="B971" s="1100"/>
      <c r="C971" s="1414" t="s">
        <v>1625</v>
      </c>
      <c r="D971" s="1415">
        <v>476604</v>
      </c>
      <c r="E971" s="1096">
        <f t="shared" si="141"/>
        <v>166811.4</v>
      </c>
      <c r="F971" s="1096">
        <f t="shared" si="142"/>
        <v>95320.8</v>
      </c>
      <c r="G971" s="1096">
        <v>5400</v>
      </c>
      <c r="H971" s="1096">
        <f t="shared" si="143"/>
        <v>23830.2</v>
      </c>
      <c r="I971" s="1096">
        <f t="shared" si="144"/>
        <v>88745.88</v>
      </c>
      <c r="J971" s="1285"/>
      <c r="K971" s="1285"/>
      <c r="L971" s="1285"/>
      <c r="M971" s="1096">
        <v>480000</v>
      </c>
      <c r="N971" s="1322"/>
    </row>
    <row r="972" spans="1:14" ht="21.75" customHeight="1">
      <c r="A972" s="1377">
        <v>49</v>
      </c>
      <c r="B972" s="1100"/>
      <c r="C972" s="1414" t="s">
        <v>1625</v>
      </c>
      <c r="D972" s="1415">
        <v>476604</v>
      </c>
      <c r="E972" s="1096">
        <f t="shared" si="141"/>
        <v>166811.4</v>
      </c>
      <c r="F972" s="1096">
        <f t="shared" si="142"/>
        <v>95320.8</v>
      </c>
      <c r="G972" s="1096">
        <v>5400</v>
      </c>
      <c r="H972" s="1096">
        <f t="shared" si="143"/>
        <v>23830.2</v>
      </c>
      <c r="I972" s="1096">
        <f t="shared" si="144"/>
        <v>88745.88</v>
      </c>
      <c r="J972" s="1285"/>
      <c r="K972" s="1285"/>
      <c r="L972" s="1285"/>
      <c r="M972" s="1096">
        <v>480000</v>
      </c>
      <c r="N972" s="1322"/>
    </row>
    <row r="973" spans="1:14" ht="21.75" customHeight="1">
      <c r="A973" s="1377">
        <v>50</v>
      </c>
      <c r="B973" s="1100"/>
      <c r="C973" s="1414" t="s">
        <v>1625</v>
      </c>
      <c r="D973" s="1415">
        <v>476604</v>
      </c>
      <c r="E973" s="1096">
        <f t="shared" si="141"/>
        <v>166811.4</v>
      </c>
      <c r="F973" s="1096">
        <f t="shared" si="142"/>
        <v>95320.8</v>
      </c>
      <c r="G973" s="1096">
        <v>5400</v>
      </c>
      <c r="H973" s="1096">
        <f t="shared" si="143"/>
        <v>23830.2</v>
      </c>
      <c r="I973" s="1096">
        <f t="shared" si="144"/>
        <v>88745.88</v>
      </c>
      <c r="J973" s="1285"/>
      <c r="K973" s="1285"/>
      <c r="L973" s="1285"/>
      <c r="M973" s="1096">
        <v>480000</v>
      </c>
      <c r="N973" s="1322"/>
    </row>
    <row r="974" spans="1:14" ht="21.75" customHeight="1">
      <c r="A974" s="1377">
        <v>51</v>
      </c>
      <c r="B974" s="1100"/>
      <c r="C974" s="1414" t="s">
        <v>1625</v>
      </c>
      <c r="D974" s="1415">
        <v>476604</v>
      </c>
      <c r="E974" s="1096">
        <f t="shared" si="141"/>
        <v>166811.4</v>
      </c>
      <c r="F974" s="1096">
        <f t="shared" si="142"/>
        <v>95320.8</v>
      </c>
      <c r="G974" s="1096">
        <v>5400</v>
      </c>
      <c r="H974" s="1096">
        <f t="shared" si="143"/>
        <v>23830.2</v>
      </c>
      <c r="I974" s="1096">
        <f t="shared" si="144"/>
        <v>88745.88</v>
      </c>
      <c r="J974" s="1285"/>
      <c r="K974" s="1285"/>
      <c r="L974" s="1285"/>
      <c r="M974" s="1096">
        <v>480000</v>
      </c>
      <c r="N974" s="1322"/>
    </row>
    <row r="975" spans="1:14" ht="21.75" customHeight="1">
      <c r="A975" s="1377">
        <v>52</v>
      </c>
      <c r="B975" s="1100"/>
      <c r="C975" s="1414" t="s">
        <v>1625</v>
      </c>
      <c r="D975" s="1415">
        <v>476604</v>
      </c>
      <c r="E975" s="1096">
        <f t="shared" si="141"/>
        <v>166811.4</v>
      </c>
      <c r="F975" s="1096">
        <f t="shared" si="142"/>
        <v>95320.8</v>
      </c>
      <c r="G975" s="1096">
        <v>5400</v>
      </c>
      <c r="H975" s="1096">
        <f t="shared" si="143"/>
        <v>23830.2</v>
      </c>
      <c r="I975" s="1096">
        <f t="shared" si="144"/>
        <v>88745.88</v>
      </c>
      <c r="J975" s="1285"/>
      <c r="K975" s="1285"/>
      <c r="L975" s="1285"/>
      <c r="M975" s="1096">
        <v>480000</v>
      </c>
      <c r="N975" s="1322"/>
    </row>
    <row r="976" spans="1:14" ht="21.75" customHeight="1">
      <c r="A976" s="1377">
        <v>53</v>
      </c>
      <c r="B976" s="1100"/>
      <c r="C976" s="1414" t="s">
        <v>1625</v>
      </c>
      <c r="D976" s="1415">
        <v>476604</v>
      </c>
      <c r="E976" s="1096">
        <f t="shared" si="141"/>
        <v>166811.4</v>
      </c>
      <c r="F976" s="1096">
        <f t="shared" si="142"/>
        <v>95320.8</v>
      </c>
      <c r="G976" s="1096">
        <v>5400</v>
      </c>
      <c r="H976" s="1096">
        <f t="shared" si="143"/>
        <v>23830.2</v>
      </c>
      <c r="I976" s="1096">
        <f t="shared" si="144"/>
        <v>88745.88</v>
      </c>
      <c r="J976" s="1285"/>
      <c r="K976" s="1285"/>
      <c r="L976" s="1285"/>
      <c r="M976" s="1096">
        <v>480000</v>
      </c>
      <c r="N976" s="1322"/>
    </row>
    <row r="977" spans="1:14" ht="21.75" customHeight="1">
      <c r="A977" s="1377">
        <v>54</v>
      </c>
      <c r="B977" s="1100"/>
      <c r="C977" s="1414" t="s">
        <v>1625</v>
      </c>
      <c r="D977" s="1415">
        <v>476604</v>
      </c>
      <c r="E977" s="1096">
        <f t="shared" si="141"/>
        <v>166811.4</v>
      </c>
      <c r="F977" s="1096">
        <f t="shared" si="142"/>
        <v>95320.8</v>
      </c>
      <c r="G977" s="1096">
        <v>5400</v>
      </c>
      <c r="H977" s="1096">
        <f t="shared" si="143"/>
        <v>23830.2</v>
      </c>
      <c r="I977" s="1096">
        <f t="shared" si="144"/>
        <v>88745.88</v>
      </c>
      <c r="J977" s="1285"/>
      <c r="K977" s="1285"/>
      <c r="L977" s="1285"/>
      <c r="M977" s="1096">
        <v>480000</v>
      </c>
      <c r="N977" s="1322"/>
    </row>
    <row r="978" spans="1:14" ht="21.75" customHeight="1">
      <c r="A978" s="1377">
        <v>55</v>
      </c>
      <c r="B978" s="1100"/>
      <c r="C978" s="1414" t="s">
        <v>1625</v>
      </c>
      <c r="D978" s="1415">
        <v>476604</v>
      </c>
      <c r="E978" s="1096">
        <f t="shared" si="141"/>
        <v>166811.4</v>
      </c>
      <c r="F978" s="1096">
        <f t="shared" si="142"/>
        <v>95320.8</v>
      </c>
      <c r="G978" s="1096">
        <v>5400</v>
      </c>
      <c r="H978" s="1096">
        <f t="shared" si="143"/>
        <v>23830.2</v>
      </c>
      <c r="I978" s="1096">
        <f t="shared" si="144"/>
        <v>88745.88</v>
      </c>
      <c r="J978" s="1285"/>
      <c r="K978" s="1285"/>
      <c r="L978" s="1285"/>
      <c r="M978" s="1096">
        <v>480000</v>
      </c>
      <c r="N978" s="1322"/>
    </row>
    <row r="979" spans="1:14" ht="21.75" customHeight="1">
      <c r="A979" s="1377">
        <v>56</v>
      </c>
      <c r="B979" s="1100"/>
      <c r="C979" s="1414" t="s">
        <v>1625</v>
      </c>
      <c r="D979" s="1415">
        <v>476604</v>
      </c>
      <c r="E979" s="1096">
        <f t="shared" si="141"/>
        <v>166811.4</v>
      </c>
      <c r="F979" s="1096">
        <f t="shared" si="142"/>
        <v>95320.8</v>
      </c>
      <c r="G979" s="1096">
        <v>5400</v>
      </c>
      <c r="H979" s="1096">
        <f t="shared" si="143"/>
        <v>23830.2</v>
      </c>
      <c r="I979" s="1096">
        <f t="shared" si="144"/>
        <v>88745.88</v>
      </c>
      <c r="J979" s="1285"/>
      <c r="K979" s="1285"/>
      <c r="L979" s="1285"/>
      <c r="M979" s="1096">
        <v>480000</v>
      </c>
      <c r="N979" s="1322"/>
    </row>
    <row r="980" spans="1:14" ht="21.75" customHeight="1">
      <c r="A980" s="1377">
        <v>57</v>
      </c>
      <c r="B980" s="1100"/>
      <c r="C980" s="1414" t="s">
        <v>1625</v>
      </c>
      <c r="D980" s="1415">
        <v>476604</v>
      </c>
      <c r="E980" s="1096">
        <f t="shared" si="141"/>
        <v>166811.4</v>
      </c>
      <c r="F980" s="1096">
        <f t="shared" si="142"/>
        <v>95320.8</v>
      </c>
      <c r="G980" s="1096">
        <v>5400</v>
      </c>
      <c r="H980" s="1096">
        <f t="shared" si="143"/>
        <v>23830.2</v>
      </c>
      <c r="I980" s="1096">
        <f t="shared" si="144"/>
        <v>88745.88</v>
      </c>
      <c r="J980" s="1285"/>
      <c r="K980" s="1285"/>
      <c r="L980" s="1285"/>
      <c r="M980" s="1096">
        <v>480000</v>
      </c>
      <c r="N980" s="1322"/>
    </row>
    <row r="981" spans="1:14" ht="21.75" customHeight="1">
      <c r="A981" s="1377">
        <v>58</v>
      </c>
      <c r="B981" s="1100"/>
      <c r="C981" s="1414" t="s">
        <v>1625</v>
      </c>
      <c r="D981" s="1415">
        <v>476604</v>
      </c>
      <c r="E981" s="1096">
        <f t="shared" si="141"/>
        <v>166811.4</v>
      </c>
      <c r="F981" s="1096">
        <f t="shared" si="142"/>
        <v>95320.8</v>
      </c>
      <c r="G981" s="1096">
        <v>5400</v>
      </c>
      <c r="H981" s="1096">
        <f t="shared" si="143"/>
        <v>23830.2</v>
      </c>
      <c r="I981" s="1096">
        <f t="shared" si="144"/>
        <v>88745.88</v>
      </c>
      <c r="J981" s="1285"/>
      <c r="K981" s="1285"/>
      <c r="L981" s="1285"/>
      <c r="M981" s="1096">
        <v>480000</v>
      </c>
      <c r="N981" s="1322"/>
    </row>
    <row r="982" spans="1:14" ht="21.75" customHeight="1">
      <c r="A982" s="1377">
        <v>59</v>
      </c>
      <c r="B982" s="1100"/>
      <c r="C982" s="1414" t="s">
        <v>1625</v>
      </c>
      <c r="D982" s="1415">
        <v>476604</v>
      </c>
      <c r="E982" s="1096">
        <f t="shared" si="141"/>
        <v>166811.4</v>
      </c>
      <c r="F982" s="1096">
        <f t="shared" si="142"/>
        <v>95320.8</v>
      </c>
      <c r="G982" s="1096">
        <v>5400</v>
      </c>
      <c r="H982" s="1096">
        <f t="shared" si="143"/>
        <v>23830.2</v>
      </c>
      <c r="I982" s="1096">
        <f t="shared" si="144"/>
        <v>88745.88</v>
      </c>
      <c r="J982" s="1285"/>
      <c r="K982" s="1285"/>
      <c r="L982" s="1285"/>
      <c r="M982" s="1096">
        <v>480000</v>
      </c>
      <c r="N982" s="1322"/>
    </row>
    <row r="983" spans="1:14" ht="21.75" customHeight="1">
      <c r="A983" s="1377">
        <v>60</v>
      </c>
      <c r="B983" s="1100"/>
      <c r="C983" s="1414" t="s">
        <v>1625</v>
      </c>
      <c r="D983" s="1415">
        <v>476604</v>
      </c>
      <c r="E983" s="1096">
        <f t="shared" si="141"/>
        <v>166811.4</v>
      </c>
      <c r="F983" s="1096">
        <f t="shared" si="142"/>
        <v>95320.8</v>
      </c>
      <c r="G983" s="1096">
        <v>5400</v>
      </c>
      <c r="H983" s="1096">
        <f t="shared" si="143"/>
        <v>23830.2</v>
      </c>
      <c r="I983" s="1096">
        <f t="shared" si="144"/>
        <v>88745.88</v>
      </c>
      <c r="J983" s="1285"/>
      <c r="K983" s="1285"/>
      <c r="L983" s="1285"/>
      <c r="M983" s="1096">
        <v>480000</v>
      </c>
      <c r="N983" s="1322"/>
    </row>
    <row r="984" spans="1:14" ht="21.75" customHeight="1">
      <c r="A984" s="1377">
        <v>61</v>
      </c>
      <c r="B984" s="1100"/>
      <c r="C984" s="1414" t="s">
        <v>1625</v>
      </c>
      <c r="D984" s="1415">
        <v>476604</v>
      </c>
      <c r="E984" s="1096">
        <f t="shared" si="141"/>
        <v>166811.4</v>
      </c>
      <c r="F984" s="1096">
        <f t="shared" si="142"/>
        <v>95320.8</v>
      </c>
      <c r="G984" s="1096">
        <v>5400</v>
      </c>
      <c r="H984" s="1096">
        <f t="shared" si="143"/>
        <v>23830.2</v>
      </c>
      <c r="I984" s="1096">
        <f t="shared" si="144"/>
        <v>88745.88</v>
      </c>
      <c r="J984" s="1285"/>
      <c r="K984" s="1285"/>
      <c r="L984" s="1285"/>
      <c r="M984" s="1096">
        <v>480000</v>
      </c>
      <c r="N984" s="1322"/>
    </row>
    <row r="985" spans="1:14" ht="21.75" customHeight="1">
      <c r="A985" s="1377">
        <v>62</v>
      </c>
      <c r="B985" s="1100"/>
      <c r="C985" s="1414" t="s">
        <v>1625</v>
      </c>
      <c r="D985" s="1415">
        <v>476604</v>
      </c>
      <c r="E985" s="1096">
        <f t="shared" si="141"/>
        <v>166811.4</v>
      </c>
      <c r="F985" s="1096">
        <f t="shared" si="142"/>
        <v>95320.8</v>
      </c>
      <c r="G985" s="1096">
        <v>5400</v>
      </c>
      <c r="H985" s="1096">
        <f t="shared" si="143"/>
        <v>23830.2</v>
      </c>
      <c r="I985" s="1096">
        <f t="shared" si="144"/>
        <v>88745.88</v>
      </c>
      <c r="J985" s="1285"/>
      <c r="K985" s="1285"/>
      <c r="L985" s="1285"/>
      <c r="M985" s="1096">
        <v>480000</v>
      </c>
      <c r="N985" s="1322"/>
    </row>
    <row r="986" spans="1:14" ht="21.75" customHeight="1">
      <c r="A986" s="1377">
        <v>63</v>
      </c>
      <c r="B986" s="1100"/>
      <c r="C986" s="1414" t="s">
        <v>1625</v>
      </c>
      <c r="D986" s="1415">
        <v>476604</v>
      </c>
      <c r="E986" s="1096">
        <f t="shared" si="141"/>
        <v>166811.4</v>
      </c>
      <c r="F986" s="1096">
        <f t="shared" si="142"/>
        <v>95320.8</v>
      </c>
      <c r="G986" s="1096">
        <v>5400</v>
      </c>
      <c r="H986" s="1096">
        <f t="shared" si="143"/>
        <v>23830.2</v>
      </c>
      <c r="I986" s="1096">
        <f t="shared" si="144"/>
        <v>88745.88</v>
      </c>
      <c r="J986" s="1285"/>
      <c r="K986" s="1285"/>
      <c r="L986" s="1285"/>
      <c r="M986" s="1096">
        <v>480000</v>
      </c>
      <c r="N986" s="1322"/>
    </row>
    <row r="987" spans="1:14" ht="21.75" customHeight="1">
      <c r="A987" s="1377">
        <v>64</v>
      </c>
      <c r="B987" s="1100"/>
      <c r="C987" s="1414" t="s">
        <v>1625</v>
      </c>
      <c r="D987" s="1415">
        <v>476604</v>
      </c>
      <c r="E987" s="1096">
        <f t="shared" si="141"/>
        <v>166811.4</v>
      </c>
      <c r="F987" s="1096">
        <f t="shared" si="142"/>
        <v>95320.8</v>
      </c>
      <c r="G987" s="1096">
        <v>5400</v>
      </c>
      <c r="H987" s="1096">
        <f t="shared" si="143"/>
        <v>23830.2</v>
      </c>
      <c r="I987" s="1096">
        <f t="shared" si="144"/>
        <v>88745.88</v>
      </c>
      <c r="J987" s="1285"/>
      <c r="K987" s="1285"/>
      <c r="L987" s="1285"/>
      <c r="M987" s="1096">
        <v>480000</v>
      </c>
      <c r="N987" s="1322"/>
    </row>
    <row r="988" spans="1:14" ht="21.75" customHeight="1">
      <c r="A988" s="1377">
        <v>65</v>
      </c>
      <c r="B988" s="1100"/>
      <c r="C988" s="1414" t="s">
        <v>1625</v>
      </c>
      <c r="D988" s="1415">
        <v>476604</v>
      </c>
      <c r="E988" s="1096">
        <f t="shared" si="141"/>
        <v>166811.4</v>
      </c>
      <c r="F988" s="1096">
        <f t="shared" si="142"/>
        <v>95320.8</v>
      </c>
      <c r="G988" s="1096">
        <v>5400</v>
      </c>
      <c r="H988" s="1096">
        <f t="shared" si="143"/>
        <v>23830.2</v>
      </c>
      <c r="I988" s="1096">
        <f t="shared" si="144"/>
        <v>88745.88</v>
      </c>
      <c r="J988" s="1285"/>
      <c r="K988" s="1285"/>
      <c r="L988" s="1285"/>
      <c r="M988" s="1096">
        <v>480000</v>
      </c>
      <c r="N988" s="1322"/>
    </row>
    <row r="989" spans="1:14" ht="21.75" customHeight="1">
      <c r="A989" s="1377">
        <v>66</v>
      </c>
      <c r="B989" s="1100"/>
      <c r="C989" s="1414" t="s">
        <v>1625</v>
      </c>
      <c r="D989" s="1415">
        <v>476604</v>
      </c>
      <c r="E989" s="1096">
        <f t="shared" ref="E989:E1052" si="145">D989*35%</f>
        <v>166811.4</v>
      </c>
      <c r="F989" s="1096">
        <f t="shared" si="142"/>
        <v>95320.8</v>
      </c>
      <c r="G989" s="1096">
        <v>5400</v>
      </c>
      <c r="H989" s="1096">
        <f t="shared" si="143"/>
        <v>23830.2</v>
      </c>
      <c r="I989" s="1096">
        <f t="shared" si="144"/>
        <v>88745.88</v>
      </c>
      <c r="J989" s="1285"/>
      <c r="K989" s="1285"/>
      <c r="L989" s="1285"/>
      <c r="M989" s="1096">
        <v>480000</v>
      </c>
      <c r="N989" s="1322"/>
    </row>
    <row r="990" spans="1:14" ht="21.75" customHeight="1">
      <c r="A990" s="1377">
        <v>67</v>
      </c>
      <c r="B990" s="1100"/>
      <c r="C990" s="1414" t="s">
        <v>1625</v>
      </c>
      <c r="D990" s="1415">
        <v>476604</v>
      </c>
      <c r="E990" s="1096">
        <f t="shared" si="145"/>
        <v>166811.4</v>
      </c>
      <c r="F990" s="1096">
        <f t="shared" si="142"/>
        <v>95320.8</v>
      </c>
      <c r="G990" s="1096">
        <v>5400</v>
      </c>
      <c r="H990" s="1096">
        <f t="shared" si="143"/>
        <v>23830.2</v>
      </c>
      <c r="I990" s="1096">
        <f t="shared" si="144"/>
        <v>88745.88</v>
      </c>
      <c r="J990" s="1285"/>
      <c r="K990" s="1285"/>
      <c r="L990" s="1285"/>
      <c r="M990" s="1096">
        <v>480000</v>
      </c>
      <c r="N990" s="1322"/>
    </row>
    <row r="991" spans="1:14" ht="21.75" customHeight="1">
      <c r="A991" s="1377">
        <v>68</v>
      </c>
      <c r="B991" s="1100"/>
      <c r="C991" s="1414" t="s">
        <v>1625</v>
      </c>
      <c r="D991" s="1415">
        <v>476604</v>
      </c>
      <c r="E991" s="1096">
        <f t="shared" si="145"/>
        <v>166811.4</v>
      </c>
      <c r="F991" s="1096">
        <f t="shared" si="142"/>
        <v>95320.8</v>
      </c>
      <c r="G991" s="1096">
        <v>5400</v>
      </c>
      <c r="H991" s="1096">
        <f t="shared" si="143"/>
        <v>23830.2</v>
      </c>
      <c r="I991" s="1096">
        <f t="shared" si="144"/>
        <v>88745.88</v>
      </c>
      <c r="J991" s="1285"/>
      <c r="K991" s="1285"/>
      <c r="L991" s="1285"/>
      <c r="M991" s="1096">
        <v>480000</v>
      </c>
      <c r="N991" s="1322"/>
    </row>
    <row r="992" spans="1:14" ht="21.75" customHeight="1">
      <c r="A992" s="1377">
        <v>69</v>
      </c>
      <c r="B992" s="1100"/>
      <c r="C992" s="1414" t="s">
        <v>1625</v>
      </c>
      <c r="D992" s="1415">
        <v>476604</v>
      </c>
      <c r="E992" s="1096">
        <f t="shared" si="145"/>
        <v>166811.4</v>
      </c>
      <c r="F992" s="1096">
        <f t="shared" ref="F992:F1055" si="146">D992*20%</f>
        <v>95320.8</v>
      </c>
      <c r="G992" s="1096">
        <v>5400</v>
      </c>
      <c r="H992" s="1096">
        <f t="shared" ref="H992:H1055" si="147">D992*5%</f>
        <v>23830.2</v>
      </c>
      <c r="I992" s="1096">
        <f t="shared" ref="I992:I1055" si="148">D992*5%+64915.68</f>
        <v>88745.88</v>
      </c>
      <c r="J992" s="1285"/>
      <c r="K992" s="1285"/>
      <c r="L992" s="1285"/>
      <c r="M992" s="1096">
        <v>480000</v>
      </c>
      <c r="N992" s="1322"/>
    </row>
    <row r="993" spans="1:14" ht="21.75" customHeight="1">
      <c r="A993" s="1377">
        <v>70</v>
      </c>
      <c r="B993" s="1100"/>
      <c r="C993" s="1414" t="s">
        <v>1625</v>
      </c>
      <c r="D993" s="1415">
        <v>476604</v>
      </c>
      <c r="E993" s="1096">
        <f t="shared" si="145"/>
        <v>166811.4</v>
      </c>
      <c r="F993" s="1096">
        <f t="shared" si="146"/>
        <v>95320.8</v>
      </c>
      <c r="G993" s="1096">
        <v>5400</v>
      </c>
      <c r="H993" s="1096">
        <f t="shared" si="147"/>
        <v>23830.2</v>
      </c>
      <c r="I993" s="1096">
        <f t="shared" si="148"/>
        <v>88745.88</v>
      </c>
      <c r="J993" s="1285"/>
      <c r="K993" s="1285"/>
      <c r="L993" s="1285"/>
      <c r="M993" s="1096">
        <v>480000</v>
      </c>
      <c r="N993" s="1322"/>
    </row>
    <row r="994" spans="1:14" ht="21.75" customHeight="1">
      <c r="A994" s="1377">
        <v>71</v>
      </c>
      <c r="B994" s="1100"/>
      <c r="C994" s="1414" t="s">
        <v>1625</v>
      </c>
      <c r="D994" s="1415">
        <v>476604</v>
      </c>
      <c r="E994" s="1096">
        <f t="shared" si="145"/>
        <v>166811.4</v>
      </c>
      <c r="F994" s="1096">
        <f t="shared" si="146"/>
        <v>95320.8</v>
      </c>
      <c r="G994" s="1096">
        <v>5400</v>
      </c>
      <c r="H994" s="1096">
        <f t="shared" si="147"/>
        <v>23830.2</v>
      </c>
      <c r="I994" s="1096">
        <f t="shared" si="148"/>
        <v>88745.88</v>
      </c>
      <c r="J994" s="1285"/>
      <c r="K994" s="1285"/>
      <c r="L994" s="1285"/>
      <c r="M994" s="1096">
        <v>480000</v>
      </c>
      <c r="N994" s="1322"/>
    </row>
    <row r="995" spans="1:14" ht="21.75" customHeight="1">
      <c r="A995" s="1377">
        <v>72</v>
      </c>
      <c r="B995" s="1100"/>
      <c r="C995" s="1414" t="s">
        <v>1625</v>
      </c>
      <c r="D995" s="1415">
        <v>476604</v>
      </c>
      <c r="E995" s="1096">
        <f t="shared" si="145"/>
        <v>166811.4</v>
      </c>
      <c r="F995" s="1096">
        <f t="shared" si="146"/>
        <v>95320.8</v>
      </c>
      <c r="G995" s="1096">
        <v>5400</v>
      </c>
      <c r="H995" s="1096">
        <f t="shared" si="147"/>
        <v>23830.2</v>
      </c>
      <c r="I995" s="1096">
        <f t="shared" si="148"/>
        <v>88745.88</v>
      </c>
      <c r="J995" s="1285"/>
      <c r="K995" s="1285"/>
      <c r="L995" s="1285"/>
      <c r="M995" s="1096">
        <v>480000</v>
      </c>
      <c r="N995" s="1322"/>
    </row>
    <row r="996" spans="1:14" ht="21.75" customHeight="1">
      <c r="A996" s="1377">
        <v>73</v>
      </c>
      <c r="B996" s="1100"/>
      <c r="C996" s="1414" t="s">
        <v>1625</v>
      </c>
      <c r="D996" s="1415">
        <v>476604</v>
      </c>
      <c r="E996" s="1096">
        <f t="shared" si="145"/>
        <v>166811.4</v>
      </c>
      <c r="F996" s="1096">
        <f t="shared" si="146"/>
        <v>95320.8</v>
      </c>
      <c r="G996" s="1096">
        <v>5400</v>
      </c>
      <c r="H996" s="1096">
        <f t="shared" si="147"/>
        <v>23830.2</v>
      </c>
      <c r="I996" s="1096">
        <f t="shared" si="148"/>
        <v>88745.88</v>
      </c>
      <c r="J996" s="1285"/>
      <c r="K996" s="1285"/>
      <c r="L996" s="1285"/>
      <c r="M996" s="1096">
        <v>480000</v>
      </c>
      <c r="N996" s="1322"/>
    </row>
    <row r="997" spans="1:14" ht="21.75" customHeight="1">
      <c r="A997" s="1377">
        <v>74</v>
      </c>
      <c r="B997" s="1100"/>
      <c r="C997" s="1414" t="s">
        <v>1625</v>
      </c>
      <c r="D997" s="1415">
        <v>476604</v>
      </c>
      <c r="E997" s="1096">
        <f t="shared" si="145"/>
        <v>166811.4</v>
      </c>
      <c r="F997" s="1096">
        <f t="shared" si="146"/>
        <v>95320.8</v>
      </c>
      <c r="G997" s="1096">
        <v>5400</v>
      </c>
      <c r="H997" s="1096">
        <f t="shared" si="147"/>
        <v>23830.2</v>
      </c>
      <c r="I997" s="1096">
        <f t="shared" si="148"/>
        <v>88745.88</v>
      </c>
      <c r="J997" s="1285"/>
      <c r="K997" s="1285"/>
      <c r="L997" s="1285"/>
      <c r="M997" s="1096">
        <v>480000</v>
      </c>
      <c r="N997" s="1322"/>
    </row>
    <row r="998" spans="1:14" ht="21.75" customHeight="1">
      <c r="A998" s="1377">
        <v>75</v>
      </c>
      <c r="B998" s="1100"/>
      <c r="C998" s="1414" t="s">
        <v>1625</v>
      </c>
      <c r="D998" s="1415">
        <v>476604</v>
      </c>
      <c r="E998" s="1096">
        <f t="shared" si="145"/>
        <v>166811.4</v>
      </c>
      <c r="F998" s="1096">
        <f t="shared" si="146"/>
        <v>95320.8</v>
      </c>
      <c r="G998" s="1096">
        <v>5400</v>
      </c>
      <c r="H998" s="1096">
        <f t="shared" si="147"/>
        <v>23830.2</v>
      </c>
      <c r="I998" s="1096">
        <f t="shared" si="148"/>
        <v>88745.88</v>
      </c>
      <c r="J998" s="1285"/>
      <c r="K998" s="1285"/>
      <c r="L998" s="1285"/>
      <c r="M998" s="1096">
        <v>480000</v>
      </c>
      <c r="N998" s="1322"/>
    </row>
    <row r="999" spans="1:14" ht="21.75" customHeight="1">
      <c r="A999" s="1377">
        <v>76</v>
      </c>
      <c r="B999" s="1100"/>
      <c r="C999" s="1414" t="s">
        <v>1625</v>
      </c>
      <c r="D999" s="1415">
        <v>476604</v>
      </c>
      <c r="E999" s="1096">
        <f t="shared" si="145"/>
        <v>166811.4</v>
      </c>
      <c r="F999" s="1096">
        <f t="shared" si="146"/>
        <v>95320.8</v>
      </c>
      <c r="G999" s="1096">
        <v>5400</v>
      </c>
      <c r="H999" s="1096">
        <f t="shared" si="147"/>
        <v>23830.2</v>
      </c>
      <c r="I999" s="1096">
        <f t="shared" si="148"/>
        <v>88745.88</v>
      </c>
      <c r="J999" s="1285"/>
      <c r="K999" s="1285"/>
      <c r="L999" s="1285"/>
      <c r="M999" s="1096">
        <v>480000</v>
      </c>
      <c r="N999" s="1322"/>
    </row>
    <row r="1000" spans="1:14" ht="21.75" customHeight="1">
      <c r="A1000" s="1377">
        <v>77</v>
      </c>
      <c r="B1000" s="1100"/>
      <c r="C1000" s="1414" t="s">
        <v>1625</v>
      </c>
      <c r="D1000" s="1415">
        <v>476604</v>
      </c>
      <c r="E1000" s="1096">
        <f t="shared" si="145"/>
        <v>166811.4</v>
      </c>
      <c r="F1000" s="1096">
        <f t="shared" si="146"/>
        <v>95320.8</v>
      </c>
      <c r="G1000" s="1096">
        <v>5400</v>
      </c>
      <c r="H1000" s="1096">
        <f t="shared" si="147"/>
        <v>23830.2</v>
      </c>
      <c r="I1000" s="1096">
        <f t="shared" si="148"/>
        <v>88745.88</v>
      </c>
      <c r="J1000" s="1285"/>
      <c r="K1000" s="1285"/>
      <c r="L1000" s="1285"/>
      <c r="M1000" s="1096">
        <v>480000</v>
      </c>
      <c r="N1000" s="1322"/>
    </row>
    <row r="1001" spans="1:14" ht="21.75" customHeight="1">
      <c r="A1001" s="1377">
        <v>78</v>
      </c>
      <c r="B1001" s="1100"/>
      <c r="C1001" s="1414" t="s">
        <v>1625</v>
      </c>
      <c r="D1001" s="1415">
        <v>476604</v>
      </c>
      <c r="E1001" s="1096">
        <f t="shared" si="145"/>
        <v>166811.4</v>
      </c>
      <c r="F1001" s="1096">
        <f t="shared" si="146"/>
        <v>95320.8</v>
      </c>
      <c r="G1001" s="1096">
        <v>5400</v>
      </c>
      <c r="H1001" s="1096">
        <f t="shared" si="147"/>
        <v>23830.2</v>
      </c>
      <c r="I1001" s="1096">
        <f t="shared" si="148"/>
        <v>88745.88</v>
      </c>
      <c r="J1001" s="1285"/>
      <c r="K1001" s="1285"/>
      <c r="L1001" s="1285"/>
      <c r="M1001" s="1096">
        <v>480000</v>
      </c>
      <c r="N1001" s="1322"/>
    </row>
    <row r="1002" spans="1:14" ht="21.75" customHeight="1">
      <c r="A1002" s="1377">
        <v>79</v>
      </c>
      <c r="B1002" s="1100"/>
      <c r="C1002" s="1414" t="s">
        <v>1625</v>
      </c>
      <c r="D1002" s="1415">
        <v>476604</v>
      </c>
      <c r="E1002" s="1096">
        <f t="shared" si="145"/>
        <v>166811.4</v>
      </c>
      <c r="F1002" s="1096">
        <f t="shared" si="146"/>
        <v>95320.8</v>
      </c>
      <c r="G1002" s="1096">
        <v>5400</v>
      </c>
      <c r="H1002" s="1096">
        <f t="shared" si="147"/>
        <v>23830.2</v>
      </c>
      <c r="I1002" s="1096">
        <f t="shared" si="148"/>
        <v>88745.88</v>
      </c>
      <c r="J1002" s="1285"/>
      <c r="K1002" s="1285"/>
      <c r="L1002" s="1285"/>
      <c r="M1002" s="1096">
        <v>480000</v>
      </c>
      <c r="N1002" s="1322"/>
    </row>
    <row r="1003" spans="1:14" ht="21.75" customHeight="1">
      <c r="A1003" s="1377">
        <v>80</v>
      </c>
      <c r="B1003" s="1100"/>
      <c r="C1003" s="1414" t="s">
        <v>1625</v>
      </c>
      <c r="D1003" s="1415">
        <v>476604</v>
      </c>
      <c r="E1003" s="1096">
        <f t="shared" si="145"/>
        <v>166811.4</v>
      </c>
      <c r="F1003" s="1096">
        <f t="shared" si="146"/>
        <v>95320.8</v>
      </c>
      <c r="G1003" s="1096">
        <v>5400</v>
      </c>
      <c r="H1003" s="1096">
        <f t="shared" si="147"/>
        <v>23830.2</v>
      </c>
      <c r="I1003" s="1096">
        <f t="shared" si="148"/>
        <v>88745.88</v>
      </c>
      <c r="J1003" s="1285"/>
      <c r="K1003" s="1285"/>
      <c r="L1003" s="1285"/>
      <c r="M1003" s="1096">
        <v>480000</v>
      </c>
      <c r="N1003" s="1322"/>
    </row>
    <row r="1004" spans="1:14" ht="21.75" customHeight="1">
      <c r="A1004" s="1377">
        <v>81</v>
      </c>
      <c r="B1004" s="1100"/>
      <c r="C1004" s="1414" t="s">
        <v>1625</v>
      </c>
      <c r="D1004" s="1415">
        <v>476604</v>
      </c>
      <c r="E1004" s="1096">
        <f t="shared" si="145"/>
        <v>166811.4</v>
      </c>
      <c r="F1004" s="1096">
        <f t="shared" si="146"/>
        <v>95320.8</v>
      </c>
      <c r="G1004" s="1096">
        <v>5400</v>
      </c>
      <c r="H1004" s="1096">
        <f t="shared" si="147"/>
        <v>23830.2</v>
      </c>
      <c r="I1004" s="1096">
        <f t="shared" si="148"/>
        <v>88745.88</v>
      </c>
      <c r="J1004" s="1285"/>
      <c r="K1004" s="1285"/>
      <c r="L1004" s="1285"/>
      <c r="M1004" s="1096">
        <v>480000</v>
      </c>
      <c r="N1004" s="1322"/>
    </row>
    <row r="1005" spans="1:14" ht="21.75" customHeight="1">
      <c r="A1005" s="1377">
        <v>82</v>
      </c>
      <c r="B1005" s="1100"/>
      <c r="C1005" s="1414" t="s">
        <v>1625</v>
      </c>
      <c r="D1005" s="1415">
        <v>476604</v>
      </c>
      <c r="E1005" s="1096">
        <f t="shared" si="145"/>
        <v>166811.4</v>
      </c>
      <c r="F1005" s="1096">
        <f t="shared" si="146"/>
        <v>95320.8</v>
      </c>
      <c r="G1005" s="1096">
        <v>5400</v>
      </c>
      <c r="H1005" s="1096">
        <f t="shared" si="147"/>
        <v>23830.2</v>
      </c>
      <c r="I1005" s="1096">
        <f t="shared" si="148"/>
        <v>88745.88</v>
      </c>
      <c r="J1005" s="1285"/>
      <c r="K1005" s="1285"/>
      <c r="L1005" s="1285"/>
      <c r="M1005" s="1096">
        <v>480000</v>
      </c>
      <c r="N1005" s="1322"/>
    </row>
    <row r="1006" spans="1:14" ht="21.75" customHeight="1">
      <c r="A1006" s="1377">
        <v>83</v>
      </c>
      <c r="B1006" s="1100"/>
      <c r="C1006" s="1414" t="s">
        <v>1625</v>
      </c>
      <c r="D1006" s="1415">
        <v>476604</v>
      </c>
      <c r="E1006" s="1096">
        <f t="shared" si="145"/>
        <v>166811.4</v>
      </c>
      <c r="F1006" s="1096">
        <f t="shared" si="146"/>
        <v>95320.8</v>
      </c>
      <c r="G1006" s="1096">
        <v>5400</v>
      </c>
      <c r="H1006" s="1096">
        <f t="shared" si="147"/>
        <v>23830.2</v>
      </c>
      <c r="I1006" s="1096">
        <f t="shared" si="148"/>
        <v>88745.88</v>
      </c>
      <c r="J1006" s="1285"/>
      <c r="K1006" s="1285"/>
      <c r="L1006" s="1285"/>
      <c r="M1006" s="1096">
        <v>480000</v>
      </c>
      <c r="N1006" s="1322"/>
    </row>
    <row r="1007" spans="1:14" ht="21.75" customHeight="1">
      <c r="A1007" s="1377">
        <v>84</v>
      </c>
      <c r="B1007" s="1100"/>
      <c r="C1007" s="1414" t="s">
        <v>1625</v>
      </c>
      <c r="D1007" s="1415">
        <v>476604</v>
      </c>
      <c r="E1007" s="1096">
        <f t="shared" si="145"/>
        <v>166811.4</v>
      </c>
      <c r="F1007" s="1096">
        <f t="shared" si="146"/>
        <v>95320.8</v>
      </c>
      <c r="G1007" s="1096">
        <v>5400</v>
      </c>
      <c r="H1007" s="1096">
        <f t="shared" si="147"/>
        <v>23830.2</v>
      </c>
      <c r="I1007" s="1096">
        <f t="shared" si="148"/>
        <v>88745.88</v>
      </c>
      <c r="J1007" s="1285"/>
      <c r="K1007" s="1285"/>
      <c r="L1007" s="1285"/>
      <c r="M1007" s="1096">
        <v>480000</v>
      </c>
      <c r="N1007" s="1322"/>
    </row>
    <row r="1008" spans="1:14" ht="21.75" customHeight="1">
      <c r="A1008" s="1377">
        <v>85</v>
      </c>
      <c r="B1008" s="1100"/>
      <c r="C1008" s="1414" t="s">
        <v>1625</v>
      </c>
      <c r="D1008" s="1415">
        <v>476604</v>
      </c>
      <c r="E1008" s="1096">
        <f t="shared" si="145"/>
        <v>166811.4</v>
      </c>
      <c r="F1008" s="1096">
        <f t="shared" si="146"/>
        <v>95320.8</v>
      </c>
      <c r="G1008" s="1096">
        <v>5400</v>
      </c>
      <c r="H1008" s="1096">
        <f t="shared" si="147"/>
        <v>23830.2</v>
      </c>
      <c r="I1008" s="1096">
        <f t="shared" si="148"/>
        <v>88745.88</v>
      </c>
      <c r="J1008" s="1285"/>
      <c r="K1008" s="1285"/>
      <c r="L1008" s="1285"/>
      <c r="M1008" s="1096">
        <v>480000</v>
      </c>
      <c r="N1008" s="1322"/>
    </row>
    <row r="1009" spans="1:14" ht="21.75" customHeight="1">
      <c r="A1009" s="1377">
        <v>86</v>
      </c>
      <c r="B1009" s="1100"/>
      <c r="C1009" s="1414" t="s">
        <v>1625</v>
      </c>
      <c r="D1009" s="1415">
        <v>476604</v>
      </c>
      <c r="E1009" s="1096">
        <f t="shared" si="145"/>
        <v>166811.4</v>
      </c>
      <c r="F1009" s="1096">
        <f t="shared" si="146"/>
        <v>95320.8</v>
      </c>
      <c r="G1009" s="1096">
        <v>5400</v>
      </c>
      <c r="H1009" s="1096">
        <f t="shared" si="147"/>
        <v>23830.2</v>
      </c>
      <c r="I1009" s="1096">
        <f t="shared" si="148"/>
        <v>88745.88</v>
      </c>
      <c r="J1009" s="1285"/>
      <c r="K1009" s="1285"/>
      <c r="L1009" s="1285"/>
      <c r="M1009" s="1096">
        <v>480000</v>
      </c>
      <c r="N1009" s="1322"/>
    </row>
    <row r="1010" spans="1:14" ht="21.75" customHeight="1">
      <c r="A1010" s="1377">
        <v>87</v>
      </c>
      <c r="B1010" s="1100"/>
      <c r="C1010" s="1414" t="s">
        <v>1625</v>
      </c>
      <c r="D1010" s="1415">
        <v>476604</v>
      </c>
      <c r="E1010" s="1096">
        <f t="shared" si="145"/>
        <v>166811.4</v>
      </c>
      <c r="F1010" s="1096">
        <f t="shared" si="146"/>
        <v>95320.8</v>
      </c>
      <c r="G1010" s="1096">
        <v>5400</v>
      </c>
      <c r="H1010" s="1096">
        <f t="shared" si="147"/>
        <v>23830.2</v>
      </c>
      <c r="I1010" s="1096">
        <f t="shared" si="148"/>
        <v>88745.88</v>
      </c>
      <c r="J1010" s="1285"/>
      <c r="K1010" s="1285"/>
      <c r="L1010" s="1285"/>
      <c r="M1010" s="1096">
        <v>480000</v>
      </c>
      <c r="N1010" s="1322"/>
    </row>
    <row r="1011" spans="1:14" ht="21.75" customHeight="1">
      <c r="A1011" s="1377">
        <v>88</v>
      </c>
      <c r="B1011" s="1100"/>
      <c r="C1011" s="1414" t="s">
        <v>1625</v>
      </c>
      <c r="D1011" s="1415">
        <v>476604</v>
      </c>
      <c r="E1011" s="1096">
        <f t="shared" si="145"/>
        <v>166811.4</v>
      </c>
      <c r="F1011" s="1096">
        <f t="shared" si="146"/>
        <v>95320.8</v>
      </c>
      <c r="G1011" s="1096">
        <v>5400</v>
      </c>
      <c r="H1011" s="1096">
        <f t="shared" si="147"/>
        <v>23830.2</v>
      </c>
      <c r="I1011" s="1096">
        <f t="shared" si="148"/>
        <v>88745.88</v>
      </c>
      <c r="J1011" s="1285"/>
      <c r="K1011" s="1285"/>
      <c r="L1011" s="1285"/>
      <c r="M1011" s="1096">
        <v>480000</v>
      </c>
      <c r="N1011" s="1322"/>
    </row>
    <row r="1012" spans="1:14" ht="21.75" customHeight="1">
      <c r="A1012" s="1377">
        <v>89</v>
      </c>
      <c r="B1012" s="1100"/>
      <c r="C1012" s="1414" t="s">
        <v>1625</v>
      </c>
      <c r="D1012" s="1415">
        <v>476604</v>
      </c>
      <c r="E1012" s="1096">
        <f t="shared" si="145"/>
        <v>166811.4</v>
      </c>
      <c r="F1012" s="1096">
        <f t="shared" si="146"/>
        <v>95320.8</v>
      </c>
      <c r="G1012" s="1096">
        <v>5400</v>
      </c>
      <c r="H1012" s="1096">
        <f t="shared" si="147"/>
        <v>23830.2</v>
      </c>
      <c r="I1012" s="1096">
        <f t="shared" si="148"/>
        <v>88745.88</v>
      </c>
      <c r="J1012" s="1285"/>
      <c r="K1012" s="1285"/>
      <c r="L1012" s="1285"/>
      <c r="M1012" s="1096">
        <v>480000</v>
      </c>
      <c r="N1012" s="1322"/>
    </row>
    <row r="1013" spans="1:14" ht="21.75" customHeight="1">
      <c r="A1013" s="1377">
        <v>90</v>
      </c>
      <c r="B1013" s="1100"/>
      <c r="C1013" s="1414" t="s">
        <v>1625</v>
      </c>
      <c r="D1013" s="1415">
        <v>476604</v>
      </c>
      <c r="E1013" s="1096">
        <f t="shared" si="145"/>
        <v>166811.4</v>
      </c>
      <c r="F1013" s="1096">
        <f t="shared" si="146"/>
        <v>95320.8</v>
      </c>
      <c r="G1013" s="1096">
        <v>5400</v>
      </c>
      <c r="H1013" s="1096">
        <f t="shared" si="147"/>
        <v>23830.2</v>
      </c>
      <c r="I1013" s="1096">
        <f t="shared" si="148"/>
        <v>88745.88</v>
      </c>
      <c r="J1013" s="1285"/>
      <c r="K1013" s="1285"/>
      <c r="L1013" s="1285"/>
      <c r="M1013" s="1096">
        <v>480000</v>
      </c>
      <c r="N1013" s="1322"/>
    </row>
    <row r="1014" spans="1:14" ht="21.75" customHeight="1">
      <c r="A1014" s="1377">
        <v>91</v>
      </c>
      <c r="B1014" s="1100"/>
      <c r="C1014" s="1414" t="s">
        <v>1625</v>
      </c>
      <c r="D1014" s="1415">
        <v>476604</v>
      </c>
      <c r="E1014" s="1096">
        <f t="shared" si="145"/>
        <v>166811.4</v>
      </c>
      <c r="F1014" s="1096">
        <f t="shared" si="146"/>
        <v>95320.8</v>
      </c>
      <c r="G1014" s="1096">
        <v>5400</v>
      </c>
      <c r="H1014" s="1096">
        <f t="shared" si="147"/>
        <v>23830.2</v>
      </c>
      <c r="I1014" s="1096">
        <f t="shared" si="148"/>
        <v>88745.88</v>
      </c>
      <c r="J1014" s="1285"/>
      <c r="K1014" s="1285"/>
      <c r="L1014" s="1285"/>
      <c r="M1014" s="1096">
        <v>480000</v>
      </c>
      <c r="N1014" s="1322"/>
    </row>
    <row r="1015" spans="1:14" ht="21.75" customHeight="1">
      <c r="A1015" s="1377">
        <v>92</v>
      </c>
      <c r="B1015" s="1100"/>
      <c r="C1015" s="1414" t="s">
        <v>1625</v>
      </c>
      <c r="D1015" s="1415">
        <v>476604</v>
      </c>
      <c r="E1015" s="1096">
        <f t="shared" si="145"/>
        <v>166811.4</v>
      </c>
      <c r="F1015" s="1096">
        <f t="shared" si="146"/>
        <v>95320.8</v>
      </c>
      <c r="G1015" s="1096">
        <v>5400</v>
      </c>
      <c r="H1015" s="1096">
        <f t="shared" si="147"/>
        <v>23830.2</v>
      </c>
      <c r="I1015" s="1096">
        <f t="shared" si="148"/>
        <v>88745.88</v>
      </c>
      <c r="J1015" s="1285"/>
      <c r="K1015" s="1285"/>
      <c r="L1015" s="1285"/>
      <c r="M1015" s="1096">
        <v>480000</v>
      </c>
      <c r="N1015" s="1322"/>
    </row>
    <row r="1016" spans="1:14" ht="21.75" customHeight="1">
      <c r="A1016" s="1377">
        <v>93</v>
      </c>
      <c r="B1016" s="1100"/>
      <c r="C1016" s="1414" t="s">
        <v>1625</v>
      </c>
      <c r="D1016" s="1415">
        <v>476604</v>
      </c>
      <c r="E1016" s="1096">
        <f t="shared" si="145"/>
        <v>166811.4</v>
      </c>
      <c r="F1016" s="1096">
        <f t="shared" si="146"/>
        <v>95320.8</v>
      </c>
      <c r="G1016" s="1096">
        <v>5400</v>
      </c>
      <c r="H1016" s="1096">
        <f t="shared" si="147"/>
        <v>23830.2</v>
      </c>
      <c r="I1016" s="1096">
        <f t="shared" si="148"/>
        <v>88745.88</v>
      </c>
      <c r="J1016" s="1285"/>
      <c r="K1016" s="1285"/>
      <c r="L1016" s="1285"/>
      <c r="M1016" s="1096">
        <v>480000</v>
      </c>
      <c r="N1016" s="1322"/>
    </row>
    <row r="1017" spans="1:14" ht="21.75" customHeight="1">
      <c r="A1017" s="1377">
        <v>94</v>
      </c>
      <c r="B1017" s="1100"/>
      <c r="C1017" s="1414" t="s">
        <v>1625</v>
      </c>
      <c r="D1017" s="1415">
        <v>476604</v>
      </c>
      <c r="E1017" s="1096">
        <f t="shared" si="145"/>
        <v>166811.4</v>
      </c>
      <c r="F1017" s="1096">
        <f t="shared" si="146"/>
        <v>95320.8</v>
      </c>
      <c r="G1017" s="1096">
        <v>5400</v>
      </c>
      <c r="H1017" s="1096">
        <f t="shared" si="147"/>
        <v>23830.2</v>
      </c>
      <c r="I1017" s="1096">
        <f t="shared" si="148"/>
        <v>88745.88</v>
      </c>
      <c r="J1017" s="1285"/>
      <c r="K1017" s="1285"/>
      <c r="L1017" s="1285"/>
      <c r="M1017" s="1096">
        <v>480000</v>
      </c>
      <c r="N1017" s="1322"/>
    </row>
    <row r="1018" spans="1:14" ht="21.75" customHeight="1">
      <c r="A1018" s="1377">
        <v>95</v>
      </c>
      <c r="B1018" s="1100"/>
      <c r="C1018" s="1414" t="s">
        <v>1625</v>
      </c>
      <c r="D1018" s="1415">
        <v>476604</v>
      </c>
      <c r="E1018" s="1096">
        <f t="shared" si="145"/>
        <v>166811.4</v>
      </c>
      <c r="F1018" s="1096">
        <f t="shared" si="146"/>
        <v>95320.8</v>
      </c>
      <c r="G1018" s="1096">
        <v>5400</v>
      </c>
      <c r="H1018" s="1096">
        <f t="shared" si="147"/>
        <v>23830.2</v>
      </c>
      <c r="I1018" s="1096">
        <f t="shared" si="148"/>
        <v>88745.88</v>
      </c>
      <c r="J1018" s="1285"/>
      <c r="K1018" s="1285"/>
      <c r="L1018" s="1285"/>
      <c r="M1018" s="1096">
        <v>480000</v>
      </c>
      <c r="N1018" s="1322"/>
    </row>
    <row r="1019" spans="1:14" ht="21.75" customHeight="1">
      <c r="A1019" s="1377">
        <v>96</v>
      </c>
      <c r="B1019" s="1100"/>
      <c r="C1019" s="1414" t="s">
        <v>1625</v>
      </c>
      <c r="D1019" s="1415">
        <v>476604</v>
      </c>
      <c r="E1019" s="1096">
        <f t="shared" si="145"/>
        <v>166811.4</v>
      </c>
      <c r="F1019" s="1096">
        <f t="shared" si="146"/>
        <v>95320.8</v>
      </c>
      <c r="G1019" s="1096">
        <v>5400</v>
      </c>
      <c r="H1019" s="1096">
        <f t="shared" si="147"/>
        <v>23830.2</v>
      </c>
      <c r="I1019" s="1096">
        <f t="shared" si="148"/>
        <v>88745.88</v>
      </c>
      <c r="J1019" s="1285"/>
      <c r="K1019" s="1285"/>
      <c r="L1019" s="1285"/>
      <c r="M1019" s="1096">
        <v>480000</v>
      </c>
      <c r="N1019" s="1322"/>
    </row>
    <row r="1020" spans="1:14" ht="21.75" customHeight="1">
      <c r="A1020" s="1377">
        <v>97</v>
      </c>
      <c r="B1020" s="1100"/>
      <c r="C1020" s="1414" t="s">
        <v>1625</v>
      </c>
      <c r="D1020" s="1415">
        <v>476604</v>
      </c>
      <c r="E1020" s="1096">
        <f t="shared" si="145"/>
        <v>166811.4</v>
      </c>
      <c r="F1020" s="1096">
        <f t="shared" si="146"/>
        <v>95320.8</v>
      </c>
      <c r="G1020" s="1096">
        <v>5400</v>
      </c>
      <c r="H1020" s="1096">
        <f t="shared" si="147"/>
        <v>23830.2</v>
      </c>
      <c r="I1020" s="1096">
        <f t="shared" si="148"/>
        <v>88745.88</v>
      </c>
      <c r="J1020" s="1285"/>
      <c r="K1020" s="1285"/>
      <c r="L1020" s="1285"/>
      <c r="M1020" s="1096">
        <v>480000</v>
      </c>
      <c r="N1020" s="1322"/>
    </row>
    <row r="1021" spans="1:14" ht="21.75" customHeight="1">
      <c r="A1021" s="1377">
        <v>98</v>
      </c>
      <c r="B1021" s="1100"/>
      <c r="C1021" s="1414" t="s">
        <v>1625</v>
      </c>
      <c r="D1021" s="1415">
        <v>476604</v>
      </c>
      <c r="E1021" s="1096">
        <f t="shared" si="145"/>
        <v>166811.4</v>
      </c>
      <c r="F1021" s="1096">
        <f t="shared" si="146"/>
        <v>95320.8</v>
      </c>
      <c r="G1021" s="1096">
        <v>5400</v>
      </c>
      <c r="H1021" s="1096">
        <f t="shared" si="147"/>
        <v>23830.2</v>
      </c>
      <c r="I1021" s="1096">
        <f t="shared" si="148"/>
        <v>88745.88</v>
      </c>
      <c r="J1021" s="1285"/>
      <c r="K1021" s="1285"/>
      <c r="L1021" s="1285"/>
      <c r="M1021" s="1096">
        <v>480000</v>
      </c>
      <c r="N1021" s="1322"/>
    </row>
    <row r="1022" spans="1:14" ht="21.75" customHeight="1">
      <c r="A1022" s="1377">
        <v>99</v>
      </c>
      <c r="B1022" s="1100"/>
      <c r="C1022" s="1414" t="s">
        <v>1625</v>
      </c>
      <c r="D1022" s="1415">
        <v>476604</v>
      </c>
      <c r="E1022" s="1096">
        <f t="shared" si="145"/>
        <v>166811.4</v>
      </c>
      <c r="F1022" s="1096">
        <f t="shared" si="146"/>
        <v>95320.8</v>
      </c>
      <c r="G1022" s="1096">
        <v>5400</v>
      </c>
      <c r="H1022" s="1096">
        <f t="shared" si="147"/>
        <v>23830.2</v>
      </c>
      <c r="I1022" s="1096">
        <f t="shared" si="148"/>
        <v>88745.88</v>
      </c>
      <c r="J1022" s="1285"/>
      <c r="K1022" s="1285"/>
      <c r="L1022" s="1285"/>
      <c r="M1022" s="1096">
        <v>480000</v>
      </c>
      <c r="N1022" s="1322"/>
    </row>
    <row r="1023" spans="1:14" ht="21.75" customHeight="1">
      <c r="A1023" s="1377">
        <v>100</v>
      </c>
      <c r="B1023" s="1100"/>
      <c r="C1023" s="1414" t="s">
        <v>1625</v>
      </c>
      <c r="D1023" s="1415">
        <v>476604</v>
      </c>
      <c r="E1023" s="1096">
        <f t="shared" si="145"/>
        <v>166811.4</v>
      </c>
      <c r="F1023" s="1096">
        <f t="shared" si="146"/>
        <v>95320.8</v>
      </c>
      <c r="G1023" s="1096">
        <v>5400</v>
      </c>
      <c r="H1023" s="1096">
        <f t="shared" si="147"/>
        <v>23830.2</v>
      </c>
      <c r="I1023" s="1096">
        <f t="shared" si="148"/>
        <v>88745.88</v>
      </c>
      <c r="J1023" s="1285"/>
      <c r="K1023" s="1285"/>
      <c r="L1023" s="1285"/>
      <c r="M1023" s="1096">
        <v>480000</v>
      </c>
      <c r="N1023" s="1322"/>
    </row>
    <row r="1024" spans="1:14" ht="21.75" customHeight="1">
      <c r="A1024" s="1377">
        <v>101</v>
      </c>
      <c r="B1024" s="1100"/>
      <c r="C1024" s="1414" t="s">
        <v>1625</v>
      </c>
      <c r="D1024" s="1415">
        <v>476604</v>
      </c>
      <c r="E1024" s="1096">
        <f t="shared" si="145"/>
        <v>166811.4</v>
      </c>
      <c r="F1024" s="1096">
        <f t="shared" si="146"/>
        <v>95320.8</v>
      </c>
      <c r="G1024" s="1096">
        <v>5400</v>
      </c>
      <c r="H1024" s="1096">
        <f t="shared" si="147"/>
        <v>23830.2</v>
      </c>
      <c r="I1024" s="1096">
        <f t="shared" si="148"/>
        <v>88745.88</v>
      </c>
      <c r="J1024" s="1285"/>
      <c r="K1024" s="1285"/>
      <c r="L1024" s="1285"/>
      <c r="M1024" s="1096">
        <v>480000</v>
      </c>
      <c r="N1024" s="1322"/>
    </row>
    <row r="1025" spans="1:14" ht="21.75" customHeight="1">
      <c r="A1025" s="1377">
        <v>102</v>
      </c>
      <c r="B1025" s="1100"/>
      <c r="C1025" s="1414" t="s">
        <v>1625</v>
      </c>
      <c r="D1025" s="1415">
        <v>476604</v>
      </c>
      <c r="E1025" s="1096">
        <f t="shared" si="145"/>
        <v>166811.4</v>
      </c>
      <c r="F1025" s="1096">
        <f t="shared" si="146"/>
        <v>95320.8</v>
      </c>
      <c r="G1025" s="1096">
        <v>5400</v>
      </c>
      <c r="H1025" s="1096">
        <f t="shared" si="147"/>
        <v>23830.2</v>
      </c>
      <c r="I1025" s="1096">
        <f t="shared" si="148"/>
        <v>88745.88</v>
      </c>
      <c r="J1025" s="1285"/>
      <c r="K1025" s="1285"/>
      <c r="L1025" s="1285"/>
      <c r="M1025" s="1096">
        <v>480000</v>
      </c>
      <c r="N1025" s="1322"/>
    </row>
    <row r="1026" spans="1:14" ht="21.75" customHeight="1">
      <c r="A1026" s="1377">
        <v>103</v>
      </c>
      <c r="B1026" s="1100"/>
      <c r="C1026" s="1414" t="s">
        <v>1625</v>
      </c>
      <c r="D1026" s="1415">
        <v>476604</v>
      </c>
      <c r="E1026" s="1096">
        <f t="shared" si="145"/>
        <v>166811.4</v>
      </c>
      <c r="F1026" s="1096">
        <f t="shared" si="146"/>
        <v>95320.8</v>
      </c>
      <c r="G1026" s="1096">
        <v>5400</v>
      </c>
      <c r="H1026" s="1096">
        <f t="shared" si="147"/>
        <v>23830.2</v>
      </c>
      <c r="I1026" s="1096">
        <f t="shared" si="148"/>
        <v>88745.88</v>
      </c>
      <c r="J1026" s="1285"/>
      <c r="K1026" s="1285"/>
      <c r="L1026" s="1285"/>
      <c r="M1026" s="1096">
        <v>480000</v>
      </c>
      <c r="N1026" s="1322"/>
    </row>
    <row r="1027" spans="1:14" ht="21.75" customHeight="1">
      <c r="A1027" s="1377">
        <v>104</v>
      </c>
      <c r="B1027" s="1100"/>
      <c r="C1027" s="1414" t="s">
        <v>1625</v>
      </c>
      <c r="D1027" s="1415">
        <v>476604</v>
      </c>
      <c r="E1027" s="1096">
        <f t="shared" si="145"/>
        <v>166811.4</v>
      </c>
      <c r="F1027" s="1096">
        <f t="shared" si="146"/>
        <v>95320.8</v>
      </c>
      <c r="G1027" s="1096">
        <v>5400</v>
      </c>
      <c r="H1027" s="1096">
        <f t="shared" si="147"/>
        <v>23830.2</v>
      </c>
      <c r="I1027" s="1096">
        <f t="shared" si="148"/>
        <v>88745.88</v>
      </c>
      <c r="J1027" s="1285"/>
      <c r="K1027" s="1285"/>
      <c r="L1027" s="1285"/>
      <c r="M1027" s="1096">
        <v>480000</v>
      </c>
      <c r="N1027" s="1322"/>
    </row>
    <row r="1028" spans="1:14" ht="21.75" customHeight="1">
      <c r="A1028" s="1377">
        <v>105</v>
      </c>
      <c r="B1028" s="1100"/>
      <c r="C1028" s="1414" t="s">
        <v>1625</v>
      </c>
      <c r="D1028" s="1415">
        <v>476604</v>
      </c>
      <c r="E1028" s="1096">
        <f t="shared" si="145"/>
        <v>166811.4</v>
      </c>
      <c r="F1028" s="1096">
        <f t="shared" si="146"/>
        <v>95320.8</v>
      </c>
      <c r="G1028" s="1096">
        <v>5400</v>
      </c>
      <c r="H1028" s="1096">
        <f t="shared" si="147"/>
        <v>23830.2</v>
      </c>
      <c r="I1028" s="1096">
        <f t="shared" si="148"/>
        <v>88745.88</v>
      </c>
      <c r="J1028" s="1285"/>
      <c r="K1028" s="1285"/>
      <c r="L1028" s="1285"/>
      <c r="M1028" s="1096">
        <v>480000</v>
      </c>
      <c r="N1028" s="1322"/>
    </row>
    <row r="1029" spans="1:14" ht="21.75" customHeight="1">
      <c r="A1029" s="1377">
        <v>106</v>
      </c>
      <c r="B1029" s="1100"/>
      <c r="C1029" s="1414" t="s">
        <v>1625</v>
      </c>
      <c r="D1029" s="1415">
        <v>476604</v>
      </c>
      <c r="E1029" s="1096">
        <f t="shared" si="145"/>
        <v>166811.4</v>
      </c>
      <c r="F1029" s="1096">
        <f t="shared" si="146"/>
        <v>95320.8</v>
      </c>
      <c r="G1029" s="1096">
        <v>5400</v>
      </c>
      <c r="H1029" s="1096">
        <f t="shared" si="147"/>
        <v>23830.2</v>
      </c>
      <c r="I1029" s="1096">
        <f t="shared" si="148"/>
        <v>88745.88</v>
      </c>
      <c r="J1029" s="1285"/>
      <c r="K1029" s="1285"/>
      <c r="L1029" s="1285"/>
      <c r="M1029" s="1096">
        <v>480000</v>
      </c>
      <c r="N1029" s="1322"/>
    </row>
    <row r="1030" spans="1:14" ht="21.75" customHeight="1">
      <c r="A1030" s="1377">
        <v>107</v>
      </c>
      <c r="B1030" s="1100"/>
      <c r="C1030" s="1414" t="s">
        <v>1625</v>
      </c>
      <c r="D1030" s="1415">
        <v>476604</v>
      </c>
      <c r="E1030" s="1096">
        <f t="shared" si="145"/>
        <v>166811.4</v>
      </c>
      <c r="F1030" s="1096">
        <f t="shared" si="146"/>
        <v>95320.8</v>
      </c>
      <c r="G1030" s="1096">
        <v>5400</v>
      </c>
      <c r="H1030" s="1096">
        <f t="shared" si="147"/>
        <v>23830.2</v>
      </c>
      <c r="I1030" s="1096">
        <f t="shared" si="148"/>
        <v>88745.88</v>
      </c>
      <c r="J1030" s="1285"/>
      <c r="K1030" s="1285"/>
      <c r="L1030" s="1285"/>
      <c r="M1030" s="1096">
        <v>480000</v>
      </c>
      <c r="N1030" s="1322"/>
    </row>
    <row r="1031" spans="1:14" ht="21.75" customHeight="1">
      <c r="A1031" s="1377">
        <v>108</v>
      </c>
      <c r="B1031" s="1100"/>
      <c r="C1031" s="1414" t="s">
        <v>1625</v>
      </c>
      <c r="D1031" s="1415">
        <v>476604</v>
      </c>
      <c r="E1031" s="1096">
        <f t="shared" si="145"/>
        <v>166811.4</v>
      </c>
      <c r="F1031" s="1096">
        <f t="shared" si="146"/>
        <v>95320.8</v>
      </c>
      <c r="G1031" s="1096">
        <v>5400</v>
      </c>
      <c r="H1031" s="1096">
        <f t="shared" si="147"/>
        <v>23830.2</v>
      </c>
      <c r="I1031" s="1096">
        <f t="shared" si="148"/>
        <v>88745.88</v>
      </c>
      <c r="J1031" s="1285"/>
      <c r="K1031" s="1285"/>
      <c r="L1031" s="1285"/>
      <c r="M1031" s="1096">
        <v>480000</v>
      </c>
      <c r="N1031" s="1322"/>
    </row>
    <row r="1032" spans="1:14" ht="21.75" customHeight="1">
      <c r="A1032" s="1377">
        <v>109</v>
      </c>
      <c r="B1032" s="1100"/>
      <c r="C1032" s="1414" t="s">
        <v>1625</v>
      </c>
      <c r="D1032" s="1415">
        <v>476604</v>
      </c>
      <c r="E1032" s="1096">
        <f t="shared" si="145"/>
        <v>166811.4</v>
      </c>
      <c r="F1032" s="1096">
        <f t="shared" si="146"/>
        <v>95320.8</v>
      </c>
      <c r="G1032" s="1096">
        <v>5400</v>
      </c>
      <c r="H1032" s="1096">
        <f t="shared" si="147"/>
        <v>23830.2</v>
      </c>
      <c r="I1032" s="1096">
        <f t="shared" si="148"/>
        <v>88745.88</v>
      </c>
      <c r="J1032" s="1285"/>
      <c r="K1032" s="1285"/>
      <c r="L1032" s="1285"/>
      <c r="M1032" s="1096">
        <v>480000</v>
      </c>
      <c r="N1032" s="1322"/>
    </row>
    <row r="1033" spans="1:14" ht="21.75" customHeight="1">
      <c r="A1033" s="1377">
        <v>110</v>
      </c>
      <c r="B1033" s="1100"/>
      <c r="C1033" s="1414" t="s">
        <v>1625</v>
      </c>
      <c r="D1033" s="1415">
        <v>476604</v>
      </c>
      <c r="E1033" s="1096">
        <f t="shared" si="145"/>
        <v>166811.4</v>
      </c>
      <c r="F1033" s="1096">
        <f t="shared" si="146"/>
        <v>95320.8</v>
      </c>
      <c r="G1033" s="1096">
        <v>5400</v>
      </c>
      <c r="H1033" s="1096">
        <f t="shared" si="147"/>
        <v>23830.2</v>
      </c>
      <c r="I1033" s="1096">
        <f t="shared" si="148"/>
        <v>88745.88</v>
      </c>
      <c r="J1033" s="1285"/>
      <c r="K1033" s="1285"/>
      <c r="L1033" s="1285"/>
      <c r="M1033" s="1096">
        <v>480000</v>
      </c>
      <c r="N1033" s="1322"/>
    </row>
    <row r="1034" spans="1:14" ht="21.75" customHeight="1">
      <c r="A1034" s="1377">
        <v>111</v>
      </c>
      <c r="B1034" s="1100"/>
      <c r="C1034" s="1414" t="s">
        <v>1625</v>
      </c>
      <c r="D1034" s="1415">
        <v>476604</v>
      </c>
      <c r="E1034" s="1096">
        <f t="shared" si="145"/>
        <v>166811.4</v>
      </c>
      <c r="F1034" s="1096">
        <f t="shared" si="146"/>
        <v>95320.8</v>
      </c>
      <c r="G1034" s="1096">
        <v>5400</v>
      </c>
      <c r="H1034" s="1096">
        <f t="shared" si="147"/>
        <v>23830.2</v>
      </c>
      <c r="I1034" s="1096">
        <f t="shared" si="148"/>
        <v>88745.88</v>
      </c>
      <c r="J1034" s="1285"/>
      <c r="K1034" s="1285"/>
      <c r="L1034" s="1285"/>
      <c r="M1034" s="1096">
        <v>480000</v>
      </c>
      <c r="N1034" s="1322"/>
    </row>
    <row r="1035" spans="1:14" ht="21.75" customHeight="1">
      <c r="A1035" s="1377">
        <v>112</v>
      </c>
      <c r="B1035" s="1100"/>
      <c r="C1035" s="1414" t="s">
        <v>1625</v>
      </c>
      <c r="D1035" s="1415">
        <v>476604</v>
      </c>
      <c r="E1035" s="1096">
        <f t="shared" si="145"/>
        <v>166811.4</v>
      </c>
      <c r="F1035" s="1096">
        <f t="shared" si="146"/>
        <v>95320.8</v>
      </c>
      <c r="G1035" s="1096">
        <v>5400</v>
      </c>
      <c r="H1035" s="1096">
        <f t="shared" si="147"/>
        <v>23830.2</v>
      </c>
      <c r="I1035" s="1096">
        <f t="shared" si="148"/>
        <v>88745.88</v>
      </c>
      <c r="J1035" s="1285"/>
      <c r="K1035" s="1285"/>
      <c r="L1035" s="1285"/>
      <c r="M1035" s="1096">
        <v>480000</v>
      </c>
      <c r="N1035" s="1322"/>
    </row>
    <row r="1036" spans="1:14" ht="21.75" customHeight="1">
      <c r="A1036" s="1377">
        <v>113</v>
      </c>
      <c r="B1036" s="1100"/>
      <c r="C1036" s="1414" t="s">
        <v>1625</v>
      </c>
      <c r="D1036" s="1415">
        <v>476604</v>
      </c>
      <c r="E1036" s="1096">
        <f t="shared" si="145"/>
        <v>166811.4</v>
      </c>
      <c r="F1036" s="1096">
        <f t="shared" si="146"/>
        <v>95320.8</v>
      </c>
      <c r="G1036" s="1096">
        <v>5400</v>
      </c>
      <c r="H1036" s="1096">
        <f t="shared" si="147"/>
        <v>23830.2</v>
      </c>
      <c r="I1036" s="1096">
        <f t="shared" si="148"/>
        <v>88745.88</v>
      </c>
      <c r="J1036" s="1285"/>
      <c r="K1036" s="1285"/>
      <c r="L1036" s="1285"/>
      <c r="M1036" s="1096">
        <v>480000</v>
      </c>
      <c r="N1036" s="1322"/>
    </row>
    <row r="1037" spans="1:14" ht="21.75" customHeight="1">
      <c r="A1037" s="1377">
        <v>114</v>
      </c>
      <c r="B1037" s="1100"/>
      <c r="C1037" s="1414" t="s">
        <v>1625</v>
      </c>
      <c r="D1037" s="1415">
        <v>476604</v>
      </c>
      <c r="E1037" s="1096">
        <f t="shared" si="145"/>
        <v>166811.4</v>
      </c>
      <c r="F1037" s="1096">
        <f t="shared" si="146"/>
        <v>95320.8</v>
      </c>
      <c r="G1037" s="1096">
        <v>5400</v>
      </c>
      <c r="H1037" s="1096">
        <f t="shared" si="147"/>
        <v>23830.2</v>
      </c>
      <c r="I1037" s="1096">
        <f t="shared" si="148"/>
        <v>88745.88</v>
      </c>
      <c r="J1037" s="1285"/>
      <c r="K1037" s="1285"/>
      <c r="L1037" s="1285"/>
      <c r="M1037" s="1096">
        <v>480000</v>
      </c>
      <c r="N1037" s="1322"/>
    </row>
    <row r="1038" spans="1:14" ht="21.75" customHeight="1">
      <c r="A1038" s="1377">
        <v>115</v>
      </c>
      <c r="B1038" s="1100"/>
      <c r="C1038" s="1414" t="s">
        <v>1625</v>
      </c>
      <c r="D1038" s="1415">
        <v>476604</v>
      </c>
      <c r="E1038" s="1096">
        <f t="shared" si="145"/>
        <v>166811.4</v>
      </c>
      <c r="F1038" s="1096">
        <f t="shared" si="146"/>
        <v>95320.8</v>
      </c>
      <c r="G1038" s="1096">
        <v>5400</v>
      </c>
      <c r="H1038" s="1096">
        <f t="shared" si="147"/>
        <v>23830.2</v>
      </c>
      <c r="I1038" s="1096">
        <f t="shared" si="148"/>
        <v>88745.88</v>
      </c>
      <c r="J1038" s="1285"/>
      <c r="K1038" s="1285"/>
      <c r="L1038" s="1285"/>
      <c r="M1038" s="1096">
        <v>480000</v>
      </c>
      <c r="N1038" s="1322"/>
    </row>
    <row r="1039" spans="1:14" ht="21.75" customHeight="1">
      <c r="A1039" s="1377">
        <v>116</v>
      </c>
      <c r="B1039" s="1100"/>
      <c r="C1039" s="1414" t="s">
        <v>1625</v>
      </c>
      <c r="D1039" s="1415">
        <v>476604</v>
      </c>
      <c r="E1039" s="1096">
        <f t="shared" si="145"/>
        <v>166811.4</v>
      </c>
      <c r="F1039" s="1096">
        <f t="shared" si="146"/>
        <v>95320.8</v>
      </c>
      <c r="G1039" s="1096">
        <v>5400</v>
      </c>
      <c r="H1039" s="1096">
        <f t="shared" si="147"/>
        <v>23830.2</v>
      </c>
      <c r="I1039" s="1096">
        <f t="shared" si="148"/>
        <v>88745.88</v>
      </c>
      <c r="J1039" s="1285"/>
      <c r="K1039" s="1285"/>
      <c r="L1039" s="1285"/>
      <c r="M1039" s="1096">
        <v>480000</v>
      </c>
      <c r="N1039" s="1322"/>
    </row>
    <row r="1040" spans="1:14" ht="21.75" customHeight="1">
      <c r="A1040" s="1377">
        <v>117</v>
      </c>
      <c r="B1040" s="1100"/>
      <c r="C1040" s="1414" t="s">
        <v>1625</v>
      </c>
      <c r="D1040" s="1415">
        <v>476604</v>
      </c>
      <c r="E1040" s="1096">
        <f t="shared" si="145"/>
        <v>166811.4</v>
      </c>
      <c r="F1040" s="1096">
        <f t="shared" si="146"/>
        <v>95320.8</v>
      </c>
      <c r="G1040" s="1096">
        <v>5400</v>
      </c>
      <c r="H1040" s="1096">
        <f t="shared" si="147"/>
        <v>23830.2</v>
      </c>
      <c r="I1040" s="1096">
        <f t="shared" si="148"/>
        <v>88745.88</v>
      </c>
      <c r="J1040" s="1285"/>
      <c r="K1040" s="1285"/>
      <c r="L1040" s="1285"/>
      <c r="M1040" s="1096">
        <v>480000</v>
      </c>
      <c r="N1040" s="1322"/>
    </row>
    <row r="1041" spans="1:14" ht="21.75" customHeight="1">
      <c r="A1041" s="1377">
        <v>118</v>
      </c>
      <c r="B1041" s="1100"/>
      <c r="C1041" s="1414" t="s">
        <v>1625</v>
      </c>
      <c r="D1041" s="1415">
        <v>476604</v>
      </c>
      <c r="E1041" s="1096">
        <f t="shared" si="145"/>
        <v>166811.4</v>
      </c>
      <c r="F1041" s="1096">
        <f t="shared" si="146"/>
        <v>95320.8</v>
      </c>
      <c r="G1041" s="1096">
        <v>5400</v>
      </c>
      <c r="H1041" s="1096">
        <f t="shared" si="147"/>
        <v>23830.2</v>
      </c>
      <c r="I1041" s="1096">
        <f t="shared" si="148"/>
        <v>88745.88</v>
      </c>
      <c r="J1041" s="1285"/>
      <c r="K1041" s="1285"/>
      <c r="L1041" s="1285"/>
      <c r="M1041" s="1096">
        <v>480000</v>
      </c>
      <c r="N1041" s="1322"/>
    </row>
    <row r="1042" spans="1:14" ht="21.75" customHeight="1">
      <c r="A1042" s="1377">
        <v>119</v>
      </c>
      <c r="B1042" s="1100"/>
      <c r="C1042" s="1414" t="s">
        <v>1625</v>
      </c>
      <c r="D1042" s="1415">
        <v>476604</v>
      </c>
      <c r="E1042" s="1096">
        <f t="shared" si="145"/>
        <v>166811.4</v>
      </c>
      <c r="F1042" s="1096">
        <f t="shared" si="146"/>
        <v>95320.8</v>
      </c>
      <c r="G1042" s="1096">
        <v>5400</v>
      </c>
      <c r="H1042" s="1096">
        <f t="shared" si="147"/>
        <v>23830.2</v>
      </c>
      <c r="I1042" s="1096">
        <f t="shared" si="148"/>
        <v>88745.88</v>
      </c>
      <c r="J1042" s="1285"/>
      <c r="K1042" s="1285"/>
      <c r="L1042" s="1285"/>
      <c r="M1042" s="1096">
        <v>480000</v>
      </c>
      <c r="N1042" s="1322"/>
    </row>
    <row r="1043" spans="1:14" ht="21.75" customHeight="1">
      <c r="A1043" s="1377">
        <v>120</v>
      </c>
      <c r="B1043" s="1100"/>
      <c r="C1043" s="1414" t="s">
        <v>1625</v>
      </c>
      <c r="D1043" s="1415">
        <v>476604</v>
      </c>
      <c r="E1043" s="1096">
        <f t="shared" si="145"/>
        <v>166811.4</v>
      </c>
      <c r="F1043" s="1096">
        <f t="shared" si="146"/>
        <v>95320.8</v>
      </c>
      <c r="G1043" s="1096">
        <v>5400</v>
      </c>
      <c r="H1043" s="1096">
        <f t="shared" si="147"/>
        <v>23830.2</v>
      </c>
      <c r="I1043" s="1096">
        <f t="shared" si="148"/>
        <v>88745.88</v>
      </c>
      <c r="J1043" s="1285"/>
      <c r="K1043" s="1285"/>
      <c r="L1043" s="1285"/>
      <c r="M1043" s="1096">
        <v>480000</v>
      </c>
      <c r="N1043" s="1322"/>
    </row>
    <row r="1044" spans="1:14" ht="21.75" customHeight="1">
      <c r="A1044" s="1377">
        <v>121</v>
      </c>
      <c r="B1044" s="1100"/>
      <c r="C1044" s="1414" t="s">
        <v>1625</v>
      </c>
      <c r="D1044" s="1415">
        <v>476604</v>
      </c>
      <c r="E1044" s="1096">
        <f t="shared" si="145"/>
        <v>166811.4</v>
      </c>
      <c r="F1044" s="1096">
        <f t="shared" si="146"/>
        <v>95320.8</v>
      </c>
      <c r="G1044" s="1096">
        <v>5400</v>
      </c>
      <c r="H1044" s="1096">
        <f t="shared" si="147"/>
        <v>23830.2</v>
      </c>
      <c r="I1044" s="1096">
        <f t="shared" si="148"/>
        <v>88745.88</v>
      </c>
      <c r="J1044" s="1285"/>
      <c r="K1044" s="1285"/>
      <c r="L1044" s="1285"/>
      <c r="M1044" s="1096">
        <v>480000</v>
      </c>
      <c r="N1044" s="1322"/>
    </row>
    <row r="1045" spans="1:14" ht="21.75" customHeight="1">
      <c r="A1045" s="1377">
        <v>122</v>
      </c>
      <c r="B1045" s="1100"/>
      <c r="C1045" s="1414" t="s">
        <v>1625</v>
      </c>
      <c r="D1045" s="1415">
        <v>476604</v>
      </c>
      <c r="E1045" s="1096">
        <f t="shared" si="145"/>
        <v>166811.4</v>
      </c>
      <c r="F1045" s="1096">
        <f t="shared" si="146"/>
        <v>95320.8</v>
      </c>
      <c r="G1045" s="1096">
        <v>5400</v>
      </c>
      <c r="H1045" s="1096">
        <f t="shared" si="147"/>
        <v>23830.2</v>
      </c>
      <c r="I1045" s="1096">
        <f t="shared" si="148"/>
        <v>88745.88</v>
      </c>
      <c r="J1045" s="1285"/>
      <c r="K1045" s="1285"/>
      <c r="L1045" s="1285"/>
      <c r="M1045" s="1096">
        <v>480000</v>
      </c>
      <c r="N1045" s="1322"/>
    </row>
    <row r="1046" spans="1:14" ht="21.75" customHeight="1">
      <c r="A1046" s="1377">
        <v>123</v>
      </c>
      <c r="B1046" s="1100"/>
      <c r="C1046" s="1414" t="s">
        <v>1625</v>
      </c>
      <c r="D1046" s="1415">
        <v>476604</v>
      </c>
      <c r="E1046" s="1096">
        <f t="shared" si="145"/>
        <v>166811.4</v>
      </c>
      <c r="F1046" s="1096">
        <f t="shared" si="146"/>
        <v>95320.8</v>
      </c>
      <c r="G1046" s="1096">
        <v>5400</v>
      </c>
      <c r="H1046" s="1096">
        <f t="shared" si="147"/>
        <v>23830.2</v>
      </c>
      <c r="I1046" s="1096">
        <f t="shared" si="148"/>
        <v>88745.88</v>
      </c>
      <c r="J1046" s="1285"/>
      <c r="K1046" s="1285"/>
      <c r="L1046" s="1285"/>
      <c r="M1046" s="1096">
        <v>480000</v>
      </c>
      <c r="N1046" s="1322"/>
    </row>
    <row r="1047" spans="1:14" ht="21.75" customHeight="1">
      <c r="A1047" s="1377">
        <v>124</v>
      </c>
      <c r="B1047" s="1100"/>
      <c r="C1047" s="1414" t="s">
        <v>1625</v>
      </c>
      <c r="D1047" s="1415">
        <v>476604</v>
      </c>
      <c r="E1047" s="1096">
        <f t="shared" si="145"/>
        <v>166811.4</v>
      </c>
      <c r="F1047" s="1096">
        <f t="shared" si="146"/>
        <v>95320.8</v>
      </c>
      <c r="G1047" s="1096">
        <v>5400</v>
      </c>
      <c r="H1047" s="1096">
        <f t="shared" si="147"/>
        <v>23830.2</v>
      </c>
      <c r="I1047" s="1096">
        <f t="shared" si="148"/>
        <v>88745.88</v>
      </c>
      <c r="J1047" s="1285"/>
      <c r="K1047" s="1285"/>
      <c r="L1047" s="1285"/>
      <c r="M1047" s="1096">
        <v>480000</v>
      </c>
      <c r="N1047" s="1322"/>
    </row>
    <row r="1048" spans="1:14" ht="21.75" customHeight="1">
      <c r="A1048" s="1377">
        <v>125</v>
      </c>
      <c r="B1048" s="1100"/>
      <c r="C1048" s="1414" t="s">
        <v>1625</v>
      </c>
      <c r="D1048" s="1415">
        <v>476604</v>
      </c>
      <c r="E1048" s="1096">
        <f t="shared" si="145"/>
        <v>166811.4</v>
      </c>
      <c r="F1048" s="1096">
        <f t="shared" si="146"/>
        <v>95320.8</v>
      </c>
      <c r="G1048" s="1096">
        <v>5400</v>
      </c>
      <c r="H1048" s="1096">
        <f t="shared" si="147"/>
        <v>23830.2</v>
      </c>
      <c r="I1048" s="1096">
        <f t="shared" si="148"/>
        <v>88745.88</v>
      </c>
      <c r="J1048" s="1285"/>
      <c r="K1048" s="1285"/>
      <c r="L1048" s="1285"/>
      <c r="M1048" s="1096">
        <v>480000</v>
      </c>
      <c r="N1048" s="1322"/>
    </row>
    <row r="1049" spans="1:14" ht="21.75" customHeight="1">
      <c r="A1049" s="1377">
        <v>126</v>
      </c>
      <c r="B1049" s="1100"/>
      <c r="C1049" s="1414" t="s">
        <v>1625</v>
      </c>
      <c r="D1049" s="1415">
        <v>476604</v>
      </c>
      <c r="E1049" s="1096">
        <f t="shared" si="145"/>
        <v>166811.4</v>
      </c>
      <c r="F1049" s="1096">
        <f t="shared" si="146"/>
        <v>95320.8</v>
      </c>
      <c r="G1049" s="1096">
        <v>5400</v>
      </c>
      <c r="H1049" s="1096">
        <f t="shared" si="147"/>
        <v>23830.2</v>
      </c>
      <c r="I1049" s="1096">
        <f t="shared" si="148"/>
        <v>88745.88</v>
      </c>
      <c r="J1049" s="1285"/>
      <c r="K1049" s="1285"/>
      <c r="L1049" s="1285"/>
      <c r="M1049" s="1096">
        <v>480000</v>
      </c>
      <c r="N1049" s="1322"/>
    </row>
    <row r="1050" spans="1:14" ht="21.75" customHeight="1">
      <c r="A1050" s="1377">
        <v>127</v>
      </c>
      <c r="B1050" s="1100"/>
      <c r="C1050" s="1414" t="s">
        <v>1625</v>
      </c>
      <c r="D1050" s="1415">
        <v>476604</v>
      </c>
      <c r="E1050" s="1096">
        <f t="shared" si="145"/>
        <v>166811.4</v>
      </c>
      <c r="F1050" s="1096">
        <f t="shared" si="146"/>
        <v>95320.8</v>
      </c>
      <c r="G1050" s="1096">
        <v>5400</v>
      </c>
      <c r="H1050" s="1096">
        <f t="shared" si="147"/>
        <v>23830.2</v>
      </c>
      <c r="I1050" s="1096">
        <f t="shared" si="148"/>
        <v>88745.88</v>
      </c>
      <c r="J1050" s="1285"/>
      <c r="K1050" s="1285"/>
      <c r="L1050" s="1285"/>
      <c r="M1050" s="1096">
        <v>480000</v>
      </c>
      <c r="N1050" s="1322"/>
    </row>
    <row r="1051" spans="1:14" ht="21.75" customHeight="1">
      <c r="A1051" s="1377">
        <v>128</v>
      </c>
      <c r="B1051" s="1100"/>
      <c r="C1051" s="1414" t="s">
        <v>1625</v>
      </c>
      <c r="D1051" s="1415">
        <v>476604</v>
      </c>
      <c r="E1051" s="1096">
        <f t="shared" si="145"/>
        <v>166811.4</v>
      </c>
      <c r="F1051" s="1096">
        <f t="shared" si="146"/>
        <v>95320.8</v>
      </c>
      <c r="G1051" s="1096">
        <v>5400</v>
      </c>
      <c r="H1051" s="1096">
        <f t="shared" si="147"/>
        <v>23830.2</v>
      </c>
      <c r="I1051" s="1096">
        <f t="shared" si="148"/>
        <v>88745.88</v>
      </c>
      <c r="J1051" s="1285"/>
      <c r="K1051" s="1285"/>
      <c r="L1051" s="1285"/>
      <c r="M1051" s="1096">
        <v>480000</v>
      </c>
      <c r="N1051" s="1322"/>
    </row>
    <row r="1052" spans="1:14" ht="21.75" customHeight="1">
      <c r="A1052" s="1377">
        <v>129</v>
      </c>
      <c r="B1052" s="1100"/>
      <c r="C1052" s="1414" t="s">
        <v>1625</v>
      </c>
      <c r="D1052" s="1415">
        <v>476604</v>
      </c>
      <c r="E1052" s="1096">
        <f t="shared" si="145"/>
        <v>166811.4</v>
      </c>
      <c r="F1052" s="1096">
        <f t="shared" si="146"/>
        <v>95320.8</v>
      </c>
      <c r="G1052" s="1096">
        <v>5400</v>
      </c>
      <c r="H1052" s="1096">
        <f t="shared" si="147"/>
        <v>23830.2</v>
      </c>
      <c r="I1052" s="1096">
        <f t="shared" si="148"/>
        <v>88745.88</v>
      </c>
      <c r="J1052" s="1285"/>
      <c r="K1052" s="1285"/>
      <c r="L1052" s="1285"/>
      <c r="M1052" s="1096">
        <v>480000</v>
      </c>
      <c r="N1052" s="1322"/>
    </row>
    <row r="1053" spans="1:14" ht="21.75" customHeight="1">
      <c r="A1053" s="1377">
        <v>130</v>
      </c>
      <c r="B1053" s="1100"/>
      <c r="C1053" s="1414" t="s">
        <v>1625</v>
      </c>
      <c r="D1053" s="1415">
        <v>476604</v>
      </c>
      <c r="E1053" s="1096">
        <f t="shared" ref="E1053:E1116" si="149">D1053*35%</f>
        <v>166811.4</v>
      </c>
      <c r="F1053" s="1096">
        <f t="shared" si="146"/>
        <v>95320.8</v>
      </c>
      <c r="G1053" s="1096">
        <v>5400</v>
      </c>
      <c r="H1053" s="1096">
        <f t="shared" si="147"/>
        <v>23830.2</v>
      </c>
      <c r="I1053" s="1096">
        <f t="shared" si="148"/>
        <v>88745.88</v>
      </c>
      <c r="J1053" s="1285"/>
      <c r="K1053" s="1285"/>
      <c r="L1053" s="1285"/>
      <c r="M1053" s="1096">
        <v>480000</v>
      </c>
      <c r="N1053" s="1322"/>
    </row>
    <row r="1054" spans="1:14" ht="21.75" customHeight="1">
      <c r="A1054" s="1377">
        <v>131</v>
      </c>
      <c r="B1054" s="1100"/>
      <c r="C1054" s="1414" t="s">
        <v>1625</v>
      </c>
      <c r="D1054" s="1415">
        <v>476604</v>
      </c>
      <c r="E1054" s="1096">
        <f t="shared" si="149"/>
        <v>166811.4</v>
      </c>
      <c r="F1054" s="1096">
        <f t="shared" si="146"/>
        <v>95320.8</v>
      </c>
      <c r="G1054" s="1096">
        <v>5400</v>
      </c>
      <c r="H1054" s="1096">
        <f t="shared" si="147"/>
        <v>23830.2</v>
      </c>
      <c r="I1054" s="1096">
        <f t="shared" si="148"/>
        <v>88745.88</v>
      </c>
      <c r="J1054" s="1285"/>
      <c r="K1054" s="1285"/>
      <c r="L1054" s="1285"/>
      <c r="M1054" s="1096">
        <v>480000</v>
      </c>
      <c r="N1054" s="1322"/>
    </row>
    <row r="1055" spans="1:14" ht="21.75" customHeight="1">
      <c r="A1055" s="1377">
        <v>132</v>
      </c>
      <c r="B1055" s="1100"/>
      <c r="C1055" s="1414" t="s">
        <v>1625</v>
      </c>
      <c r="D1055" s="1415">
        <v>476604</v>
      </c>
      <c r="E1055" s="1096">
        <f t="shared" si="149"/>
        <v>166811.4</v>
      </c>
      <c r="F1055" s="1096">
        <f t="shared" si="146"/>
        <v>95320.8</v>
      </c>
      <c r="G1055" s="1096">
        <v>5400</v>
      </c>
      <c r="H1055" s="1096">
        <f t="shared" si="147"/>
        <v>23830.2</v>
      </c>
      <c r="I1055" s="1096">
        <f t="shared" si="148"/>
        <v>88745.88</v>
      </c>
      <c r="J1055" s="1285"/>
      <c r="K1055" s="1285"/>
      <c r="L1055" s="1285"/>
      <c r="M1055" s="1096">
        <v>480000</v>
      </c>
      <c r="N1055" s="1322"/>
    </row>
    <row r="1056" spans="1:14" ht="21.75" customHeight="1">
      <c r="A1056" s="1377">
        <v>133</v>
      </c>
      <c r="B1056" s="1100"/>
      <c r="C1056" s="1414" t="s">
        <v>1625</v>
      </c>
      <c r="D1056" s="1415">
        <v>476604</v>
      </c>
      <c r="E1056" s="1096">
        <f t="shared" si="149"/>
        <v>166811.4</v>
      </c>
      <c r="F1056" s="1096">
        <f t="shared" ref="F1056:F1119" si="150">D1056*20%</f>
        <v>95320.8</v>
      </c>
      <c r="G1056" s="1096">
        <v>5400</v>
      </c>
      <c r="H1056" s="1096">
        <f t="shared" ref="H1056:H1119" si="151">D1056*5%</f>
        <v>23830.2</v>
      </c>
      <c r="I1056" s="1096">
        <f t="shared" ref="I1056:I1119" si="152">D1056*5%+64915.68</f>
        <v>88745.88</v>
      </c>
      <c r="J1056" s="1285"/>
      <c r="K1056" s="1285"/>
      <c r="L1056" s="1285"/>
      <c r="M1056" s="1096">
        <v>480000</v>
      </c>
      <c r="N1056" s="1322"/>
    </row>
    <row r="1057" spans="1:14" ht="21.75" customHeight="1">
      <c r="A1057" s="1377">
        <v>134</v>
      </c>
      <c r="B1057" s="1100"/>
      <c r="C1057" s="1414" t="s">
        <v>1625</v>
      </c>
      <c r="D1057" s="1415">
        <v>476604</v>
      </c>
      <c r="E1057" s="1096">
        <f t="shared" si="149"/>
        <v>166811.4</v>
      </c>
      <c r="F1057" s="1096">
        <f t="shared" si="150"/>
        <v>95320.8</v>
      </c>
      <c r="G1057" s="1096">
        <v>5400</v>
      </c>
      <c r="H1057" s="1096">
        <f t="shared" si="151"/>
        <v>23830.2</v>
      </c>
      <c r="I1057" s="1096">
        <f t="shared" si="152"/>
        <v>88745.88</v>
      </c>
      <c r="J1057" s="1285"/>
      <c r="K1057" s="1285"/>
      <c r="L1057" s="1285"/>
      <c r="M1057" s="1096">
        <v>480000</v>
      </c>
      <c r="N1057" s="1322"/>
    </row>
    <row r="1058" spans="1:14" ht="21.75" customHeight="1">
      <c r="A1058" s="1377">
        <v>135</v>
      </c>
      <c r="B1058" s="1100"/>
      <c r="C1058" s="1414" t="s">
        <v>1625</v>
      </c>
      <c r="D1058" s="1415">
        <v>476604</v>
      </c>
      <c r="E1058" s="1096">
        <f t="shared" si="149"/>
        <v>166811.4</v>
      </c>
      <c r="F1058" s="1096">
        <f t="shared" si="150"/>
        <v>95320.8</v>
      </c>
      <c r="G1058" s="1096">
        <v>5400</v>
      </c>
      <c r="H1058" s="1096">
        <f t="shared" si="151"/>
        <v>23830.2</v>
      </c>
      <c r="I1058" s="1096">
        <f t="shared" si="152"/>
        <v>88745.88</v>
      </c>
      <c r="J1058" s="1285"/>
      <c r="K1058" s="1285"/>
      <c r="L1058" s="1285"/>
      <c r="M1058" s="1096">
        <v>480000</v>
      </c>
      <c r="N1058" s="1322"/>
    </row>
    <row r="1059" spans="1:14" ht="21.75" customHeight="1">
      <c r="A1059" s="1377">
        <v>136</v>
      </c>
      <c r="B1059" s="1100"/>
      <c r="C1059" s="1414" t="s">
        <v>1625</v>
      </c>
      <c r="D1059" s="1415">
        <v>476604</v>
      </c>
      <c r="E1059" s="1096">
        <f t="shared" si="149"/>
        <v>166811.4</v>
      </c>
      <c r="F1059" s="1096">
        <f t="shared" si="150"/>
        <v>95320.8</v>
      </c>
      <c r="G1059" s="1096">
        <v>5400</v>
      </c>
      <c r="H1059" s="1096">
        <f t="shared" si="151"/>
        <v>23830.2</v>
      </c>
      <c r="I1059" s="1096">
        <f t="shared" si="152"/>
        <v>88745.88</v>
      </c>
      <c r="J1059" s="1285"/>
      <c r="K1059" s="1285"/>
      <c r="L1059" s="1285"/>
      <c r="M1059" s="1096">
        <v>480000</v>
      </c>
      <c r="N1059" s="1322"/>
    </row>
    <row r="1060" spans="1:14" ht="21.75" customHeight="1">
      <c r="A1060" s="1377">
        <v>137</v>
      </c>
      <c r="B1060" s="1100"/>
      <c r="C1060" s="1414" t="s">
        <v>1625</v>
      </c>
      <c r="D1060" s="1415">
        <v>476604</v>
      </c>
      <c r="E1060" s="1096">
        <f t="shared" si="149"/>
        <v>166811.4</v>
      </c>
      <c r="F1060" s="1096">
        <f t="shared" si="150"/>
        <v>95320.8</v>
      </c>
      <c r="G1060" s="1096">
        <v>5400</v>
      </c>
      <c r="H1060" s="1096">
        <f t="shared" si="151"/>
        <v>23830.2</v>
      </c>
      <c r="I1060" s="1096">
        <f t="shared" si="152"/>
        <v>88745.88</v>
      </c>
      <c r="J1060" s="1285"/>
      <c r="K1060" s="1285"/>
      <c r="L1060" s="1285"/>
      <c r="M1060" s="1096">
        <v>480000</v>
      </c>
      <c r="N1060" s="1322"/>
    </row>
    <row r="1061" spans="1:14" ht="21.75" customHeight="1">
      <c r="A1061" s="1377">
        <v>138</v>
      </c>
      <c r="B1061" s="1100"/>
      <c r="C1061" s="1414" t="s">
        <v>1625</v>
      </c>
      <c r="D1061" s="1415">
        <v>476604</v>
      </c>
      <c r="E1061" s="1096">
        <f t="shared" si="149"/>
        <v>166811.4</v>
      </c>
      <c r="F1061" s="1096">
        <f t="shared" si="150"/>
        <v>95320.8</v>
      </c>
      <c r="G1061" s="1096">
        <v>5400</v>
      </c>
      <c r="H1061" s="1096">
        <f t="shared" si="151"/>
        <v>23830.2</v>
      </c>
      <c r="I1061" s="1096">
        <f t="shared" si="152"/>
        <v>88745.88</v>
      </c>
      <c r="J1061" s="1285"/>
      <c r="K1061" s="1285"/>
      <c r="L1061" s="1285"/>
      <c r="M1061" s="1096">
        <v>480000</v>
      </c>
      <c r="N1061" s="1322"/>
    </row>
    <row r="1062" spans="1:14" ht="21.75" customHeight="1">
      <c r="A1062" s="1377">
        <v>139</v>
      </c>
      <c r="B1062" s="1100"/>
      <c r="C1062" s="1414" t="s">
        <v>1625</v>
      </c>
      <c r="D1062" s="1415">
        <v>476604</v>
      </c>
      <c r="E1062" s="1096">
        <f t="shared" si="149"/>
        <v>166811.4</v>
      </c>
      <c r="F1062" s="1096">
        <f t="shared" si="150"/>
        <v>95320.8</v>
      </c>
      <c r="G1062" s="1096">
        <v>5400</v>
      </c>
      <c r="H1062" s="1096">
        <f t="shared" si="151"/>
        <v>23830.2</v>
      </c>
      <c r="I1062" s="1096">
        <f t="shared" si="152"/>
        <v>88745.88</v>
      </c>
      <c r="J1062" s="1285"/>
      <c r="K1062" s="1285"/>
      <c r="L1062" s="1285"/>
      <c r="M1062" s="1096">
        <v>480000</v>
      </c>
      <c r="N1062" s="1322"/>
    </row>
    <row r="1063" spans="1:14" ht="21.75" customHeight="1">
      <c r="A1063" s="1377">
        <v>140</v>
      </c>
      <c r="B1063" s="1100"/>
      <c r="C1063" s="1414" t="s">
        <v>1625</v>
      </c>
      <c r="D1063" s="1415">
        <v>476604</v>
      </c>
      <c r="E1063" s="1096">
        <f t="shared" si="149"/>
        <v>166811.4</v>
      </c>
      <c r="F1063" s="1096">
        <f t="shared" si="150"/>
        <v>95320.8</v>
      </c>
      <c r="G1063" s="1096">
        <v>5400</v>
      </c>
      <c r="H1063" s="1096">
        <f t="shared" si="151"/>
        <v>23830.2</v>
      </c>
      <c r="I1063" s="1096">
        <f t="shared" si="152"/>
        <v>88745.88</v>
      </c>
      <c r="J1063" s="1285"/>
      <c r="K1063" s="1285"/>
      <c r="L1063" s="1285"/>
      <c r="M1063" s="1096">
        <v>480000</v>
      </c>
      <c r="N1063" s="1322"/>
    </row>
    <row r="1064" spans="1:14" ht="21.75" customHeight="1">
      <c r="A1064" s="1377">
        <v>141</v>
      </c>
      <c r="B1064" s="1100"/>
      <c r="C1064" s="1414" t="s">
        <v>1625</v>
      </c>
      <c r="D1064" s="1415">
        <v>476604</v>
      </c>
      <c r="E1064" s="1096">
        <f t="shared" si="149"/>
        <v>166811.4</v>
      </c>
      <c r="F1064" s="1096">
        <f t="shared" si="150"/>
        <v>95320.8</v>
      </c>
      <c r="G1064" s="1096">
        <v>5400</v>
      </c>
      <c r="H1064" s="1096">
        <f t="shared" si="151"/>
        <v>23830.2</v>
      </c>
      <c r="I1064" s="1096">
        <f t="shared" si="152"/>
        <v>88745.88</v>
      </c>
      <c r="J1064" s="1285"/>
      <c r="K1064" s="1285"/>
      <c r="L1064" s="1285"/>
      <c r="M1064" s="1096">
        <v>480000</v>
      </c>
      <c r="N1064" s="1322"/>
    </row>
    <row r="1065" spans="1:14" ht="21.75" customHeight="1">
      <c r="A1065" s="1377">
        <v>142</v>
      </c>
      <c r="B1065" s="1100"/>
      <c r="C1065" s="1414" t="s">
        <v>1625</v>
      </c>
      <c r="D1065" s="1415">
        <v>476604</v>
      </c>
      <c r="E1065" s="1096">
        <f t="shared" si="149"/>
        <v>166811.4</v>
      </c>
      <c r="F1065" s="1096">
        <f t="shared" si="150"/>
        <v>95320.8</v>
      </c>
      <c r="G1065" s="1096">
        <v>5400</v>
      </c>
      <c r="H1065" s="1096">
        <f t="shared" si="151"/>
        <v>23830.2</v>
      </c>
      <c r="I1065" s="1096">
        <f t="shared" si="152"/>
        <v>88745.88</v>
      </c>
      <c r="J1065" s="1285"/>
      <c r="K1065" s="1285"/>
      <c r="L1065" s="1285"/>
      <c r="M1065" s="1096">
        <v>480000</v>
      </c>
      <c r="N1065" s="1322"/>
    </row>
    <row r="1066" spans="1:14" ht="21.75" customHeight="1">
      <c r="A1066" s="1377">
        <v>143</v>
      </c>
      <c r="B1066" s="1100"/>
      <c r="C1066" s="1414" t="s">
        <v>1625</v>
      </c>
      <c r="D1066" s="1415">
        <v>476604</v>
      </c>
      <c r="E1066" s="1096">
        <f t="shared" si="149"/>
        <v>166811.4</v>
      </c>
      <c r="F1066" s="1096">
        <f t="shared" si="150"/>
        <v>95320.8</v>
      </c>
      <c r="G1066" s="1096">
        <v>5400</v>
      </c>
      <c r="H1066" s="1096">
        <f t="shared" si="151"/>
        <v>23830.2</v>
      </c>
      <c r="I1066" s="1096">
        <f t="shared" si="152"/>
        <v>88745.88</v>
      </c>
      <c r="J1066" s="1285"/>
      <c r="K1066" s="1285"/>
      <c r="L1066" s="1285"/>
      <c r="M1066" s="1096">
        <v>480000</v>
      </c>
      <c r="N1066" s="1322"/>
    </row>
    <row r="1067" spans="1:14" ht="21.75" customHeight="1">
      <c r="A1067" s="1377">
        <v>144</v>
      </c>
      <c r="B1067" s="1100"/>
      <c r="C1067" s="1414" t="s">
        <v>1625</v>
      </c>
      <c r="D1067" s="1415">
        <v>476604</v>
      </c>
      <c r="E1067" s="1096">
        <f t="shared" si="149"/>
        <v>166811.4</v>
      </c>
      <c r="F1067" s="1096">
        <f t="shared" si="150"/>
        <v>95320.8</v>
      </c>
      <c r="G1067" s="1096">
        <v>5400</v>
      </c>
      <c r="H1067" s="1096">
        <f t="shared" si="151"/>
        <v>23830.2</v>
      </c>
      <c r="I1067" s="1096">
        <f t="shared" si="152"/>
        <v>88745.88</v>
      </c>
      <c r="J1067" s="1285"/>
      <c r="K1067" s="1285"/>
      <c r="L1067" s="1285"/>
      <c r="M1067" s="1096">
        <v>480000</v>
      </c>
      <c r="N1067" s="1322"/>
    </row>
    <row r="1068" spans="1:14" ht="21.75" customHeight="1">
      <c r="A1068" s="1377">
        <v>145</v>
      </c>
      <c r="B1068" s="1100"/>
      <c r="C1068" s="1414" t="s">
        <v>1625</v>
      </c>
      <c r="D1068" s="1415">
        <v>476604</v>
      </c>
      <c r="E1068" s="1096">
        <f t="shared" si="149"/>
        <v>166811.4</v>
      </c>
      <c r="F1068" s="1096">
        <f t="shared" si="150"/>
        <v>95320.8</v>
      </c>
      <c r="G1068" s="1096">
        <v>5400</v>
      </c>
      <c r="H1068" s="1096">
        <f t="shared" si="151"/>
        <v>23830.2</v>
      </c>
      <c r="I1068" s="1096">
        <f t="shared" si="152"/>
        <v>88745.88</v>
      </c>
      <c r="J1068" s="1285"/>
      <c r="K1068" s="1285"/>
      <c r="L1068" s="1285"/>
      <c r="M1068" s="1096">
        <v>480000</v>
      </c>
      <c r="N1068" s="1322"/>
    </row>
    <row r="1069" spans="1:14" ht="21.75" customHeight="1">
      <c r="A1069" s="1377">
        <v>146</v>
      </c>
      <c r="B1069" s="1100"/>
      <c r="C1069" s="1414" t="s">
        <v>1625</v>
      </c>
      <c r="D1069" s="1415">
        <v>476604</v>
      </c>
      <c r="E1069" s="1096">
        <f t="shared" si="149"/>
        <v>166811.4</v>
      </c>
      <c r="F1069" s="1096">
        <f t="shared" si="150"/>
        <v>95320.8</v>
      </c>
      <c r="G1069" s="1096">
        <v>5400</v>
      </c>
      <c r="H1069" s="1096">
        <f t="shared" si="151"/>
        <v>23830.2</v>
      </c>
      <c r="I1069" s="1096">
        <f t="shared" si="152"/>
        <v>88745.88</v>
      </c>
      <c r="J1069" s="1285"/>
      <c r="K1069" s="1285"/>
      <c r="L1069" s="1285"/>
      <c r="M1069" s="1096">
        <v>480000</v>
      </c>
      <c r="N1069" s="1322"/>
    </row>
    <row r="1070" spans="1:14" ht="21.75" customHeight="1">
      <c r="A1070" s="1377">
        <v>147</v>
      </c>
      <c r="B1070" s="1100"/>
      <c r="C1070" s="1414" t="s">
        <v>1625</v>
      </c>
      <c r="D1070" s="1415">
        <v>476604</v>
      </c>
      <c r="E1070" s="1096">
        <f t="shared" si="149"/>
        <v>166811.4</v>
      </c>
      <c r="F1070" s="1096">
        <f t="shared" si="150"/>
        <v>95320.8</v>
      </c>
      <c r="G1070" s="1096">
        <v>5400</v>
      </c>
      <c r="H1070" s="1096">
        <f t="shared" si="151"/>
        <v>23830.2</v>
      </c>
      <c r="I1070" s="1096">
        <f t="shared" si="152"/>
        <v>88745.88</v>
      </c>
      <c r="J1070" s="1285"/>
      <c r="K1070" s="1285"/>
      <c r="L1070" s="1285"/>
      <c r="M1070" s="1096">
        <v>480000</v>
      </c>
      <c r="N1070" s="1322"/>
    </row>
    <row r="1071" spans="1:14" ht="21.75" customHeight="1">
      <c r="A1071" s="1377">
        <v>148</v>
      </c>
      <c r="B1071" s="1100"/>
      <c r="C1071" s="1414" t="s">
        <v>1625</v>
      </c>
      <c r="D1071" s="1415">
        <v>476604</v>
      </c>
      <c r="E1071" s="1096">
        <f t="shared" si="149"/>
        <v>166811.4</v>
      </c>
      <c r="F1071" s="1096">
        <f t="shared" si="150"/>
        <v>95320.8</v>
      </c>
      <c r="G1071" s="1096">
        <v>5400</v>
      </c>
      <c r="H1071" s="1096">
        <f t="shared" si="151"/>
        <v>23830.2</v>
      </c>
      <c r="I1071" s="1096">
        <f t="shared" si="152"/>
        <v>88745.88</v>
      </c>
      <c r="J1071" s="1285"/>
      <c r="K1071" s="1285"/>
      <c r="L1071" s="1285"/>
      <c r="M1071" s="1096">
        <v>480000</v>
      </c>
      <c r="N1071" s="1322"/>
    </row>
    <row r="1072" spans="1:14" ht="21.75" customHeight="1">
      <c r="A1072" s="1377">
        <v>149</v>
      </c>
      <c r="B1072" s="1100"/>
      <c r="C1072" s="1414" t="s">
        <v>1625</v>
      </c>
      <c r="D1072" s="1415">
        <v>476604</v>
      </c>
      <c r="E1072" s="1096">
        <f t="shared" si="149"/>
        <v>166811.4</v>
      </c>
      <c r="F1072" s="1096">
        <f t="shared" si="150"/>
        <v>95320.8</v>
      </c>
      <c r="G1072" s="1096">
        <v>5400</v>
      </c>
      <c r="H1072" s="1096">
        <f t="shared" si="151"/>
        <v>23830.2</v>
      </c>
      <c r="I1072" s="1096">
        <f t="shared" si="152"/>
        <v>88745.88</v>
      </c>
      <c r="J1072" s="1285"/>
      <c r="K1072" s="1285"/>
      <c r="L1072" s="1285"/>
      <c r="M1072" s="1096">
        <v>480000</v>
      </c>
      <c r="N1072" s="1322"/>
    </row>
    <row r="1073" spans="1:14" ht="21.75" customHeight="1">
      <c r="A1073" s="1377">
        <v>150</v>
      </c>
      <c r="B1073" s="1100"/>
      <c r="C1073" s="1414" t="s">
        <v>1625</v>
      </c>
      <c r="D1073" s="1415">
        <v>476604</v>
      </c>
      <c r="E1073" s="1096">
        <f t="shared" si="149"/>
        <v>166811.4</v>
      </c>
      <c r="F1073" s="1096">
        <f t="shared" si="150"/>
        <v>95320.8</v>
      </c>
      <c r="G1073" s="1096">
        <v>5400</v>
      </c>
      <c r="H1073" s="1096">
        <f t="shared" si="151"/>
        <v>23830.2</v>
      </c>
      <c r="I1073" s="1096">
        <f t="shared" si="152"/>
        <v>88745.88</v>
      </c>
      <c r="J1073" s="1285"/>
      <c r="K1073" s="1285"/>
      <c r="L1073" s="1285"/>
      <c r="M1073" s="1096">
        <v>480000</v>
      </c>
      <c r="N1073" s="1322"/>
    </row>
    <row r="1074" spans="1:14" ht="21.75" customHeight="1">
      <c r="A1074" s="1377">
        <v>151</v>
      </c>
      <c r="B1074" s="1100"/>
      <c r="C1074" s="1414" t="s">
        <v>1625</v>
      </c>
      <c r="D1074" s="1415">
        <v>476604</v>
      </c>
      <c r="E1074" s="1096">
        <f t="shared" si="149"/>
        <v>166811.4</v>
      </c>
      <c r="F1074" s="1096">
        <f t="shared" si="150"/>
        <v>95320.8</v>
      </c>
      <c r="G1074" s="1096">
        <v>5400</v>
      </c>
      <c r="H1074" s="1096">
        <f t="shared" si="151"/>
        <v>23830.2</v>
      </c>
      <c r="I1074" s="1096">
        <f t="shared" si="152"/>
        <v>88745.88</v>
      </c>
      <c r="J1074" s="1285"/>
      <c r="K1074" s="1285"/>
      <c r="L1074" s="1285"/>
      <c r="M1074" s="1096">
        <v>480000</v>
      </c>
      <c r="N1074" s="1322"/>
    </row>
    <row r="1075" spans="1:14" ht="21.75" customHeight="1">
      <c r="A1075" s="1377">
        <v>152</v>
      </c>
      <c r="B1075" s="1100"/>
      <c r="C1075" s="1414" t="s">
        <v>1625</v>
      </c>
      <c r="D1075" s="1415">
        <v>476604</v>
      </c>
      <c r="E1075" s="1096">
        <f t="shared" si="149"/>
        <v>166811.4</v>
      </c>
      <c r="F1075" s="1096">
        <f t="shared" si="150"/>
        <v>95320.8</v>
      </c>
      <c r="G1075" s="1096">
        <v>5400</v>
      </c>
      <c r="H1075" s="1096">
        <f t="shared" si="151"/>
        <v>23830.2</v>
      </c>
      <c r="I1075" s="1096">
        <f t="shared" si="152"/>
        <v>88745.88</v>
      </c>
      <c r="J1075" s="1285"/>
      <c r="K1075" s="1285"/>
      <c r="L1075" s="1285"/>
      <c r="M1075" s="1096">
        <v>480000</v>
      </c>
      <c r="N1075" s="1322"/>
    </row>
    <row r="1076" spans="1:14" ht="21.75" customHeight="1">
      <c r="A1076" s="1377">
        <v>153</v>
      </c>
      <c r="B1076" s="1100"/>
      <c r="C1076" s="1414" t="s">
        <v>1625</v>
      </c>
      <c r="D1076" s="1415">
        <v>476604</v>
      </c>
      <c r="E1076" s="1096">
        <f t="shared" si="149"/>
        <v>166811.4</v>
      </c>
      <c r="F1076" s="1096">
        <f t="shared" si="150"/>
        <v>95320.8</v>
      </c>
      <c r="G1076" s="1096">
        <v>5400</v>
      </c>
      <c r="H1076" s="1096">
        <f t="shared" si="151"/>
        <v>23830.2</v>
      </c>
      <c r="I1076" s="1096">
        <f t="shared" si="152"/>
        <v>88745.88</v>
      </c>
      <c r="J1076" s="1285"/>
      <c r="K1076" s="1285"/>
      <c r="L1076" s="1285"/>
      <c r="M1076" s="1096">
        <v>480000</v>
      </c>
      <c r="N1076" s="1322"/>
    </row>
    <row r="1077" spans="1:14" ht="21.75" customHeight="1">
      <c r="A1077" s="1377">
        <v>154</v>
      </c>
      <c r="B1077" s="1100"/>
      <c r="C1077" s="1414" t="s">
        <v>1625</v>
      </c>
      <c r="D1077" s="1415">
        <v>476604</v>
      </c>
      <c r="E1077" s="1096">
        <f t="shared" si="149"/>
        <v>166811.4</v>
      </c>
      <c r="F1077" s="1096">
        <f t="shared" si="150"/>
        <v>95320.8</v>
      </c>
      <c r="G1077" s="1096">
        <v>5400</v>
      </c>
      <c r="H1077" s="1096">
        <f t="shared" si="151"/>
        <v>23830.2</v>
      </c>
      <c r="I1077" s="1096">
        <f t="shared" si="152"/>
        <v>88745.88</v>
      </c>
      <c r="J1077" s="1285"/>
      <c r="K1077" s="1285"/>
      <c r="L1077" s="1285"/>
      <c r="M1077" s="1096">
        <v>480000</v>
      </c>
      <c r="N1077" s="1322"/>
    </row>
    <row r="1078" spans="1:14" ht="21.75" customHeight="1">
      <c r="A1078" s="1377">
        <v>155</v>
      </c>
      <c r="B1078" s="1100"/>
      <c r="C1078" s="1414" t="s">
        <v>1625</v>
      </c>
      <c r="D1078" s="1415">
        <v>476604</v>
      </c>
      <c r="E1078" s="1096">
        <f t="shared" si="149"/>
        <v>166811.4</v>
      </c>
      <c r="F1078" s="1096">
        <f t="shared" si="150"/>
        <v>95320.8</v>
      </c>
      <c r="G1078" s="1096">
        <v>5400</v>
      </c>
      <c r="H1078" s="1096">
        <f t="shared" si="151"/>
        <v>23830.2</v>
      </c>
      <c r="I1078" s="1096">
        <f t="shared" si="152"/>
        <v>88745.88</v>
      </c>
      <c r="J1078" s="1285"/>
      <c r="K1078" s="1285"/>
      <c r="L1078" s="1285"/>
      <c r="M1078" s="1096">
        <v>480000</v>
      </c>
      <c r="N1078" s="1322"/>
    </row>
    <row r="1079" spans="1:14" ht="21.75" customHeight="1">
      <c r="A1079" s="1377">
        <v>156</v>
      </c>
      <c r="B1079" s="1100"/>
      <c r="C1079" s="1414" t="s">
        <v>1625</v>
      </c>
      <c r="D1079" s="1415">
        <v>476604</v>
      </c>
      <c r="E1079" s="1096">
        <f t="shared" si="149"/>
        <v>166811.4</v>
      </c>
      <c r="F1079" s="1096">
        <f t="shared" si="150"/>
        <v>95320.8</v>
      </c>
      <c r="G1079" s="1096">
        <v>5400</v>
      </c>
      <c r="H1079" s="1096">
        <f t="shared" si="151"/>
        <v>23830.2</v>
      </c>
      <c r="I1079" s="1096">
        <f t="shared" si="152"/>
        <v>88745.88</v>
      </c>
      <c r="J1079" s="1285"/>
      <c r="K1079" s="1285"/>
      <c r="L1079" s="1285"/>
      <c r="M1079" s="1096">
        <v>480000</v>
      </c>
      <c r="N1079" s="1322"/>
    </row>
    <row r="1080" spans="1:14" ht="21.75" customHeight="1">
      <c r="A1080" s="1377">
        <v>157</v>
      </c>
      <c r="B1080" s="1100"/>
      <c r="C1080" s="1414" t="s">
        <v>1625</v>
      </c>
      <c r="D1080" s="1415">
        <v>476604</v>
      </c>
      <c r="E1080" s="1096">
        <f t="shared" si="149"/>
        <v>166811.4</v>
      </c>
      <c r="F1080" s="1096">
        <f t="shared" si="150"/>
        <v>95320.8</v>
      </c>
      <c r="G1080" s="1096">
        <v>5400</v>
      </c>
      <c r="H1080" s="1096">
        <f t="shared" si="151"/>
        <v>23830.2</v>
      </c>
      <c r="I1080" s="1096">
        <f t="shared" si="152"/>
        <v>88745.88</v>
      </c>
      <c r="J1080" s="1285"/>
      <c r="K1080" s="1285"/>
      <c r="L1080" s="1285"/>
      <c r="M1080" s="1096">
        <v>480000</v>
      </c>
      <c r="N1080" s="1322"/>
    </row>
    <row r="1081" spans="1:14" ht="21.75" customHeight="1">
      <c r="A1081" s="1377">
        <v>158</v>
      </c>
      <c r="B1081" s="1100"/>
      <c r="C1081" s="1414" t="s">
        <v>1625</v>
      </c>
      <c r="D1081" s="1415">
        <v>476604</v>
      </c>
      <c r="E1081" s="1096">
        <f t="shared" si="149"/>
        <v>166811.4</v>
      </c>
      <c r="F1081" s="1096">
        <f t="shared" si="150"/>
        <v>95320.8</v>
      </c>
      <c r="G1081" s="1096">
        <v>5400</v>
      </c>
      <c r="H1081" s="1096">
        <f t="shared" si="151"/>
        <v>23830.2</v>
      </c>
      <c r="I1081" s="1096">
        <f t="shared" si="152"/>
        <v>88745.88</v>
      </c>
      <c r="J1081" s="1285"/>
      <c r="K1081" s="1285"/>
      <c r="L1081" s="1285"/>
      <c r="M1081" s="1096">
        <v>480000</v>
      </c>
      <c r="N1081" s="1322"/>
    </row>
    <row r="1082" spans="1:14" ht="21.75" customHeight="1">
      <c r="A1082" s="1377">
        <v>159</v>
      </c>
      <c r="B1082" s="1100"/>
      <c r="C1082" s="1414" t="s">
        <v>1625</v>
      </c>
      <c r="D1082" s="1415">
        <v>476604</v>
      </c>
      <c r="E1082" s="1096">
        <f t="shared" si="149"/>
        <v>166811.4</v>
      </c>
      <c r="F1082" s="1096">
        <f t="shared" si="150"/>
        <v>95320.8</v>
      </c>
      <c r="G1082" s="1096">
        <v>5400</v>
      </c>
      <c r="H1082" s="1096">
        <f t="shared" si="151"/>
        <v>23830.2</v>
      </c>
      <c r="I1082" s="1096">
        <f t="shared" si="152"/>
        <v>88745.88</v>
      </c>
      <c r="J1082" s="1285"/>
      <c r="K1082" s="1285"/>
      <c r="L1082" s="1285"/>
      <c r="M1082" s="1096">
        <v>480000</v>
      </c>
      <c r="N1082" s="1322"/>
    </row>
    <row r="1083" spans="1:14" ht="21.75" customHeight="1">
      <c r="A1083" s="1377">
        <v>160</v>
      </c>
      <c r="B1083" s="1100"/>
      <c r="C1083" s="1414" t="s">
        <v>1625</v>
      </c>
      <c r="D1083" s="1415">
        <v>476604</v>
      </c>
      <c r="E1083" s="1096">
        <f t="shared" si="149"/>
        <v>166811.4</v>
      </c>
      <c r="F1083" s="1096">
        <f t="shared" si="150"/>
        <v>95320.8</v>
      </c>
      <c r="G1083" s="1096">
        <v>5400</v>
      </c>
      <c r="H1083" s="1096">
        <f t="shared" si="151"/>
        <v>23830.2</v>
      </c>
      <c r="I1083" s="1096">
        <f t="shared" si="152"/>
        <v>88745.88</v>
      </c>
      <c r="J1083" s="1285"/>
      <c r="K1083" s="1285"/>
      <c r="L1083" s="1285"/>
      <c r="M1083" s="1096">
        <v>480000</v>
      </c>
      <c r="N1083" s="1322"/>
    </row>
    <row r="1084" spans="1:14" ht="21.75" customHeight="1">
      <c r="A1084" s="1377">
        <v>161</v>
      </c>
      <c r="B1084" s="1100"/>
      <c r="C1084" s="1414" t="s">
        <v>1625</v>
      </c>
      <c r="D1084" s="1415">
        <v>476604</v>
      </c>
      <c r="E1084" s="1096">
        <f t="shared" si="149"/>
        <v>166811.4</v>
      </c>
      <c r="F1084" s="1096">
        <f t="shared" si="150"/>
        <v>95320.8</v>
      </c>
      <c r="G1084" s="1096">
        <v>5400</v>
      </c>
      <c r="H1084" s="1096">
        <f t="shared" si="151"/>
        <v>23830.2</v>
      </c>
      <c r="I1084" s="1096">
        <f t="shared" si="152"/>
        <v>88745.88</v>
      </c>
      <c r="J1084" s="1285"/>
      <c r="K1084" s="1285"/>
      <c r="L1084" s="1285"/>
      <c r="M1084" s="1096">
        <v>480000</v>
      </c>
      <c r="N1084" s="1322"/>
    </row>
    <row r="1085" spans="1:14" ht="21.75" customHeight="1">
      <c r="A1085" s="1377">
        <v>162</v>
      </c>
      <c r="B1085" s="1100"/>
      <c r="C1085" s="1414" t="s">
        <v>1625</v>
      </c>
      <c r="D1085" s="1415">
        <v>476604</v>
      </c>
      <c r="E1085" s="1096">
        <f t="shared" si="149"/>
        <v>166811.4</v>
      </c>
      <c r="F1085" s="1096">
        <f t="shared" si="150"/>
        <v>95320.8</v>
      </c>
      <c r="G1085" s="1096">
        <v>5400</v>
      </c>
      <c r="H1085" s="1096">
        <f t="shared" si="151"/>
        <v>23830.2</v>
      </c>
      <c r="I1085" s="1096">
        <f t="shared" si="152"/>
        <v>88745.88</v>
      </c>
      <c r="J1085" s="1285"/>
      <c r="K1085" s="1285"/>
      <c r="L1085" s="1285"/>
      <c r="M1085" s="1096">
        <v>480000</v>
      </c>
      <c r="N1085" s="1322"/>
    </row>
    <row r="1086" spans="1:14" ht="21.75" customHeight="1">
      <c r="A1086" s="1377">
        <v>163</v>
      </c>
      <c r="B1086" s="1100"/>
      <c r="C1086" s="1414" t="s">
        <v>1625</v>
      </c>
      <c r="D1086" s="1415">
        <v>476604</v>
      </c>
      <c r="E1086" s="1096">
        <f t="shared" si="149"/>
        <v>166811.4</v>
      </c>
      <c r="F1086" s="1096">
        <f t="shared" si="150"/>
        <v>95320.8</v>
      </c>
      <c r="G1086" s="1096">
        <v>5400</v>
      </c>
      <c r="H1086" s="1096">
        <f t="shared" si="151"/>
        <v>23830.2</v>
      </c>
      <c r="I1086" s="1096">
        <f t="shared" si="152"/>
        <v>88745.88</v>
      </c>
      <c r="J1086" s="1285"/>
      <c r="K1086" s="1285"/>
      <c r="L1086" s="1285"/>
      <c r="M1086" s="1096">
        <v>480000</v>
      </c>
      <c r="N1086" s="1322"/>
    </row>
    <row r="1087" spans="1:14" ht="21.75" customHeight="1">
      <c r="A1087" s="1377">
        <v>164</v>
      </c>
      <c r="B1087" s="1100"/>
      <c r="C1087" s="1414" t="s">
        <v>1625</v>
      </c>
      <c r="D1087" s="1415">
        <v>476604</v>
      </c>
      <c r="E1087" s="1096">
        <f t="shared" si="149"/>
        <v>166811.4</v>
      </c>
      <c r="F1087" s="1096">
        <f t="shared" si="150"/>
        <v>95320.8</v>
      </c>
      <c r="G1087" s="1096">
        <v>5400</v>
      </c>
      <c r="H1087" s="1096">
        <f t="shared" si="151"/>
        <v>23830.2</v>
      </c>
      <c r="I1087" s="1096">
        <f t="shared" si="152"/>
        <v>88745.88</v>
      </c>
      <c r="J1087" s="1285"/>
      <c r="K1087" s="1285"/>
      <c r="L1087" s="1285"/>
      <c r="M1087" s="1096">
        <v>480000</v>
      </c>
      <c r="N1087" s="1322"/>
    </row>
    <row r="1088" spans="1:14" ht="21.75" customHeight="1">
      <c r="A1088" s="1377">
        <v>165</v>
      </c>
      <c r="B1088" s="1100"/>
      <c r="C1088" s="1414" t="s">
        <v>1625</v>
      </c>
      <c r="D1088" s="1415">
        <v>476604</v>
      </c>
      <c r="E1088" s="1096">
        <f t="shared" si="149"/>
        <v>166811.4</v>
      </c>
      <c r="F1088" s="1096">
        <f t="shared" si="150"/>
        <v>95320.8</v>
      </c>
      <c r="G1088" s="1096">
        <v>5400</v>
      </c>
      <c r="H1088" s="1096">
        <f t="shared" si="151"/>
        <v>23830.2</v>
      </c>
      <c r="I1088" s="1096">
        <f t="shared" si="152"/>
        <v>88745.88</v>
      </c>
      <c r="J1088" s="1285"/>
      <c r="K1088" s="1285"/>
      <c r="L1088" s="1285"/>
      <c r="M1088" s="1096">
        <v>480000</v>
      </c>
      <c r="N1088" s="1322"/>
    </row>
    <row r="1089" spans="1:14" ht="21.75" customHeight="1">
      <c r="A1089" s="1377">
        <v>166</v>
      </c>
      <c r="B1089" s="1100"/>
      <c r="C1089" s="1414" t="s">
        <v>1625</v>
      </c>
      <c r="D1089" s="1415">
        <v>476604</v>
      </c>
      <c r="E1089" s="1096">
        <f t="shared" si="149"/>
        <v>166811.4</v>
      </c>
      <c r="F1089" s="1096">
        <f t="shared" si="150"/>
        <v>95320.8</v>
      </c>
      <c r="G1089" s="1096">
        <v>5400</v>
      </c>
      <c r="H1089" s="1096">
        <f t="shared" si="151"/>
        <v>23830.2</v>
      </c>
      <c r="I1089" s="1096">
        <f t="shared" si="152"/>
        <v>88745.88</v>
      </c>
      <c r="J1089" s="1285"/>
      <c r="K1089" s="1285"/>
      <c r="L1089" s="1285"/>
      <c r="M1089" s="1096">
        <v>480000</v>
      </c>
      <c r="N1089" s="1322"/>
    </row>
    <row r="1090" spans="1:14" ht="21.75" customHeight="1">
      <c r="A1090" s="1377">
        <v>167</v>
      </c>
      <c r="B1090" s="1100"/>
      <c r="C1090" s="1414" t="s">
        <v>1625</v>
      </c>
      <c r="D1090" s="1415">
        <v>476604</v>
      </c>
      <c r="E1090" s="1096">
        <f t="shared" si="149"/>
        <v>166811.4</v>
      </c>
      <c r="F1090" s="1096">
        <f t="shared" si="150"/>
        <v>95320.8</v>
      </c>
      <c r="G1090" s="1096">
        <v>5400</v>
      </c>
      <c r="H1090" s="1096">
        <f t="shared" si="151"/>
        <v>23830.2</v>
      </c>
      <c r="I1090" s="1096">
        <f t="shared" si="152"/>
        <v>88745.88</v>
      </c>
      <c r="J1090" s="1285"/>
      <c r="K1090" s="1285"/>
      <c r="L1090" s="1285"/>
      <c r="M1090" s="1096">
        <v>480000</v>
      </c>
      <c r="N1090" s="1322"/>
    </row>
    <row r="1091" spans="1:14" ht="21.75" customHeight="1">
      <c r="A1091" s="1377">
        <v>168</v>
      </c>
      <c r="B1091" s="1100"/>
      <c r="C1091" s="1414" t="s">
        <v>1625</v>
      </c>
      <c r="D1091" s="1415">
        <v>476604</v>
      </c>
      <c r="E1091" s="1096">
        <f t="shared" si="149"/>
        <v>166811.4</v>
      </c>
      <c r="F1091" s="1096">
        <f t="shared" si="150"/>
        <v>95320.8</v>
      </c>
      <c r="G1091" s="1096">
        <v>5400</v>
      </c>
      <c r="H1091" s="1096">
        <f t="shared" si="151"/>
        <v>23830.2</v>
      </c>
      <c r="I1091" s="1096">
        <f t="shared" si="152"/>
        <v>88745.88</v>
      </c>
      <c r="J1091" s="1285"/>
      <c r="K1091" s="1285"/>
      <c r="L1091" s="1285"/>
      <c r="M1091" s="1096">
        <v>480000</v>
      </c>
      <c r="N1091" s="1322"/>
    </row>
    <row r="1092" spans="1:14" ht="21.75" customHeight="1">
      <c r="A1092" s="1377">
        <v>169</v>
      </c>
      <c r="B1092" s="1100"/>
      <c r="C1092" s="1414" t="s">
        <v>1625</v>
      </c>
      <c r="D1092" s="1415">
        <v>476604</v>
      </c>
      <c r="E1092" s="1096">
        <f t="shared" si="149"/>
        <v>166811.4</v>
      </c>
      <c r="F1092" s="1096">
        <f t="shared" si="150"/>
        <v>95320.8</v>
      </c>
      <c r="G1092" s="1096">
        <v>5400</v>
      </c>
      <c r="H1092" s="1096">
        <f t="shared" si="151"/>
        <v>23830.2</v>
      </c>
      <c r="I1092" s="1096">
        <f t="shared" si="152"/>
        <v>88745.88</v>
      </c>
      <c r="J1092" s="1285"/>
      <c r="K1092" s="1285"/>
      <c r="L1092" s="1285"/>
      <c r="M1092" s="1096">
        <v>480000</v>
      </c>
      <c r="N1092" s="1322"/>
    </row>
    <row r="1093" spans="1:14" ht="21.75" customHeight="1">
      <c r="A1093" s="1377">
        <v>170</v>
      </c>
      <c r="B1093" s="1100"/>
      <c r="C1093" s="1414" t="s">
        <v>1625</v>
      </c>
      <c r="D1093" s="1415">
        <v>476604</v>
      </c>
      <c r="E1093" s="1096">
        <f t="shared" si="149"/>
        <v>166811.4</v>
      </c>
      <c r="F1093" s="1096">
        <f t="shared" si="150"/>
        <v>95320.8</v>
      </c>
      <c r="G1093" s="1096">
        <v>5400</v>
      </c>
      <c r="H1093" s="1096">
        <f t="shared" si="151"/>
        <v>23830.2</v>
      </c>
      <c r="I1093" s="1096">
        <f t="shared" si="152"/>
        <v>88745.88</v>
      </c>
      <c r="J1093" s="1285"/>
      <c r="K1093" s="1285"/>
      <c r="L1093" s="1285"/>
      <c r="M1093" s="1096">
        <v>480000</v>
      </c>
      <c r="N1093" s="1322"/>
    </row>
    <row r="1094" spans="1:14" ht="21.75" customHeight="1">
      <c r="A1094" s="1377">
        <v>171</v>
      </c>
      <c r="B1094" s="1100"/>
      <c r="C1094" s="1414" t="s">
        <v>1625</v>
      </c>
      <c r="D1094" s="1415">
        <v>476604</v>
      </c>
      <c r="E1094" s="1096">
        <f t="shared" si="149"/>
        <v>166811.4</v>
      </c>
      <c r="F1094" s="1096">
        <f t="shared" si="150"/>
        <v>95320.8</v>
      </c>
      <c r="G1094" s="1096">
        <v>5400</v>
      </c>
      <c r="H1094" s="1096">
        <f t="shared" si="151"/>
        <v>23830.2</v>
      </c>
      <c r="I1094" s="1096">
        <f t="shared" si="152"/>
        <v>88745.88</v>
      </c>
      <c r="J1094" s="1285"/>
      <c r="K1094" s="1285"/>
      <c r="L1094" s="1285"/>
      <c r="M1094" s="1096">
        <v>480000</v>
      </c>
      <c r="N1094" s="1322"/>
    </row>
    <row r="1095" spans="1:14" ht="21.75" customHeight="1">
      <c r="A1095" s="1377">
        <v>172</v>
      </c>
      <c r="B1095" s="1100"/>
      <c r="C1095" s="1414" t="s">
        <v>1625</v>
      </c>
      <c r="D1095" s="1415">
        <v>476604</v>
      </c>
      <c r="E1095" s="1096">
        <f t="shared" si="149"/>
        <v>166811.4</v>
      </c>
      <c r="F1095" s="1096">
        <f t="shared" si="150"/>
        <v>95320.8</v>
      </c>
      <c r="G1095" s="1096">
        <v>5400</v>
      </c>
      <c r="H1095" s="1096">
        <f t="shared" si="151"/>
        <v>23830.2</v>
      </c>
      <c r="I1095" s="1096">
        <f t="shared" si="152"/>
        <v>88745.88</v>
      </c>
      <c r="J1095" s="1285"/>
      <c r="K1095" s="1285"/>
      <c r="L1095" s="1285"/>
      <c r="M1095" s="1096">
        <v>480000</v>
      </c>
      <c r="N1095" s="1322"/>
    </row>
    <row r="1096" spans="1:14" ht="21.75" customHeight="1">
      <c r="A1096" s="1377">
        <v>173</v>
      </c>
      <c r="B1096" s="1100"/>
      <c r="C1096" s="1414" t="s">
        <v>1625</v>
      </c>
      <c r="D1096" s="1415">
        <v>476604</v>
      </c>
      <c r="E1096" s="1096">
        <f t="shared" si="149"/>
        <v>166811.4</v>
      </c>
      <c r="F1096" s="1096">
        <f t="shared" si="150"/>
        <v>95320.8</v>
      </c>
      <c r="G1096" s="1096">
        <v>5400</v>
      </c>
      <c r="H1096" s="1096">
        <f t="shared" si="151"/>
        <v>23830.2</v>
      </c>
      <c r="I1096" s="1096">
        <f t="shared" si="152"/>
        <v>88745.88</v>
      </c>
      <c r="J1096" s="1285"/>
      <c r="K1096" s="1285"/>
      <c r="L1096" s="1285"/>
      <c r="M1096" s="1096">
        <v>480000</v>
      </c>
      <c r="N1096" s="1322"/>
    </row>
    <row r="1097" spans="1:14" ht="21.75" customHeight="1">
      <c r="A1097" s="1377">
        <v>174</v>
      </c>
      <c r="B1097" s="1100"/>
      <c r="C1097" s="1414" t="s">
        <v>1625</v>
      </c>
      <c r="D1097" s="1415">
        <v>476604</v>
      </c>
      <c r="E1097" s="1096">
        <f t="shared" si="149"/>
        <v>166811.4</v>
      </c>
      <c r="F1097" s="1096">
        <f t="shared" si="150"/>
        <v>95320.8</v>
      </c>
      <c r="G1097" s="1096">
        <v>5400</v>
      </c>
      <c r="H1097" s="1096">
        <f t="shared" si="151"/>
        <v>23830.2</v>
      </c>
      <c r="I1097" s="1096">
        <f t="shared" si="152"/>
        <v>88745.88</v>
      </c>
      <c r="J1097" s="1285"/>
      <c r="K1097" s="1285"/>
      <c r="L1097" s="1285"/>
      <c r="M1097" s="1096">
        <v>480000</v>
      </c>
      <c r="N1097" s="1322"/>
    </row>
    <row r="1098" spans="1:14" ht="21.75" customHeight="1">
      <c r="A1098" s="1377">
        <v>175</v>
      </c>
      <c r="B1098" s="1100"/>
      <c r="C1098" s="1414" t="s">
        <v>1625</v>
      </c>
      <c r="D1098" s="1415">
        <v>476604</v>
      </c>
      <c r="E1098" s="1096">
        <f t="shared" si="149"/>
        <v>166811.4</v>
      </c>
      <c r="F1098" s="1096">
        <f t="shared" si="150"/>
        <v>95320.8</v>
      </c>
      <c r="G1098" s="1096">
        <v>5400</v>
      </c>
      <c r="H1098" s="1096">
        <f t="shared" si="151"/>
        <v>23830.2</v>
      </c>
      <c r="I1098" s="1096">
        <f t="shared" si="152"/>
        <v>88745.88</v>
      </c>
      <c r="J1098" s="1285"/>
      <c r="K1098" s="1285"/>
      <c r="L1098" s="1285"/>
      <c r="M1098" s="1096">
        <v>480000</v>
      </c>
      <c r="N1098" s="1322"/>
    </row>
    <row r="1099" spans="1:14" ht="21.75" customHeight="1">
      <c r="A1099" s="1377">
        <v>176</v>
      </c>
      <c r="B1099" s="1100"/>
      <c r="C1099" s="1414" t="s">
        <v>1625</v>
      </c>
      <c r="D1099" s="1415">
        <v>476604</v>
      </c>
      <c r="E1099" s="1096">
        <f t="shared" si="149"/>
        <v>166811.4</v>
      </c>
      <c r="F1099" s="1096">
        <f t="shared" si="150"/>
        <v>95320.8</v>
      </c>
      <c r="G1099" s="1096">
        <v>5400</v>
      </c>
      <c r="H1099" s="1096">
        <f t="shared" si="151"/>
        <v>23830.2</v>
      </c>
      <c r="I1099" s="1096">
        <f t="shared" si="152"/>
        <v>88745.88</v>
      </c>
      <c r="J1099" s="1285"/>
      <c r="K1099" s="1285"/>
      <c r="L1099" s="1285"/>
      <c r="M1099" s="1096">
        <v>480000</v>
      </c>
      <c r="N1099" s="1322"/>
    </row>
    <row r="1100" spans="1:14" ht="21.75" customHeight="1">
      <c r="A1100" s="1377">
        <v>177</v>
      </c>
      <c r="B1100" s="1100"/>
      <c r="C1100" s="1414" t="s">
        <v>1625</v>
      </c>
      <c r="D1100" s="1415">
        <v>476604</v>
      </c>
      <c r="E1100" s="1096">
        <f t="shared" si="149"/>
        <v>166811.4</v>
      </c>
      <c r="F1100" s="1096">
        <f t="shared" si="150"/>
        <v>95320.8</v>
      </c>
      <c r="G1100" s="1096">
        <v>5400</v>
      </c>
      <c r="H1100" s="1096">
        <f t="shared" si="151"/>
        <v>23830.2</v>
      </c>
      <c r="I1100" s="1096">
        <f t="shared" si="152"/>
        <v>88745.88</v>
      </c>
      <c r="J1100" s="1285"/>
      <c r="K1100" s="1285"/>
      <c r="L1100" s="1285"/>
      <c r="M1100" s="1096">
        <v>480000</v>
      </c>
      <c r="N1100" s="1322"/>
    </row>
    <row r="1101" spans="1:14" ht="21.75" customHeight="1">
      <c r="A1101" s="1377">
        <v>178</v>
      </c>
      <c r="B1101" s="1100"/>
      <c r="C1101" s="1414" t="s">
        <v>1625</v>
      </c>
      <c r="D1101" s="1415">
        <v>476604</v>
      </c>
      <c r="E1101" s="1096">
        <f t="shared" si="149"/>
        <v>166811.4</v>
      </c>
      <c r="F1101" s="1096">
        <f t="shared" si="150"/>
        <v>95320.8</v>
      </c>
      <c r="G1101" s="1096">
        <v>5400</v>
      </c>
      <c r="H1101" s="1096">
        <f t="shared" si="151"/>
        <v>23830.2</v>
      </c>
      <c r="I1101" s="1096">
        <f t="shared" si="152"/>
        <v>88745.88</v>
      </c>
      <c r="J1101" s="1285"/>
      <c r="K1101" s="1285"/>
      <c r="L1101" s="1285"/>
      <c r="M1101" s="1096">
        <v>480000</v>
      </c>
      <c r="N1101" s="1322"/>
    </row>
    <row r="1102" spans="1:14" ht="21.75" customHeight="1">
      <c r="A1102" s="1377">
        <v>179</v>
      </c>
      <c r="B1102" s="1100"/>
      <c r="C1102" s="1414" t="s">
        <v>1625</v>
      </c>
      <c r="D1102" s="1415">
        <v>476604</v>
      </c>
      <c r="E1102" s="1096">
        <f t="shared" si="149"/>
        <v>166811.4</v>
      </c>
      <c r="F1102" s="1096">
        <f t="shared" si="150"/>
        <v>95320.8</v>
      </c>
      <c r="G1102" s="1096">
        <v>5400</v>
      </c>
      <c r="H1102" s="1096">
        <f t="shared" si="151"/>
        <v>23830.2</v>
      </c>
      <c r="I1102" s="1096">
        <f t="shared" si="152"/>
        <v>88745.88</v>
      </c>
      <c r="J1102" s="1285"/>
      <c r="K1102" s="1285"/>
      <c r="L1102" s="1285"/>
      <c r="M1102" s="1096">
        <v>480000</v>
      </c>
      <c r="N1102" s="1322"/>
    </row>
    <row r="1103" spans="1:14" ht="21.75" customHeight="1">
      <c r="A1103" s="1377">
        <v>180</v>
      </c>
      <c r="B1103" s="1100"/>
      <c r="C1103" s="1414" t="s">
        <v>1625</v>
      </c>
      <c r="D1103" s="1415">
        <v>476604</v>
      </c>
      <c r="E1103" s="1096">
        <f t="shared" si="149"/>
        <v>166811.4</v>
      </c>
      <c r="F1103" s="1096">
        <f t="shared" si="150"/>
        <v>95320.8</v>
      </c>
      <c r="G1103" s="1096">
        <v>5400</v>
      </c>
      <c r="H1103" s="1096">
        <f t="shared" si="151"/>
        <v>23830.2</v>
      </c>
      <c r="I1103" s="1096">
        <f t="shared" si="152"/>
        <v>88745.88</v>
      </c>
      <c r="J1103" s="1285"/>
      <c r="K1103" s="1285"/>
      <c r="L1103" s="1285"/>
      <c r="M1103" s="1096">
        <v>480000</v>
      </c>
      <c r="N1103" s="1322"/>
    </row>
    <row r="1104" spans="1:14" ht="21.75" customHeight="1">
      <c r="A1104" s="1377">
        <v>181</v>
      </c>
      <c r="B1104" s="1100"/>
      <c r="C1104" s="1414" t="s">
        <v>1625</v>
      </c>
      <c r="D1104" s="1415">
        <v>476604</v>
      </c>
      <c r="E1104" s="1096">
        <f t="shared" si="149"/>
        <v>166811.4</v>
      </c>
      <c r="F1104" s="1096">
        <f t="shared" si="150"/>
        <v>95320.8</v>
      </c>
      <c r="G1104" s="1096">
        <v>5400</v>
      </c>
      <c r="H1104" s="1096">
        <f t="shared" si="151"/>
        <v>23830.2</v>
      </c>
      <c r="I1104" s="1096">
        <f t="shared" si="152"/>
        <v>88745.88</v>
      </c>
      <c r="J1104" s="1285"/>
      <c r="K1104" s="1285"/>
      <c r="L1104" s="1285"/>
      <c r="M1104" s="1096">
        <v>480000</v>
      </c>
      <c r="N1104" s="1322"/>
    </row>
    <row r="1105" spans="1:14" ht="21.75" customHeight="1">
      <c r="A1105" s="1377">
        <v>182</v>
      </c>
      <c r="B1105" s="1100"/>
      <c r="C1105" s="1414" t="s">
        <v>1625</v>
      </c>
      <c r="D1105" s="1415">
        <v>476604</v>
      </c>
      <c r="E1105" s="1096">
        <f t="shared" si="149"/>
        <v>166811.4</v>
      </c>
      <c r="F1105" s="1096">
        <f t="shared" si="150"/>
        <v>95320.8</v>
      </c>
      <c r="G1105" s="1096">
        <v>5400</v>
      </c>
      <c r="H1105" s="1096">
        <f t="shared" si="151"/>
        <v>23830.2</v>
      </c>
      <c r="I1105" s="1096">
        <f t="shared" si="152"/>
        <v>88745.88</v>
      </c>
      <c r="J1105" s="1285"/>
      <c r="K1105" s="1285"/>
      <c r="L1105" s="1285"/>
      <c r="M1105" s="1096">
        <v>480000</v>
      </c>
      <c r="N1105" s="1322"/>
    </row>
    <row r="1106" spans="1:14" ht="21.75" customHeight="1">
      <c r="A1106" s="1377">
        <v>183</v>
      </c>
      <c r="B1106" s="1100"/>
      <c r="C1106" s="1414" t="s">
        <v>1625</v>
      </c>
      <c r="D1106" s="1415">
        <v>476604</v>
      </c>
      <c r="E1106" s="1096">
        <f t="shared" si="149"/>
        <v>166811.4</v>
      </c>
      <c r="F1106" s="1096">
        <f t="shared" si="150"/>
        <v>95320.8</v>
      </c>
      <c r="G1106" s="1096">
        <v>5400</v>
      </c>
      <c r="H1106" s="1096">
        <f t="shared" si="151"/>
        <v>23830.2</v>
      </c>
      <c r="I1106" s="1096">
        <f t="shared" si="152"/>
        <v>88745.88</v>
      </c>
      <c r="J1106" s="1285"/>
      <c r="K1106" s="1285"/>
      <c r="L1106" s="1285"/>
      <c r="M1106" s="1096">
        <v>480000</v>
      </c>
      <c r="N1106" s="1322"/>
    </row>
    <row r="1107" spans="1:14" ht="21.75" customHeight="1">
      <c r="A1107" s="1377">
        <v>184</v>
      </c>
      <c r="B1107" s="1100"/>
      <c r="C1107" s="1414" t="s">
        <v>1625</v>
      </c>
      <c r="D1107" s="1415">
        <v>476604</v>
      </c>
      <c r="E1107" s="1096">
        <f t="shared" si="149"/>
        <v>166811.4</v>
      </c>
      <c r="F1107" s="1096">
        <f t="shared" si="150"/>
        <v>95320.8</v>
      </c>
      <c r="G1107" s="1096">
        <v>5400</v>
      </c>
      <c r="H1107" s="1096">
        <f t="shared" si="151"/>
        <v>23830.2</v>
      </c>
      <c r="I1107" s="1096">
        <f t="shared" si="152"/>
        <v>88745.88</v>
      </c>
      <c r="J1107" s="1285"/>
      <c r="K1107" s="1285"/>
      <c r="L1107" s="1285"/>
      <c r="M1107" s="1096">
        <v>480000</v>
      </c>
      <c r="N1107" s="1322"/>
    </row>
    <row r="1108" spans="1:14" ht="21.75" customHeight="1">
      <c r="A1108" s="1377">
        <v>185</v>
      </c>
      <c r="B1108" s="1100"/>
      <c r="C1108" s="1414" t="s">
        <v>1625</v>
      </c>
      <c r="D1108" s="1415">
        <v>476604</v>
      </c>
      <c r="E1108" s="1096">
        <f t="shared" si="149"/>
        <v>166811.4</v>
      </c>
      <c r="F1108" s="1096">
        <f t="shared" si="150"/>
        <v>95320.8</v>
      </c>
      <c r="G1108" s="1096">
        <v>5400</v>
      </c>
      <c r="H1108" s="1096">
        <f t="shared" si="151"/>
        <v>23830.2</v>
      </c>
      <c r="I1108" s="1096">
        <f t="shared" si="152"/>
        <v>88745.88</v>
      </c>
      <c r="J1108" s="1285"/>
      <c r="K1108" s="1285"/>
      <c r="L1108" s="1285"/>
      <c r="M1108" s="1096">
        <v>480000</v>
      </c>
      <c r="N1108" s="1322"/>
    </row>
    <row r="1109" spans="1:14" ht="21.75" customHeight="1">
      <c r="A1109" s="1377">
        <v>186</v>
      </c>
      <c r="B1109" s="1100"/>
      <c r="C1109" s="1414" t="s">
        <v>1625</v>
      </c>
      <c r="D1109" s="1415">
        <v>476604</v>
      </c>
      <c r="E1109" s="1096">
        <f t="shared" si="149"/>
        <v>166811.4</v>
      </c>
      <c r="F1109" s="1096">
        <f t="shared" si="150"/>
        <v>95320.8</v>
      </c>
      <c r="G1109" s="1096">
        <v>5400</v>
      </c>
      <c r="H1109" s="1096">
        <f t="shared" si="151"/>
        <v>23830.2</v>
      </c>
      <c r="I1109" s="1096">
        <f t="shared" si="152"/>
        <v>88745.88</v>
      </c>
      <c r="J1109" s="1285"/>
      <c r="K1109" s="1285"/>
      <c r="L1109" s="1285"/>
      <c r="M1109" s="1096">
        <v>480000</v>
      </c>
      <c r="N1109" s="1322"/>
    </row>
    <row r="1110" spans="1:14" ht="21.75" customHeight="1">
      <c r="A1110" s="1377">
        <v>187</v>
      </c>
      <c r="B1110" s="1100"/>
      <c r="C1110" s="1414" t="s">
        <v>1625</v>
      </c>
      <c r="D1110" s="1415">
        <v>476604</v>
      </c>
      <c r="E1110" s="1096">
        <f t="shared" si="149"/>
        <v>166811.4</v>
      </c>
      <c r="F1110" s="1096">
        <f t="shared" si="150"/>
        <v>95320.8</v>
      </c>
      <c r="G1110" s="1096">
        <v>5400</v>
      </c>
      <c r="H1110" s="1096">
        <f t="shared" si="151"/>
        <v>23830.2</v>
      </c>
      <c r="I1110" s="1096">
        <f t="shared" si="152"/>
        <v>88745.88</v>
      </c>
      <c r="J1110" s="1285"/>
      <c r="K1110" s="1285"/>
      <c r="L1110" s="1285"/>
      <c r="M1110" s="1096">
        <v>480000</v>
      </c>
      <c r="N1110" s="1322"/>
    </row>
    <row r="1111" spans="1:14" ht="21.75" customHeight="1">
      <c r="A1111" s="1377">
        <v>188</v>
      </c>
      <c r="B1111" s="1100"/>
      <c r="C1111" s="1414" t="s">
        <v>1625</v>
      </c>
      <c r="D1111" s="1415">
        <v>476604</v>
      </c>
      <c r="E1111" s="1096">
        <f t="shared" si="149"/>
        <v>166811.4</v>
      </c>
      <c r="F1111" s="1096">
        <f t="shared" si="150"/>
        <v>95320.8</v>
      </c>
      <c r="G1111" s="1096">
        <v>5400</v>
      </c>
      <c r="H1111" s="1096">
        <f t="shared" si="151"/>
        <v>23830.2</v>
      </c>
      <c r="I1111" s="1096">
        <f t="shared" si="152"/>
        <v>88745.88</v>
      </c>
      <c r="J1111" s="1285"/>
      <c r="K1111" s="1285"/>
      <c r="L1111" s="1285"/>
      <c r="M1111" s="1096">
        <v>480000</v>
      </c>
      <c r="N1111" s="1322"/>
    </row>
    <row r="1112" spans="1:14" ht="21.75" customHeight="1">
      <c r="A1112" s="1377">
        <v>189</v>
      </c>
      <c r="B1112" s="1100"/>
      <c r="C1112" s="1414" t="s">
        <v>1625</v>
      </c>
      <c r="D1112" s="1415">
        <v>476604</v>
      </c>
      <c r="E1112" s="1096">
        <f t="shared" si="149"/>
        <v>166811.4</v>
      </c>
      <c r="F1112" s="1096">
        <f t="shared" si="150"/>
        <v>95320.8</v>
      </c>
      <c r="G1112" s="1096">
        <v>5400</v>
      </c>
      <c r="H1112" s="1096">
        <f t="shared" si="151"/>
        <v>23830.2</v>
      </c>
      <c r="I1112" s="1096">
        <f t="shared" si="152"/>
        <v>88745.88</v>
      </c>
      <c r="J1112" s="1285"/>
      <c r="K1112" s="1285"/>
      <c r="L1112" s="1285"/>
      <c r="M1112" s="1096">
        <v>480000</v>
      </c>
      <c r="N1112" s="1322"/>
    </row>
    <row r="1113" spans="1:14" ht="21.75" customHeight="1">
      <c r="A1113" s="1377">
        <v>190</v>
      </c>
      <c r="B1113" s="1100"/>
      <c r="C1113" s="1414" t="s">
        <v>1625</v>
      </c>
      <c r="D1113" s="1415">
        <v>476604</v>
      </c>
      <c r="E1113" s="1096">
        <f t="shared" si="149"/>
        <v>166811.4</v>
      </c>
      <c r="F1113" s="1096">
        <f t="shared" si="150"/>
        <v>95320.8</v>
      </c>
      <c r="G1113" s="1096">
        <v>5400</v>
      </c>
      <c r="H1113" s="1096">
        <f t="shared" si="151"/>
        <v>23830.2</v>
      </c>
      <c r="I1113" s="1096">
        <f t="shared" si="152"/>
        <v>88745.88</v>
      </c>
      <c r="J1113" s="1285"/>
      <c r="K1113" s="1285"/>
      <c r="L1113" s="1285"/>
      <c r="M1113" s="1096">
        <v>480000</v>
      </c>
      <c r="N1113" s="1322"/>
    </row>
    <row r="1114" spans="1:14" ht="21.75" customHeight="1">
      <c r="A1114" s="1377">
        <v>191</v>
      </c>
      <c r="B1114" s="1100"/>
      <c r="C1114" s="1414" t="s">
        <v>1625</v>
      </c>
      <c r="D1114" s="1415">
        <v>476604</v>
      </c>
      <c r="E1114" s="1096">
        <f t="shared" si="149"/>
        <v>166811.4</v>
      </c>
      <c r="F1114" s="1096">
        <f t="shared" si="150"/>
        <v>95320.8</v>
      </c>
      <c r="G1114" s="1096">
        <v>5400</v>
      </c>
      <c r="H1114" s="1096">
        <f t="shared" si="151"/>
        <v>23830.2</v>
      </c>
      <c r="I1114" s="1096">
        <f t="shared" si="152"/>
        <v>88745.88</v>
      </c>
      <c r="J1114" s="1285"/>
      <c r="K1114" s="1285"/>
      <c r="L1114" s="1285"/>
      <c r="M1114" s="1096">
        <v>480000</v>
      </c>
      <c r="N1114" s="1322"/>
    </row>
    <row r="1115" spans="1:14" ht="21.75" customHeight="1">
      <c r="A1115" s="1377">
        <v>192</v>
      </c>
      <c r="B1115" s="1100"/>
      <c r="C1115" s="1414" t="s">
        <v>1625</v>
      </c>
      <c r="D1115" s="1415">
        <v>476604</v>
      </c>
      <c r="E1115" s="1096">
        <f t="shared" si="149"/>
        <v>166811.4</v>
      </c>
      <c r="F1115" s="1096">
        <f t="shared" si="150"/>
        <v>95320.8</v>
      </c>
      <c r="G1115" s="1096">
        <v>5400</v>
      </c>
      <c r="H1115" s="1096">
        <f t="shared" si="151"/>
        <v>23830.2</v>
      </c>
      <c r="I1115" s="1096">
        <f t="shared" si="152"/>
        <v>88745.88</v>
      </c>
      <c r="J1115" s="1285"/>
      <c r="K1115" s="1285"/>
      <c r="L1115" s="1285"/>
      <c r="M1115" s="1096">
        <v>480000</v>
      </c>
      <c r="N1115" s="1322"/>
    </row>
    <row r="1116" spans="1:14" ht="21.75" customHeight="1">
      <c r="A1116" s="1377">
        <v>193</v>
      </c>
      <c r="B1116" s="1100"/>
      <c r="C1116" s="1414" t="s">
        <v>1625</v>
      </c>
      <c r="D1116" s="1415">
        <v>476604</v>
      </c>
      <c r="E1116" s="1096">
        <f t="shared" si="149"/>
        <v>166811.4</v>
      </c>
      <c r="F1116" s="1096">
        <f t="shared" si="150"/>
        <v>95320.8</v>
      </c>
      <c r="G1116" s="1096">
        <v>5400</v>
      </c>
      <c r="H1116" s="1096">
        <f t="shared" si="151"/>
        <v>23830.2</v>
      </c>
      <c r="I1116" s="1096">
        <f t="shared" si="152"/>
        <v>88745.88</v>
      </c>
      <c r="J1116" s="1285"/>
      <c r="K1116" s="1285"/>
      <c r="L1116" s="1285"/>
      <c r="M1116" s="1096">
        <v>480000</v>
      </c>
      <c r="N1116" s="1322"/>
    </row>
    <row r="1117" spans="1:14" ht="21.75" customHeight="1">
      <c r="A1117" s="1377">
        <v>194</v>
      </c>
      <c r="B1117" s="1100"/>
      <c r="C1117" s="1414" t="s">
        <v>1625</v>
      </c>
      <c r="D1117" s="1415">
        <v>476604</v>
      </c>
      <c r="E1117" s="1096">
        <f t="shared" ref="E1117:E1180" si="153">D1117*35%</f>
        <v>166811.4</v>
      </c>
      <c r="F1117" s="1096">
        <f t="shared" si="150"/>
        <v>95320.8</v>
      </c>
      <c r="G1117" s="1096">
        <v>5400</v>
      </c>
      <c r="H1117" s="1096">
        <f t="shared" si="151"/>
        <v>23830.2</v>
      </c>
      <c r="I1117" s="1096">
        <f t="shared" si="152"/>
        <v>88745.88</v>
      </c>
      <c r="J1117" s="1285"/>
      <c r="K1117" s="1285"/>
      <c r="L1117" s="1285"/>
      <c r="M1117" s="1096">
        <v>480000</v>
      </c>
      <c r="N1117" s="1322"/>
    </row>
    <row r="1118" spans="1:14" ht="21.75" customHeight="1">
      <c r="A1118" s="1377">
        <v>195</v>
      </c>
      <c r="B1118" s="1100"/>
      <c r="C1118" s="1414" t="s">
        <v>1625</v>
      </c>
      <c r="D1118" s="1415">
        <v>476604</v>
      </c>
      <c r="E1118" s="1096">
        <f t="shared" si="153"/>
        <v>166811.4</v>
      </c>
      <c r="F1118" s="1096">
        <f t="shared" si="150"/>
        <v>95320.8</v>
      </c>
      <c r="G1118" s="1096">
        <v>5400</v>
      </c>
      <c r="H1118" s="1096">
        <f t="shared" si="151"/>
        <v>23830.2</v>
      </c>
      <c r="I1118" s="1096">
        <f t="shared" si="152"/>
        <v>88745.88</v>
      </c>
      <c r="J1118" s="1285"/>
      <c r="K1118" s="1285"/>
      <c r="L1118" s="1285"/>
      <c r="M1118" s="1096">
        <v>480000</v>
      </c>
      <c r="N1118" s="1322"/>
    </row>
    <row r="1119" spans="1:14" ht="21.75" customHeight="1">
      <c r="A1119" s="1377">
        <v>196</v>
      </c>
      <c r="B1119" s="1100"/>
      <c r="C1119" s="1414" t="s">
        <v>1625</v>
      </c>
      <c r="D1119" s="1415">
        <v>476604</v>
      </c>
      <c r="E1119" s="1096">
        <f t="shared" si="153"/>
        <v>166811.4</v>
      </c>
      <c r="F1119" s="1096">
        <f t="shared" si="150"/>
        <v>95320.8</v>
      </c>
      <c r="G1119" s="1096">
        <v>5400</v>
      </c>
      <c r="H1119" s="1096">
        <f t="shared" si="151"/>
        <v>23830.2</v>
      </c>
      <c r="I1119" s="1096">
        <f t="shared" si="152"/>
        <v>88745.88</v>
      </c>
      <c r="J1119" s="1285"/>
      <c r="K1119" s="1285"/>
      <c r="L1119" s="1285"/>
      <c r="M1119" s="1096">
        <v>480000</v>
      </c>
      <c r="N1119" s="1322"/>
    </row>
    <row r="1120" spans="1:14" ht="21.75" customHeight="1">
      <c r="A1120" s="1377">
        <v>197</v>
      </c>
      <c r="B1120" s="1100"/>
      <c r="C1120" s="1414" t="s">
        <v>1625</v>
      </c>
      <c r="D1120" s="1415">
        <v>476604</v>
      </c>
      <c r="E1120" s="1096">
        <f t="shared" si="153"/>
        <v>166811.4</v>
      </c>
      <c r="F1120" s="1096">
        <f t="shared" ref="F1120:F1183" si="154">D1120*20%</f>
        <v>95320.8</v>
      </c>
      <c r="G1120" s="1096">
        <v>5400</v>
      </c>
      <c r="H1120" s="1096">
        <f t="shared" ref="H1120:H1183" si="155">D1120*5%</f>
        <v>23830.2</v>
      </c>
      <c r="I1120" s="1096">
        <f t="shared" ref="I1120:I1183" si="156">D1120*5%+64915.68</f>
        <v>88745.88</v>
      </c>
      <c r="J1120" s="1285"/>
      <c r="K1120" s="1285"/>
      <c r="L1120" s="1285"/>
      <c r="M1120" s="1096">
        <v>480000</v>
      </c>
      <c r="N1120" s="1322"/>
    </row>
    <row r="1121" spans="1:14" ht="21.75" customHeight="1">
      <c r="A1121" s="1377">
        <v>198</v>
      </c>
      <c r="B1121" s="1100"/>
      <c r="C1121" s="1414" t="s">
        <v>1625</v>
      </c>
      <c r="D1121" s="1415">
        <v>476604</v>
      </c>
      <c r="E1121" s="1096">
        <f t="shared" si="153"/>
        <v>166811.4</v>
      </c>
      <c r="F1121" s="1096">
        <f t="shared" si="154"/>
        <v>95320.8</v>
      </c>
      <c r="G1121" s="1096">
        <v>5400</v>
      </c>
      <c r="H1121" s="1096">
        <f t="shared" si="155"/>
        <v>23830.2</v>
      </c>
      <c r="I1121" s="1096">
        <f t="shared" si="156"/>
        <v>88745.88</v>
      </c>
      <c r="J1121" s="1285"/>
      <c r="K1121" s="1285"/>
      <c r="L1121" s="1285"/>
      <c r="M1121" s="1096">
        <v>480000</v>
      </c>
      <c r="N1121" s="1322"/>
    </row>
    <row r="1122" spans="1:14" ht="21.75" customHeight="1">
      <c r="A1122" s="1377">
        <v>199</v>
      </c>
      <c r="B1122" s="1100"/>
      <c r="C1122" s="1414" t="s">
        <v>1625</v>
      </c>
      <c r="D1122" s="1415">
        <v>476604</v>
      </c>
      <c r="E1122" s="1096">
        <f t="shared" si="153"/>
        <v>166811.4</v>
      </c>
      <c r="F1122" s="1096">
        <f t="shared" si="154"/>
        <v>95320.8</v>
      </c>
      <c r="G1122" s="1096">
        <v>5400</v>
      </c>
      <c r="H1122" s="1096">
        <f t="shared" si="155"/>
        <v>23830.2</v>
      </c>
      <c r="I1122" s="1096">
        <f t="shared" si="156"/>
        <v>88745.88</v>
      </c>
      <c r="J1122" s="1285"/>
      <c r="K1122" s="1285"/>
      <c r="L1122" s="1285"/>
      <c r="M1122" s="1096">
        <v>480000</v>
      </c>
      <c r="N1122" s="1322"/>
    </row>
    <row r="1123" spans="1:14" ht="21.75" customHeight="1">
      <c r="A1123" s="1377">
        <v>200</v>
      </c>
      <c r="B1123" s="1100"/>
      <c r="C1123" s="1414" t="s">
        <v>1625</v>
      </c>
      <c r="D1123" s="1415">
        <v>476604</v>
      </c>
      <c r="E1123" s="1096">
        <f t="shared" si="153"/>
        <v>166811.4</v>
      </c>
      <c r="F1123" s="1096">
        <f t="shared" si="154"/>
        <v>95320.8</v>
      </c>
      <c r="G1123" s="1096">
        <v>5400</v>
      </c>
      <c r="H1123" s="1096">
        <f t="shared" si="155"/>
        <v>23830.2</v>
      </c>
      <c r="I1123" s="1096">
        <f t="shared" si="156"/>
        <v>88745.88</v>
      </c>
      <c r="J1123" s="1285"/>
      <c r="K1123" s="1285"/>
      <c r="L1123" s="1285"/>
      <c r="M1123" s="1096">
        <v>480000</v>
      </c>
      <c r="N1123" s="1322"/>
    </row>
    <row r="1124" spans="1:14" ht="21.75" customHeight="1">
      <c r="A1124" s="1377">
        <v>201</v>
      </c>
      <c r="B1124" s="1100"/>
      <c r="C1124" s="1414" t="s">
        <v>1625</v>
      </c>
      <c r="D1124" s="1415">
        <v>476604</v>
      </c>
      <c r="E1124" s="1096">
        <f t="shared" si="153"/>
        <v>166811.4</v>
      </c>
      <c r="F1124" s="1096">
        <f t="shared" si="154"/>
        <v>95320.8</v>
      </c>
      <c r="G1124" s="1096">
        <v>5400</v>
      </c>
      <c r="H1124" s="1096">
        <f t="shared" si="155"/>
        <v>23830.2</v>
      </c>
      <c r="I1124" s="1096">
        <f t="shared" si="156"/>
        <v>88745.88</v>
      </c>
      <c r="J1124" s="1285"/>
      <c r="K1124" s="1285"/>
      <c r="L1124" s="1285"/>
      <c r="M1124" s="1096">
        <v>480000</v>
      </c>
      <c r="N1124" s="1322"/>
    </row>
    <row r="1125" spans="1:14" ht="21.75" customHeight="1">
      <c r="A1125" s="1377">
        <v>202</v>
      </c>
      <c r="B1125" s="1100"/>
      <c r="C1125" s="1414" t="s">
        <v>1625</v>
      </c>
      <c r="D1125" s="1415">
        <v>476604</v>
      </c>
      <c r="E1125" s="1096">
        <f t="shared" si="153"/>
        <v>166811.4</v>
      </c>
      <c r="F1125" s="1096">
        <f t="shared" si="154"/>
        <v>95320.8</v>
      </c>
      <c r="G1125" s="1096">
        <v>5400</v>
      </c>
      <c r="H1125" s="1096">
        <f t="shared" si="155"/>
        <v>23830.2</v>
      </c>
      <c r="I1125" s="1096">
        <f t="shared" si="156"/>
        <v>88745.88</v>
      </c>
      <c r="J1125" s="1285"/>
      <c r="K1125" s="1285"/>
      <c r="L1125" s="1285"/>
      <c r="M1125" s="1096">
        <v>480000</v>
      </c>
      <c r="N1125" s="1322"/>
    </row>
    <row r="1126" spans="1:14" ht="21.75" customHeight="1">
      <c r="A1126" s="1377">
        <v>203</v>
      </c>
      <c r="B1126" s="1100"/>
      <c r="C1126" s="1414" t="s">
        <v>1625</v>
      </c>
      <c r="D1126" s="1415">
        <v>476604</v>
      </c>
      <c r="E1126" s="1096">
        <f t="shared" si="153"/>
        <v>166811.4</v>
      </c>
      <c r="F1126" s="1096">
        <f t="shared" si="154"/>
        <v>95320.8</v>
      </c>
      <c r="G1126" s="1096">
        <v>5400</v>
      </c>
      <c r="H1126" s="1096">
        <f t="shared" si="155"/>
        <v>23830.2</v>
      </c>
      <c r="I1126" s="1096">
        <f t="shared" si="156"/>
        <v>88745.88</v>
      </c>
      <c r="J1126" s="1285"/>
      <c r="K1126" s="1285"/>
      <c r="L1126" s="1285"/>
      <c r="M1126" s="1096">
        <v>480000</v>
      </c>
      <c r="N1126" s="1322"/>
    </row>
    <row r="1127" spans="1:14" ht="21.75" customHeight="1">
      <c r="A1127" s="1377">
        <v>204</v>
      </c>
      <c r="B1127" s="1100"/>
      <c r="C1127" s="1414" t="s">
        <v>1625</v>
      </c>
      <c r="D1127" s="1415">
        <v>476604</v>
      </c>
      <c r="E1127" s="1096">
        <f t="shared" si="153"/>
        <v>166811.4</v>
      </c>
      <c r="F1127" s="1096">
        <f t="shared" si="154"/>
        <v>95320.8</v>
      </c>
      <c r="G1127" s="1096">
        <v>5400</v>
      </c>
      <c r="H1127" s="1096">
        <f t="shared" si="155"/>
        <v>23830.2</v>
      </c>
      <c r="I1127" s="1096">
        <f t="shared" si="156"/>
        <v>88745.88</v>
      </c>
      <c r="J1127" s="1285"/>
      <c r="K1127" s="1285"/>
      <c r="L1127" s="1285"/>
      <c r="M1127" s="1096">
        <v>480000</v>
      </c>
      <c r="N1127" s="1322"/>
    </row>
    <row r="1128" spans="1:14" ht="21.75" customHeight="1">
      <c r="A1128" s="1377">
        <v>205</v>
      </c>
      <c r="B1128" s="1100"/>
      <c r="C1128" s="1414" t="s">
        <v>1625</v>
      </c>
      <c r="D1128" s="1415">
        <v>476604</v>
      </c>
      <c r="E1128" s="1096">
        <f t="shared" si="153"/>
        <v>166811.4</v>
      </c>
      <c r="F1128" s="1096">
        <f t="shared" si="154"/>
        <v>95320.8</v>
      </c>
      <c r="G1128" s="1096">
        <v>5400</v>
      </c>
      <c r="H1128" s="1096">
        <f t="shared" si="155"/>
        <v>23830.2</v>
      </c>
      <c r="I1128" s="1096">
        <f t="shared" si="156"/>
        <v>88745.88</v>
      </c>
      <c r="J1128" s="1285"/>
      <c r="K1128" s="1285"/>
      <c r="L1128" s="1285"/>
      <c r="M1128" s="1096">
        <v>480000</v>
      </c>
      <c r="N1128" s="1322"/>
    </row>
    <row r="1129" spans="1:14" ht="21.75" customHeight="1">
      <c r="A1129" s="1377">
        <v>206</v>
      </c>
      <c r="B1129" s="1100"/>
      <c r="C1129" s="1414" t="s">
        <v>1625</v>
      </c>
      <c r="D1129" s="1415">
        <v>476604</v>
      </c>
      <c r="E1129" s="1096">
        <f t="shared" si="153"/>
        <v>166811.4</v>
      </c>
      <c r="F1129" s="1096">
        <f t="shared" si="154"/>
        <v>95320.8</v>
      </c>
      <c r="G1129" s="1096">
        <v>5400</v>
      </c>
      <c r="H1129" s="1096">
        <f t="shared" si="155"/>
        <v>23830.2</v>
      </c>
      <c r="I1129" s="1096">
        <f t="shared" si="156"/>
        <v>88745.88</v>
      </c>
      <c r="J1129" s="1285"/>
      <c r="K1129" s="1285"/>
      <c r="L1129" s="1285"/>
      <c r="M1129" s="1096">
        <v>480000</v>
      </c>
      <c r="N1129" s="1322"/>
    </row>
    <row r="1130" spans="1:14" ht="21.75" customHeight="1">
      <c r="A1130" s="1377">
        <v>207</v>
      </c>
      <c r="B1130" s="1100"/>
      <c r="C1130" s="1414" t="s">
        <v>1625</v>
      </c>
      <c r="D1130" s="1415">
        <v>476604</v>
      </c>
      <c r="E1130" s="1096">
        <f t="shared" si="153"/>
        <v>166811.4</v>
      </c>
      <c r="F1130" s="1096">
        <f t="shared" si="154"/>
        <v>95320.8</v>
      </c>
      <c r="G1130" s="1096">
        <v>5400</v>
      </c>
      <c r="H1130" s="1096">
        <f t="shared" si="155"/>
        <v>23830.2</v>
      </c>
      <c r="I1130" s="1096">
        <f t="shared" si="156"/>
        <v>88745.88</v>
      </c>
      <c r="J1130" s="1285"/>
      <c r="K1130" s="1285"/>
      <c r="L1130" s="1285"/>
      <c r="M1130" s="1096">
        <v>480000</v>
      </c>
      <c r="N1130" s="1322"/>
    </row>
    <row r="1131" spans="1:14" ht="21.75" customHeight="1">
      <c r="A1131" s="1377">
        <v>208</v>
      </c>
      <c r="B1131" s="1100"/>
      <c r="C1131" s="1414" t="s">
        <v>1625</v>
      </c>
      <c r="D1131" s="1415">
        <v>476604</v>
      </c>
      <c r="E1131" s="1096">
        <f t="shared" si="153"/>
        <v>166811.4</v>
      </c>
      <c r="F1131" s="1096">
        <f t="shared" si="154"/>
        <v>95320.8</v>
      </c>
      <c r="G1131" s="1096">
        <v>5400</v>
      </c>
      <c r="H1131" s="1096">
        <f t="shared" si="155"/>
        <v>23830.2</v>
      </c>
      <c r="I1131" s="1096">
        <f t="shared" si="156"/>
        <v>88745.88</v>
      </c>
      <c r="J1131" s="1285"/>
      <c r="K1131" s="1285"/>
      <c r="L1131" s="1285"/>
      <c r="M1131" s="1096">
        <v>480000</v>
      </c>
      <c r="N1131" s="1322"/>
    </row>
    <row r="1132" spans="1:14" ht="21.75" customHeight="1">
      <c r="A1132" s="1377">
        <v>209</v>
      </c>
      <c r="B1132" s="1100"/>
      <c r="C1132" s="1414" t="s">
        <v>1625</v>
      </c>
      <c r="D1132" s="1415">
        <v>476604</v>
      </c>
      <c r="E1132" s="1096">
        <f t="shared" si="153"/>
        <v>166811.4</v>
      </c>
      <c r="F1132" s="1096">
        <f t="shared" si="154"/>
        <v>95320.8</v>
      </c>
      <c r="G1132" s="1096">
        <v>5400</v>
      </c>
      <c r="H1132" s="1096">
        <f t="shared" si="155"/>
        <v>23830.2</v>
      </c>
      <c r="I1132" s="1096">
        <f t="shared" si="156"/>
        <v>88745.88</v>
      </c>
      <c r="J1132" s="1285"/>
      <c r="K1132" s="1285"/>
      <c r="L1132" s="1285"/>
      <c r="M1132" s="1096">
        <v>480000</v>
      </c>
      <c r="N1132" s="1322"/>
    </row>
    <row r="1133" spans="1:14" ht="21.75" customHeight="1">
      <c r="A1133" s="1377">
        <v>210</v>
      </c>
      <c r="B1133" s="1100"/>
      <c r="C1133" s="1414" t="s">
        <v>1625</v>
      </c>
      <c r="D1133" s="1415">
        <v>476604</v>
      </c>
      <c r="E1133" s="1096">
        <f t="shared" si="153"/>
        <v>166811.4</v>
      </c>
      <c r="F1133" s="1096">
        <f t="shared" si="154"/>
        <v>95320.8</v>
      </c>
      <c r="G1133" s="1096">
        <v>5400</v>
      </c>
      <c r="H1133" s="1096">
        <f t="shared" si="155"/>
        <v>23830.2</v>
      </c>
      <c r="I1133" s="1096">
        <f t="shared" si="156"/>
        <v>88745.88</v>
      </c>
      <c r="J1133" s="1285"/>
      <c r="K1133" s="1285"/>
      <c r="L1133" s="1285"/>
      <c r="M1133" s="1096">
        <v>480000</v>
      </c>
      <c r="N1133" s="1322"/>
    </row>
    <row r="1134" spans="1:14" ht="21.75" customHeight="1">
      <c r="A1134" s="1377">
        <v>211</v>
      </c>
      <c r="B1134" s="1100"/>
      <c r="C1134" s="1414" t="s">
        <v>1625</v>
      </c>
      <c r="D1134" s="1415">
        <v>476604</v>
      </c>
      <c r="E1134" s="1096">
        <f t="shared" si="153"/>
        <v>166811.4</v>
      </c>
      <c r="F1134" s="1096">
        <f t="shared" si="154"/>
        <v>95320.8</v>
      </c>
      <c r="G1134" s="1096">
        <v>5400</v>
      </c>
      <c r="H1134" s="1096">
        <f t="shared" si="155"/>
        <v>23830.2</v>
      </c>
      <c r="I1134" s="1096">
        <f t="shared" si="156"/>
        <v>88745.88</v>
      </c>
      <c r="J1134" s="1285"/>
      <c r="K1134" s="1285"/>
      <c r="L1134" s="1285"/>
      <c r="M1134" s="1096">
        <v>480000</v>
      </c>
      <c r="N1134" s="1322"/>
    </row>
    <row r="1135" spans="1:14" ht="21.75" customHeight="1">
      <c r="A1135" s="1377">
        <v>212</v>
      </c>
      <c r="B1135" s="1100"/>
      <c r="C1135" s="1414" t="s">
        <v>1625</v>
      </c>
      <c r="D1135" s="1415">
        <v>476604</v>
      </c>
      <c r="E1135" s="1096">
        <f t="shared" si="153"/>
        <v>166811.4</v>
      </c>
      <c r="F1135" s="1096">
        <f t="shared" si="154"/>
        <v>95320.8</v>
      </c>
      <c r="G1135" s="1096">
        <v>5400</v>
      </c>
      <c r="H1135" s="1096">
        <f t="shared" si="155"/>
        <v>23830.2</v>
      </c>
      <c r="I1135" s="1096">
        <f t="shared" si="156"/>
        <v>88745.88</v>
      </c>
      <c r="J1135" s="1285"/>
      <c r="K1135" s="1285"/>
      <c r="L1135" s="1285"/>
      <c r="M1135" s="1096">
        <v>480000</v>
      </c>
      <c r="N1135" s="1322"/>
    </row>
    <row r="1136" spans="1:14" ht="21.75" customHeight="1">
      <c r="A1136" s="1377">
        <v>213</v>
      </c>
      <c r="B1136" s="1100"/>
      <c r="C1136" s="1414" t="s">
        <v>1625</v>
      </c>
      <c r="D1136" s="1415">
        <v>476604</v>
      </c>
      <c r="E1136" s="1096">
        <f t="shared" si="153"/>
        <v>166811.4</v>
      </c>
      <c r="F1136" s="1096">
        <f t="shared" si="154"/>
        <v>95320.8</v>
      </c>
      <c r="G1136" s="1096">
        <v>5400</v>
      </c>
      <c r="H1136" s="1096">
        <f t="shared" si="155"/>
        <v>23830.2</v>
      </c>
      <c r="I1136" s="1096">
        <f t="shared" si="156"/>
        <v>88745.88</v>
      </c>
      <c r="J1136" s="1285"/>
      <c r="K1136" s="1285"/>
      <c r="L1136" s="1285"/>
      <c r="M1136" s="1096">
        <v>480000</v>
      </c>
      <c r="N1136" s="1322"/>
    </row>
    <row r="1137" spans="1:14" ht="21.75" customHeight="1">
      <c r="A1137" s="1377">
        <v>214</v>
      </c>
      <c r="B1137" s="1100"/>
      <c r="C1137" s="1414" t="s">
        <v>1625</v>
      </c>
      <c r="D1137" s="1415">
        <v>476604</v>
      </c>
      <c r="E1137" s="1096">
        <f t="shared" si="153"/>
        <v>166811.4</v>
      </c>
      <c r="F1137" s="1096">
        <f t="shared" si="154"/>
        <v>95320.8</v>
      </c>
      <c r="G1137" s="1096">
        <v>5400</v>
      </c>
      <c r="H1137" s="1096">
        <f t="shared" si="155"/>
        <v>23830.2</v>
      </c>
      <c r="I1137" s="1096">
        <f t="shared" si="156"/>
        <v>88745.88</v>
      </c>
      <c r="J1137" s="1285"/>
      <c r="K1137" s="1285"/>
      <c r="L1137" s="1285"/>
      <c r="M1137" s="1096">
        <v>480000</v>
      </c>
      <c r="N1137" s="1322"/>
    </row>
    <row r="1138" spans="1:14" ht="21.75" customHeight="1">
      <c r="A1138" s="1377">
        <v>215</v>
      </c>
      <c r="B1138" s="1100"/>
      <c r="C1138" s="1414" t="s">
        <v>1625</v>
      </c>
      <c r="D1138" s="1415">
        <v>476604</v>
      </c>
      <c r="E1138" s="1096">
        <f t="shared" si="153"/>
        <v>166811.4</v>
      </c>
      <c r="F1138" s="1096">
        <f t="shared" si="154"/>
        <v>95320.8</v>
      </c>
      <c r="G1138" s="1096">
        <v>5400</v>
      </c>
      <c r="H1138" s="1096">
        <f t="shared" si="155"/>
        <v>23830.2</v>
      </c>
      <c r="I1138" s="1096">
        <f t="shared" si="156"/>
        <v>88745.88</v>
      </c>
      <c r="J1138" s="1285"/>
      <c r="K1138" s="1285"/>
      <c r="L1138" s="1285"/>
      <c r="M1138" s="1096">
        <v>480000</v>
      </c>
      <c r="N1138" s="1322"/>
    </row>
    <row r="1139" spans="1:14" ht="21.75" customHeight="1">
      <c r="A1139" s="1377">
        <v>216</v>
      </c>
      <c r="B1139" s="1100"/>
      <c r="C1139" s="1414" t="s">
        <v>1625</v>
      </c>
      <c r="D1139" s="1415">
        <v>476604</v>
      </c>
      <c r="E1139" s="1096">
        <f t="shared" si="153"/>
        <v>166811.4</v>
      </c>
      <c r="F1139" s="1096">
        <f t="shared" si="154"/>
        <v>95320.8</v>
      </c>
      <c r="G1139" s="1096">
        <v>5400</v>
      </c>
      <c r="H1139" s="1096">
        <f t="shared" si="155"/>
        <v>23830.2</v>
      </c>
      <c r="I1139" s="1096">
        <f t="shared" si="156"/>
        <v>88745.88</v>
      </c>
      <c r="J1139" s="1285"/>
      <c r="K1139" s="1285"/>
      <c r="L1139" s="1285"/>
      <c r="M1139" s="1096">
        <v>480000</v>
      </c>
      <c r="N1139" s="1322"/>
    </row>
    <row r="1140" spans="1:14" ht="21.75" customHeight="1">
      <c r="A1140" s="1377">
        <v>217</v>
      </c>
      <c r="B1140" s="1100"/>
      <c r="C1140" s="1414" t="s">
        <v>1625</v>
      </c>
      <c r="D1140" s="1415">
        <v>476604</v>
      </c>
      <c r="E1140" s="1096">
        <f t="shared" si="153"/>
        <v>166811.4</v>
      </c>
      <c r="F1140" s="1096">
        <f t="shared" si="154"/>
        <v>95320.8</v>
      </c>
      <c r="G1140" s="1096">
        <v>5400</v>
      </c>
      <c r="H1140" s="1096">
        <f t="shared" si="155"/>
        <v>23830.2</v>
      </c>
      <c r="I1140" s="1096">
        <f t="shared" si="156"/>
        <v>88745.88</v>
      </c>
      <c r="J1140" s="1285"/>
      <c r="K1140" s="1285"/>
      <c r="L1140" s="1285"/>
      <c r="M1140" s="1096">
        <v>480000</v>
      </c>
      <c r="N1140" s="1322"/>
    </row>
    <row r="1141" spans="1:14" ht="21.75" customHeight="1">
      <c r="A1141" s="1377">
        <v>218</v>
      </c>
      <c r="B1141" s="1100"/>
      <c r="C1141" s="1414" t="s">
        <v>1625</v>
      </c>
      <c r="D1141" s="1415">
        <v>476604</v>
      </c>
      <c r="E1141" s="1096">
        <f t="shared" si="153"/>
        <v>166811.4</v>
      </c>
      <c r="F1141" s="1096">
        <f t="shared" si="154"/>
        <v>95320.8</v>
      </c>
      <c r="G1141" s="1096">
        <v>5400</v>
      </c>
      <c r="H1141" s="1096">
        <f t="shared" si="155"/>
        <v>23830.2</v>
      </c>
      <c r="I1141" s="1096">
        <f t="shared" si="156"/>
        <v>88745.88</v>
      </c>
      <c r="J1141" s="1285"/>
      <c r="K1141" s="1285"/>
      <c r="L1141" s="1285"/>
      <c r="M1141" s="1096">
        <v>480000</v>
      </c>
      <c r="N1141" s="1322"/>
    </row>
    <row r="1142" spans="1:14" ht="21.75" customHeight="1">
      <c r="A1142" s="1377">
        <v>219</v>
      </c>
      <c r="B1142" s="1100"/>
      <c r="C1142" s="1414" t="s">
        <v>1625</v>
      </c>
      <c r="D1142" s="1415">
        <v>476604</v>
      </c>
      <c r="E1142" s="1096">
        <f t="shared" si="153"/>
        <v>166811.4</v>
      </c>
      <c r="F1142" s="1096">
        <f t="shared" si="154"/>
        <v>95320.8</v>
      </c>
      <c r="G1142" s="1096">
        <v>5400</v>
      </c>
      <c r="H1142" s="1096">
        <f t="shared" si="155"/>
        <v>23830.2</v>
      </c>
      <c r="I1142" s="1096">
        <f t="shared" si="156"/>
        <v>88745.88</v>
      </c>
      <c r="J1142" s="1285"/>
      <c r="K1142" s="1285"/>
      <c r="L1142" s="1285"/>
      <c r="M1142" s="1096">
        <v>480000</v>
      </c>
      <c r="N1142" s="1322"/>
    </row>
    <row r="1143" spans="1:14" ht="21.75" customHeight="1">
      <c r="A1143" s="1377">
        <v>220</v>
      </c>
      <c r="B1143" s="1100"/>
      <c r="C1143" s="1414" t="s">
        <v>1625</v>
      </c>
      <c r="D1143" s="1415">
        <v>476604</v>
      </c>
      <c r="E1143" s="1096">
        <f t="shared" si="153"/>
        <v>166811.4</v>
      </c>
      <c r="F1143" s="1096">
        <f t="shared" si="154"/>
        <v>95320.8</v>
      </c>
      <c r="G1143" s="1096">
        <v>5400</v>
      </c>
      <c r="H1143" s="1096">
        <f t="shared" si="155"/>
        <v>23830.2</v>
      </c>
      <c r="I1143" s="1096">
        <f t="shared" si="156"/>
        <v>88745.88</v>
      </c>
      <c r="J1143" s="1285"/>
      <c r="K1143" s="1285"/>
      <c r="L1143" s="1285"/>
      <c r="M1143" s="1096">
        <v>480000</v>
      </c>
      <c r="N1143" s="1322"/>
    </row>
    <row r="1144" spans="1:14" ht="21.75" customHeight="1">
      <c r="A1144" s="1377">
        <v>221</v>
      </c>
      <c r="B1144" s="1100"/>
      <c r="C1144" s="1414" t="s">
        <v>1625</v>
      </c>
      <c r="D1144" s="1415">
        <v>476604</v>
      </c>
      <c r="E1144" s="1096">
        <f t="shared" si="153"/>
        <v>166811.4</v>
      </c>
      <c r="F1144" s="1096">
        <f t="shared" si="154"/>
        <v>95320.8</v>
      </c>
      <c r="G1144" s="1096">
        <v>5400</v>
      </c>
      <c r="H1144" s="1096">
        <f t="shared" si="155"/>
        <v>23830.2</v>
      </c>
      <c r="I1144" s="1096">
        <f t="shared" si="156"/>
        <v>88745.88</v>
      </c>
      <c r="J1144" s="1285"/>
      <c r="K1144" s="1285"/>
      <c r="L1144" s="1285"/>
      <c r="M1144" s="1096">
        <v>480000</v>
      </c>
      <c r="N1144" s="1322"/>
    </row>
    <row r="1145" spans="1:14" ht="21.75" customHeight="1">
      <c r="A1145" s="1377">
        <v>222</v>
      </c>
      <c r="B1145" s="1100"/>
      <c r="C1145" s="1414" t="s">
        <v>1625</v>
      </c>
      <c r="D1145" s="1415">
        <v>476604</v>
      </c>
      <c r="E1145" s="1096">
        <f t="shared" si="153"/>
        <v>166811.4</v>
      </c>
      <c r="F1145" s="1096">
        <f t="shared" si="154"/>
        <v>95320.8</v>
      </c>
      <c r="G1145" s="1096">
        <v>5400</v>
      </c>
      <c r="H1145" s="1096">
        <f t="shared" si="155"/>
        <v>23830.2</v>
      </c>
      <c r="I1145" s="1096">
        <f t="shared" si="156"/>
        <v>88745.88</v>
      </c>
      <c r="J1145" s="1285"/>
      <c r="K1145" s="1285"/>
      <c r="L1145" s="1285"/>
      <c r="M1145" s="1096">
        <v>480000</v>
      </c>
      <c r="N1145" s="1322"/>
    </row>
    <row r="1146" spans="1:14" ht="21.75" customHeight="1">
      <c r="A1146" s="1377">
        <v>223</v>
      </c>
      <c r="B1146" s="1100"/>
      <c r="C1146" s="1414" t="s">
        <v>1625</v>
      </c>
      <c r="D1146" s="1415">
        <v>476604</v>
      </c>
      <c r="E1146" s="1096">
        <f t="shared" si="153"/>
        <v>166811.4</v>
      </c>
      <c r="F1146" s="1096">
        <f t="shared" si="154"/>
        <v>95320.8</v>
      </c>
      <c r="G1146" s="1096">
        <v>5400</v>
      </c>
      <c r="H1146" s="1096">
        <f t="shared" si="155"/>
        <v>23830.2</v>
      </c>
      <c r="I1146" s="1096">
        <f t="shared" si="156"/>
        <v>88745.88</v>
      </c>
      <c r="J1146" s="1285"/>
      <c r="K1146" s="1285"/>
      <c r="L1146" s="1285"/>
      <c r="M1146" s="1096">
        <v>480000</v>
      </c>
      <c r="N1146" s="1322"/>
    </row>
    <row r="1147" spans="1:14" ht="21.75" customHeight="1">
      <c r="A1147" s="1377">
        <v>224</v>
      </c>
      <c r="B1147" s="1100"/>
      <c r="C1147" s="1414" t="s">
        <v>1625</v>
      </c>
      <c r="D1147" s="1415">
        <v>476604</v>
      </c>
      <c r="E1147" s="1096">
        <f t="shared" si="153"/>
        <v>166811.4</v>
      </c>
      <c r="F1147" s="1096">
        <f t="shared" si="154"/>
        <v>95320.8</v>
      </c>
      <c r="G1147" s="1096">
        <v>5400</v>
      </c>
      <c r="H1147" s="1096">
        <f t="shared" si="155"/>
        <v>23830.2</v>
      </c>
      <c r="I1147" s="1096">
        <f t="shared" si="156"/>
        <v>88745.88</v>
      </c>
      <c r="J1147" s="1285"/>
      <c r="K1147" s="1285"/>
      <c r="L1147" s="1285"/>
      <c r="M1147" s="1096">
        <v>480000</v>
      </c>
      <c r="N1147" s="1322"/>
    </row>
    <row r="1148" spans="1:14" ht="21.75" customHeight="1">
      <c r="A1148" s="1377">
        <v>225</v>
      </c>
      <c r="B1148" s="1100"/>
      <c r="C1148" s="1414" t="s">
        <v>1625</v>
      </c>
      <c r="D1148" s="1415">
        <v>476604</v>
      </c>
      <c r="E1148" s="1096">
        <f t="shared" si="153"/>
        <v>166811.4</v>
      </c>
      <c r="F1148" s="1096">
        <f t="shared" si="154"/>
        <v>95320.8</v>
      </c>
      <c r="G1148" s="1096">
        <v>5400</v>
      </c>
      <c r="H1148" s="1096">
        <f t="shared" si="155"/>
        <v>23830.2</v>
      </c>
      <c r="I1148" s="1096">
        <f t="shared" si="156"/>
        <v>88745.88</v>
      </c>
      <c r="J1148" s="1285"/>
      <c r="K1148" s="1285"/>
      <c r="L1148" s="1285"/>
      <c r="M1148" s="1096">
        <v>480000</v>
      </c>
      <c r="N1148" s="1322"/>
    </row>
    <row r="1149" spans="1:14" ht="21.75" customHeight="1">
      <c r="A1149" s="1377">
        <v>226</v>
      </c>
      <c r="B1149" s="1100"/>
      <c r="C1149" s="1414" t="s">
        <v>1625</v>
      </c>
      <c r="D1149" s="1415">
        <v>476604</v>
      </c>
      <c r="E1149" s="1096">
        <f t="shared" si="153"/>
        <v>166811.4</v>
      </c>
      <c r="F1149" s="1096">
        <f t="shared" si="154"/>
        <v>95320.8</v>
      </c>
      <c r="G1149" s="1096">
        <v>5400</v>
      </c>
      <c r="H1149" s="1096">
        <f t="shared" si="155"/>
        <v>23830.2</v>
      </c>
      <c r="I1149" s="1096">
        <f t="shared" si="156"/>
        <v>88745.88</v>
      </c>
      <c r="J1149" s="1285"/>
      <c r="K1149" s="1285"/>
      <c r="L1149" s="1285"/>
      <c r="M1149" s="1096">
        <v>480000</v>
      </c>
      <c r="N1149" s="1322"/>
    </row>
    <row r="1150" spans="1:14" ht="21.75" customHeight="1">
      <c r="A1150" s="1377">
        <v>227</v>
      </c>
      <c r="B1150" s="1100"/>
      <c r="C1150" s="1414" t="s">
        <v>1625</v>
      </c>
      <c r="D1150" s="1415">
        <v>476604</v>
      </c>
      <c r="E1150" s="1096">
        <f t="shared" si="153"/>
        <v>166811.4</v>
      </c>
      <c r="F1150" s="1096">
        <f t="shared" si="154"/>
        <v>95320.8</v>
      </c>
      <c r="G1150" s="1096">
        <v>5400</v>
      </c>
      <c r="H1150" s="1096">
        <f t="shared" si="155"/>
        <v>23830.2</v>
      </c>
      <c r="I1150" s="1096">
        <f t="shared" si="156"/>
        <v>88745.88</v>
      </c>
      <c r="J1150" s="1285"/>
      <c r="K1150" s="1285"/>
      <c r="L1150" s="1285"/>
      <c r="M1150" s="1096">
        <v>480000</v>
      </c>
      <c r="N1150" s="1322"/>
    </row>
    <row r="1151" spans="1:14" ht="21.75" customHeight="1">
      <c r="A1151" s="1377">
        <v>228</v>
      </c>
      <c r="B1151" s="1100"/>
      <c r="C1151" s="1414" t="s">
        <v>1625</v>
      </c>
      <c r="D1151" s="1415">
        <v>476604</v>
      </c>
      <c r="E1151" s="1096">
        <f t="shared" si="153"/>
        <v>166811.4</v>
      </c>
      <c r="F1151" s="1096">
        <f t="shared" si="154"/>
        <v>95320.8</v>
      </c>
      <c r="G1151" s="1096">
        <v>5400</v>
      </c>
      <c r="H1151" s="1096">
        <f t="shared" si="155"/>
        <v>23830.2</v>
      </c>
      <c r="I1151" s="1096">
        <f t="shared" si="156"/>
        <v>88745.88</v>
      </c>
      <c r="J1151" s="1285"/>
      <c r="K1151" s="1285"/>
      <c r="L1151" s="1285"/>
      <c r="M1151" s="1096">
        <v>480000</v>
      </c>
      <c r="N1151" s="1322"/>
    </row>
    <row r="1152" spans="1:14" ht="21.75" customHeight="1">
      <c r="A1152" s="1377">
        <v>229</v>
      </c>
      <c r="B1152" s="1100"/>
      <c r="C1152" s="1414" t="s">
        <v>1625</v>
      </c>
      <c r="D1152" s="1415">
        <v>476604</v>
      </c>
      <c r="E1152" s="1096">
        <f t="shared" si="153"/>
        <v>166811.4</v>
      </c>
      <c r="F1152" s="1096">
        <f t="shared" si="154"/>
        <v>95320.8</v>
      </c>
      <c r="G1152" s="1096">
        <v>5400</v>
      </c>
      <c r="H1152" s="1096">
        <f t="shared" si="155"/>
        <v>23830.2</v>
      </c>
      <c r="I1152" s="1096">
        <f t="shared" si="156"/>
        <v>88745.88</v>
      </c>
      <c r="J1152" s="1285"/>
      <c r="K1152" s="1285"/>
      <c r="L1152" s="1285"/>
      <c r="M1152" s="1096">
        <v>480000</v>
      </c>
      <c r="N1152" s="1322"/>
    </row>
    <row r="1153" spans="1:14" ht="21.75" customHeight="1">
      <c r="A1153" s="1377">
        <v>230</v>
      </c>
      <c r="B1153" s="1100"/>
      <c r="C1153" s="1414" t="s">
        <v>1625</v>
      </c>
      <c r="D1153" s="1415">
        <v>476604</v>
      </c>
      <c r="E1153" s="1096">
        <f t="shared" si="153"/>
        <v>166811.4</v>
      </c>
      <c r="F1153" s="1096">
        <f t="shared" si="154"/>
        <v>95320.8</v>
      </c>
      <c r="G1153" s="1096">
        <v>5400</v>
      </c>
      <c r="H1153" s="1096">
        <f t="shared" si="155"/>
        <v>23830.2</v>
      </c>
      <c r="I1153" s="1096">
        <f t="shared" si="156"/>
        <v>88745.88</v>
      </c>
      <c r="J1153" s="1285"/>
      <c r="K1153" s="1285"/>
      <c r="L1153" s="1285"/>
      <c r="M1153" s="1096">
        <v>480000</v>
      </c>
      <c r="N1153" s="1322"/>
    </row>
    <row r="1154" spans="1:14" ht="21.75" customHeight="1">
      <c r="A1154" s="1377">
        <v>231</v>
      </c>
      <c r="B1154" s="1100"/>
      <c r="C1154" s="1414" t="s">
        <v>1625</v>
      </c>
      <c r="D1154" s="1415">
        <v>476604</v>
      </c>
      <c r="E1154" s="1096">
        <f t="shared" si="153"/>
        <v>166811.4</v>
      </c>
      <c r="F1154" s="1096">
        <f t="shared" si="154"/>
        <v>95320.8</v>
      </c>
      <c r="G1154" s="1096">
        <v>5400</v>
      </c>
      <c r="H1154" s="1096">
        <f t="shared" si="155"/>
        <v>23830.2</v>
      </c>
      <c r="I1154" s="1096">
        <f t="shared" si="156"/>
        <v>88745.88</v>
      </c>
      <c r="J1154" s="1285"/>
      <c r="K1154" s="1285"/>
      <c r="L1154" s="1285"/>
      <c r="M1154" s="1096">
        <v>480000</v>
      </c>
      <c r="N1154" s="1322"/>
    </row>
    <row r="1155" spans="1:14" ht="21.75" customHeight="1">
      <c r="A1155" s="1377">
        <v>232</v>
      </c>
      <c r="B1155" s="1100"/>
      <c r="C1155" s="1414" t="s">
        <v>1625</v>
      </c>
      <c r="D1155" s="1415">
        <v>476604</v>
      </c>
      <c r="E1155" s="1096">
        <f t="shared" si="153"/>
        <v>166811.4</v>
      </c>
      <c r="F1155" s="1096">
        <f t="shared" si="154"/>
        <v>95320.8</v>
      </c>
      <c r="G1155" s="1096">
        <v>5400</v>
      </c>
      <c r="H1155" s="1096">
        <f t="shared" si="155"/>
        <v>23830.2</v>
      </c>
      <c r="I1155" s="1096">
        <f t="shared" si="156"/>
        <v>88745.88</v>
      </c>
      <c r="J1155" s="1285"/>
      <c r="K1155" s="1285"/>
      <c r="L1155" s="1285"/>
      <c r="M1155" s="1096">
        <v>480000</v>
      </c>
      <c r="N1155" s="1322"/>
    </row>
    <row r="1156" spans="1:14" ht="21.75" customHeight="1">
      <c r="A1156" s="1377">
        <v>233</v>
      </c>
      <c r="B1156" s="1100"/>
      <c r="C1156" s="1414" t="s">
        <v>1625</v>
      </c>
      <c r="D1156" s="1415">
        <v>476604</v>
      </c>
      <c r="E1156" s="1096">
        <f t="shared" si="153"/>
        <v>166811.4</v>
      </c>
      <c r="F1156" s="1096">
        <f t="shared" si="154"/>
        <v>95320.8</v>
      </c>
      <c r="G1156" s="1096">
        <v>5400</v>
      </c>
      <c r="H1156" s="1096">
        <f t="shared" si="155"/>
        <v>23830.2</v>
      </c>
      <c r="I1156" s="1096">
        <f t="shared" si="156"/>
        <v>88745.88</v>
      </c>
      <c r="J1156" s="1285"/>
      <c r="K1156" s="1285"/>
      <c r="L1156" s="1285"/>
      <c r="M1156" s="1096">
        <v>480000</v>
      </c>
      <c r="N1156" s="1322"/>
    </row>
    <row r="1157" spans="1:14" ht="21.75" customHeight="1">
      <c r="A1157" s="1377">
        <v>234</v>
      </c>
      <c r="B1157" s="1100"/>
      <c r="C1157" s="1414" t="s">
        <v>1625</v>
      </c>
      <c r="D1157" s="1415">
        <v>476604</v>
      </c>
      <c r="E1157" s="1096">
        <f t="shared" si="153"/>
        <v>166811.4</v>
      </c>
      <c r="F1157" s="1096">
        <f t="shared" si="154"/>
        <v>95320.8</v>
      </c>
      <c r="G1157" s="1096">
        <v>5400</v>
      </c>
      <c r="H1157" s="1096">
        <f t="shared" si="155"/>
        <v>23830.2</v>
      </c>
      <c r="I1157" s="1096">
        <f t="shared" si="156"/>
        <v>88745.88</v>
      </c>
      <c r="J1157" s="1285"/>
      <c r="K1157" s="1285"/>
      <c r="L1157" s="1285"/>
      <c r="M1157" s="1096">
        <v>480000</v>
      </c>
      <c r="N1157" s="1322"/>
    </row>
    <row r="1158" spans="1:14" ht="21.75" customHeight="1">
      <c r="A1158" s="1377">
        <v>235</v>
      </c>
      <c r="B1158" s="1100"/>
      <c r="C1158" s="1414" t="s">
        <v>1625</v>
      </c>
      <c r="D1158" s="1415">
        <v>476604</v>
      </c>
      <c r="E1158" s="1096">
        <f t="shared" si="153"/>
        <v>166811.4</v>
      </c>
      <c r="F1158" s="1096">
        <f t="shared" si="154"/>
        <v>95320.8</v>
      </c>
      <c r="G1158" s="1096">
        <v>5400</v>
      </c>
      <c r="H1158" s="1096">
        <f t="shared" si="155"/>
        <v>23830.2</v>
      </c>
      <c r="I1158" s="1096">
        <f t="shared" si="156"/>
        <v>88745.88</v>
      </c>
      <c r="J1158" s="1285"/>
      <c r="K1158" s="1285"/>
      <c r="L1158" s="1285"/>
      <c r="M1158" s="1096">
        <v>480000</v>
      </c>
      <c r="N1158" s="1322"/>
    </row>
    <row r="1159" spans="1:14" ht="21.75" customHeight="1">
      <c r="A1159" s="1377">
        <v>236</v>
      </c>
      <c r="B1159" s="1100"/>
      <c r="C1159" s="1414" t="s">
        <v>1625</v>
      </c>
      <c r="D1159" s="1415">
        <v>476604</v>
      </c>
      <c r="E1159" s="1096">
        <f t="shared" si="153"/>
        <v>166811.4</v>
      </c>
      <c r="F1159" s="1096">
        <f t="shared" si="154"/>
        <v>95320.8</v>
      </c>
      <c r="G1159" s="1096">
        <v>5400</v>
      </c>
      <c r="H1159" s="1096">
        <f t="shared" si="155"/>
        <v>23830.2</v>
      </c>
      <c r="I1159" s="1096">
        <f t="shared" si="156"/>
        <v>88745.88</v>
      </c>
      <c r="J1159" s="1285"/>
      <c r="K1159" s="1285"/>
      <c r="L1159" s="1285"/>
      <c r="M1159" s="1096">
        <v>480000</v>
      </c>
      <c r="N1159" s="1322"/>
    </row>
    <row r="1160" spans="1:14" ht="21.75" customHeight="1">
      <c r="A1160" s="1377">
        <v>237</v>
      </c>
      <c r="B1160" s="1100"/>
      <c r="C1160" s="1414" t="s">
        <v>1625</v>
      </c>
      <c r="D1160" s="1415">
        <v>476604</v>
      </c>
      <c r="E1160" s="1096">
        <f t="shared" si="153"/>
        <v>166811.4</v>
      </c>
      <c r="F1160" s="1096">
        <f t="shared" si="154"/>
        <v>95320.8</v>
      </c>
      <c r="G1160" s="1096">
        <v>5400</v>
      </c>
      <c r="H1160" s="1096">
        <f t="shared" si="155"/>
        <v>23830.2</v>
      </c>
      <c r="I1160" s="1096">
        <f t="shared" si="156"/>
        <v>88745.88</v>
      </c>
      <c r="J1160" s="1285"/>
      <c r="K1160" s="1285"/>
      <c r="L1160" s="1285"/>
      <c r="M1160" s="1096">
        <v>480000</v>
      </c>
      <c r="N1160" s="1322"/>
    </row>
    <row r="1161" spans="1:14" ht="21.75" customHeight="1">
      <c r="A1161" s="1377">
        <v>238</v>
      </c>
      <c r="B1161" s="1100"/>
      <c r="C1161" s="1414" t="s">
        <v>1625</v>
      </c>
      <c r="D1161" s="1415">
        <v>476604</v>
      </c>
      <c r="E1161" s="1096">
        <f t="shared" si="153"/>
        <v>166811.4</v>
      </c>
      <c r="F1161" s="1096">
        <f t="shared" si="154"/>
        <v>95320.8</v>
      </c>
      <c r="G1161" s="1096">
        <v>5400</v>
      </c>
      <c r="H1161" s="1096">
        <f t="shared" si="155"/>
        <v>23830.2</v>
      </c>
      <c r="I1161" s="1096">
        <f t="shared" si="156"/>
        <v>88745.88</v>
      </c>
      <c r="J1161" s="1285"/>
      <c r="K1161" s="1285"/>
      <c r="L1161" s="1285"/>
      <c r="M1161" s="1096">
        <v>480000</v>
      </c>
      <c r="N1161" s="1322"/>
    </row>
    <row r="1162" spans="1:14" ht="21.75" customHeight="1">
      <c r="A1162" s="1377">
        <v>239</v>
      </c>
      <c r="B1162" s="1100"/>
      <c r="C1162" s="1414" t="s">
        <v>1625</v>
      </c>
      <c r="D1162" s="1415">
        <v>476604</v>
      </c>
      <c r="E1162" s="1096">
        <f t="shared" si="153"/>
        <v>166811.4</v>
      </c>
      <c r="F1162" s="1096">
        <f t="shared" si="154"/>
        <v>95320.8</v>
      </c>
      <c r="G1162" s="1096">
        <v>5400</v>
      </c>
      <c r="H1162" s="1096">
        <f t="shared" si="155"/>
        <v>23830.2</v>
      </c>
      <c r="I1162" s="1096">
        <f t="shared" si="156"/>
        <v>88745.88</v>
      </c>
      <c r="J1162" s="1285"/>
      <c r="K1162" s="1285"/>
      <c r="L1162" s="1285"/>
      <c r="M1162" s="1096">
        <v>480000</v>
      </c>
      <c r="N1162" s="1322"/>
    </row>
    <row r="1163" spans="1:14" ht="21.75" customHeight="1">
      <c r="A1163" s="1377">
        <v>240</v>
      </c>
      <c r="B1163" s="1100"/>
      <c r="C1163" s="1414" t="s">
        <v>1625</v>
      </c>
      <c r="D1163" s="1415">
        <v>476604</v>
      </c>
      <c r="E1163" s="1096">
        <f t="shared" si="153"/>
        <v>166811.4</v>
      </c>
      <c r="F1163" s="1096">
        <f t="shared" si="154"/>
        <v>95320.8</v>
      </c>
      <c r="G1163" s="1096">
        <v>5400</v>
      </c>
      <c r="H1163" s="1096">
        <f t="shared" si="155"/>
        <v>23830.2</v>
      </c>
      <c r="I1163" s="1096">
        <f t="shared" si="156"/>
        <v>88745.88</v>
      </c>
      <c r="J1163" s="1285"/>
      <c r="K1163" s="1285"/>
      <c r="L1163" s="1285"/>
      <c r="M1163" s="1096">
        <v>480000</v>
      </c>
      <c r="N1163" s="1322"/>
    </row>
    <row r="1164" spans="1:14" ht="21.75" customHeight="1">
      <c r="A1164" s="1377">
        <v>241</v>
      </c>
      <c r="B1164" s="1100"/>
      <c r="C1164" s="1414" t="s">
        <v>1625</v>
      </c>
      <c r="D1164" s="1415">
        <v>476604</v>
      </c>
      <c r="E1164" s="1096">
        <f t="shared" si="153"/>
        <v>166811.4</v>
      </c>
      <c r="F1164" s="1096">
        <f t="shared" si="154"/>
        <v>95320.8</v>
      </c>
      <c r="G1164" s="1096">
        <v>5400</v>
      </c>
      <c r="H1164" s="1096">
        <f t="shared" si="155"/>
        <v>23830.2</v>
      </c>
      <c r="I1164" s="1096">
        <f t="shared" si="156"/>
        <v>88745.88</v>
      </c>
      <c r="J1164" s="1285"/>
      <c r="K1164" s="1285"/>
      <c r="L1164" s="1285"/>
      <c r="M1164" s="1096">
        <v>480000</v>
      </c>
      <c r="N1164" s="1322"/>
    </row>
    <row r="1165" spans="1:14" ht="21.75" customHeight="1">
      <c r="A1165" s="1377">
        <v>242</v>
      </c>
      <c r="B1165" s="1100"/>
      <c r="C1165" s="1414" t="s">
        <v>1625</v>
      </c>
      <c r="D1165" s="1415">
        <v>476604</v>
      </c>
      <c r="E1165" s="1096">
        <f t="shared" si="153"/>
        <v>166811.4</v>
      </c>
      <c r="F1165" s="1096">
        <f t="shared" si="154"/>
        <v>95320.8</v>
      </c>
      <c r="G1165" s="1096">
        <v>5400</v>
      </c>
      <c r="H1165" s="1096">
        <f t="shared" si="155"/>
        <v>23830.2</v>
      </c>
      <c r="I1165" s="1096">
        <f t="shared" si="156"/>
        <v>88745.88</v>
      </c>
      <c r="J1165" s="1285"/>
      <c r="K1165" s="1285"/>
      <c r="L1165" s="1285"/>
      <c r="M1165" s="1096">
        <v>480000</v>
      </c>
      <c r="N1165" s="1322"/>
    </row>
    <row r="1166" spans="1:14" ht="21.75" customHeight="1">
      <c r="A1166" s="1377">
        <v>243</v>
      </c>
      <c r="B1166" s="1100"/>
      <c r="C1166" s="1414" t="s">
        <v>1625</v>
      </c>
      <c r="D1166" s="1415">
        <v>476604</v>
      </c>
      <c r="E1166" s="1096">
        <f t="shared" si="153"/>
        <v>166811.4</v>
      </c>
      <c r="F1166" s="1096">
        <f t="shared" si="154"/>
        <v>95320.8</v>
      </c>
      <c r="G1166" s="1096">
        <v>5400</v>
      </c>
      <c r="H1166" s="1096">
        <f t="shared" si="155"/>
        <v>23830.2</v>
      </c>
      <c r="I1166" s="1096">
        <f t="shared" si="156"/>
        <v>88745.88</v>
      </c>
      <c r="J1166" s="1285"/>
      <c r="K1166" s="1285"/>
      <c r="L1166" s="1285"/>
      <c r="M1166" s="1096">
        <v>480000</v>
      </c>
      <c r="N1166" s="1322"/>
    </row>
    <row r="1167" spans="1:14" ht="21.75" customHeight="1">
      <c r="A1167" s="1377">
        <v>244</v>
      </c>
      <c r="B1167" s="1100"/>
      <c r="C1167" s="1414" t="s">
        <v>1625</v>
      </c>
      <c r="D1167" s="1415">
        <v>476604</v>
      </c>
      <c r="E1167" s="1096">
        <f t="shared" si="153"/>
        <v>166811.4</v>
      </c>
      <c r="F1167" s="1096">
        <f t="shared" si="154"/>
        <v>95320.8</v>
      </c>
      <c r="G1167" s="1096">
        <v>5400</v>
      </c>
      <c r="H1167" s="1096">
        <f t="shared" si="155"/>
        <v>23830.2</v>
      </c>
      <c r="I1167" s="1096">
        <f t="shared" si="156"/>
        <v>88745.88</v>
      </c>
      <c r="J1167" s="1285"/>
      <c r="K1167" s="1285"/>
      <c r="L1167" s="1285"/>
      <c r="M1167" s="1096">
        <v>480000</v>
      </c>
      <c r="N1167" s="1322"/>
    </row>
    <row r="1168" spans="1:14" ht="21.75" customHeight="1">
      <c r="A1168" s="1377">
        <v>245</v>
      </c>
      <c r="B1168" s="1100"/>
      <c r="C1168" s="1414" t="s">
        <v>1625</v>
      </c>
      <c r="D1168" s="1415">
        <v>476604</v>
      </c>
      <c r="E1168" s="1096">
        <f t="shared" si="153"/>
        <v>166811.4</v>
      </c>
      <c r="F1168" s="1096">
        <f t="shared" si="154"/>
        <v>95320.8</v>
      </c>
      <c r="G1168" s="1096">
        <v>5400</v>
      </c>
      <c r="H1168" s="1096">
        <f t="shared" si="155"/>
        <v>23830.2</v>
      </c>
      <c r="I1168" s="1096">
        <f t="shared" si="156"/>
        <v>88745.88</v>
      </c>
      <c r="J1168" s="1285"/>
      <c r="K1168" s="1285"/>
      <c r="L1168" s="1285"/>
      <c r="M1168" s="1096">
        <v>480000</v>
      </c>
      <c r="N1168" s="1322"/>
    </row>
    <row r="1169" spans="1:14" ht="21.75" customHeight="1">
      <c r="A1169" s="1377">
        <v>246</v>
      </c>
      <c r="B1169" s="1100"/>
      <c r="C1169" s="1414" t="s">
        <v>1625</v>
      </c>
      <c r="D1169" s="1415">
        <v>476604</v>
      </c>
      <c r="E1169" s="1096">
        <f t="shared" si="153"/>
        <v>166811.4</v>
      </c>
      <c r="F1169" s="1096">
        <f t="shared" si="154"/>
        <v>95320.8</v>
      </c>
      <c r="G1169" s="1096">
        <v>5400</v>
      </c>
      <c r="H1169" s="1096">
        <f t="shared" si="155"/>
        <v>23830.2</v>
      </c>
      <c r="I1169" s="1096">
        <f t="shared" si="156"/>
        <v>88745.88</v>
      </c>
      <c r="J1169" s="1285"/>
      <c r="K1169" s="1285"/>
      <c r="L1169" s="1285"/>
      <c r="M1169" s="1096">
        <v>480000</v>
      </c>
      <c r="N1169" s="1322"/>
    </row>
    <row r="1170" spans="1:14" ht="21.75" customHeight="1">
      <c r="A1170" s="1377">
        <v>247</v>
      </c>
      <c r="B1170" s="1100"/>
      <c r="C1170" s="1414" t="s">
        <v>1625</v>
      </c>
      <c r="D1170" s="1415">
        <v>476604</v>
      </c>
      <c r="E1170" s="1096">
        <f t="shared" si="153"/>
        <v>166811.4</v>
      </c>
      <c r="F1170" s="1096">
        <f t="shared" si="154"/>
        <v>95320.8</v>
      </c>
      <c r="G1170" s="1096">
        <v>5400</v>
      </c>
      <c r="H1170" s="1096">
        <f t="shared" si="155"/>
        <v>23830.2</v>
      </c>
      <c r="I1170" s="1096">
        <f t="shared" si="156"/>
        <v>88745.88</v>
      </c>
      <c r="J1170" s="1285"/>
      <c r="K1170" s="1285"/>
      <c r="L1170" s="1285"/>
      <c r="M1170" s="1096">
        <v>480000</v>
      </c>
      <c r="N1170" s="1322"/>
    </row>
    <row r="1171" spans="1:14" ht="21.75" customHeight="1">
      <c r="A1171" s="1377">
        <v>248</v>
      </c>
      <c r="B1171" s="1100"/>
      <c r="C1171" s="1414" t="s">
        <v>1625</v>
      </c>
      <c r="D1171" s="1415">
        <v>476604</v>
      </c>
      <c r="E1171" s="1096">
        <f t="shared" si="153"/>
        <v>166811.4</v>
      </c>
      <c r="F1171" s="1096">
        <f t="shared" si="154"/>
        <v>95320.8</v>
      </c>
      <c r="G1171" s="1096">
        <v>5400</v>
      </c>
      <c r="H1171" s="1096">
        <f t="shared" si="155"/>
        <v>23830.2</v>
      </c>
      <c r="I1171" s="1096">
        <f t="shared" si="156"/>
        <v>88745.88</v>
      </c>
      <c r="J1171" s="1285"/>
      <c r="K1171" s="1285"/>
      <c r="L1171" s="1285"/>
      <c r="M1171" s="1096">
        <v>480000</v>
      </c>
      <c r="N1171" s="1322"/>
    </row>
    <row r="1172" spans="1:14" ht="21.75" customHeight="1">
      <c r="A1172" s="1377">
        <v>249</v>
      </c>
      <c r="B1172" s="1100"/>
      <c r="C1172" s="1414" t="s">
        <v>1625</v>
      </c>
      <c r="D1172" s="1415">
        <v>476604</v>
      </c>
      <c r="E1172" s="1096">
        <f t="shared" si="153"/>
        <v>166811.4</v>
      </c>
      <c r="F1172" s="1096">
        <f t="shared" si="154"/>
        <v>95320.8</v>
      </c>
      <c r="G1172" s="1096">
        <v>5400</v>
      </c>
      <c r="H1172" s="1096">
        <f t="shared" si="155"/>
        <v>23830.2</v>
      </c>
      <c r="I1172" s="1096">
        <f t="shared" si="156"/>
        <v>88745.88</v>
      </c>
      <c r="J1172" s="1285"/>
      <c r="K1172" s="1285"/>
      <c r="L1172" s="1285"/>
      <c r="M1172" s="1096">
        <v>480000</v>
      </c>
      <c r="N1172" s="1322"/>
    </row>
    <row r="1173" spans="1:14" ht="21.75" customHeight="1">
      <c r="A1173" s="1377">
        <v>250</v>
      </c>
      <c r="B1173" s="1100"/>
      <c r="C1173" s="1414" t="s">
        <v>1625</v>
      </c>
      <c r="D1173" s="1415">
        <v>476604</v>
      </c>
      <c r="E1173" s="1096">
        <f t="shared" si="153"/>
        <v>166811.4</v>
      </c>
      <c r="F1173" s="1096">
        <f t="shared" si="154"/>
        <v>95320.8</v>
      </c>
      <c r="G1173" s="1096">
        <v>5400</v>
      </c>
      <c r="H1173" s="1096">
        <f t="shared" si="155"/>
        <v>23830.2</v>
      </c>
      <c r="I1173" s="1096">
        <f t="shared" si="156"/>
        <v>88745.88</v>
      </c>
      <c r="J1173" s="1285"/>
      <c r="K1173" s="1285"/>
      <c r="L1173" s="1285"/>
      <c r="M1173" s="1096">
        <v>480000</v>
      </c>
      <c r="N1173" s="1322"/>
    </row>
    <row r="1174" spans="1:14" ht="21.75" customHeight="1">
      <c r="A1174" s="1377">
        <v>251</v>
      </c>
      <c r="B1174" s="1100"/>
      <c r="C1174" s="1414" t="s">
        <v>1625</v>
      </c>
      <c r="D1174" s="1415">
        <v>476604</v>
      </c>
      <c r="E1174" s="1096">
        <f t="shared" si="153"/>
        <v>166811.4</v>
      </c>
      <c r="F1174" s="1096">
        <f t="shared" si="154"/>
        <v>95320.8</v>
      </c>
      <c r="G1174" s="1096">
        <v>5400</v>
      </c>
      <c r="H1174" s="1096">
        <f t="shared" si="155"/>
        <v>23830.2</v>
      </c>
      <c r="I1174" s="1096">
        <f t="shared" si="156"/>
        <v>88745.88</v>
      </c>
      <c r="J1174" s="1285"/>
      <c r="K1174" s="1285"/>
      <c r="L1174" s="1285"/>
      <c r="M1174" s="1096">
        <v>480000</v>
      </c>
      <c r="N1174" s="1322"/>
    </row>
    <row r="1175" spans="1:14" ht="21.75" customHeight="1">
      <c r="A1175" s="1377">
        <v>252</v>
      </c>
      <c r="B1175" s="1100"/>
      <c r="C1175" s="1414" t="s">
        <v>1625</v>
      </c>
      <c r="D1175" s="1415">
        <v>476604</v>
      </c>
      <c r="E1175" s="1096">
        <f t="shared" si="153"/>
        <v>166811.4</v>
      </c>
      <c r="F1175" s="1096">
        <f t="shared" si="154"/>
        <v>95320.8</v>
      </c>
      <c r="G1175" s="1096">
        <v>5400</v>
      </c>
      <c r="H1175" s="1096">
        <f t="shared" si="155"/>
        <v>23830.2</v>
      </c>
      <c r="I1175" s="1096">
        <f t="shared" si="156"/>
        <v>88745.88</v>
      </c>
      <c r="J1175" s="1285"/>
      <c r="K1175" s="1285"/>
      <c r="L1175" s="1285"/>
      <c r="M1175" s="1096">
        <v>480000</v>
      </c>
      <c r="N1175" s="1322"/>
    </row>
    <row r="1176" spans="1:14" ht="21.75" customHeight="1">
      <c r="A1176" s="1377">
        <v>253</v>
      </c>
      <c r="B1176" s="1100"/>
      <c r="C1176" s="1414" t="s">
        <v>1625</v>
      </c>
      <c r="D1176" s="1415">
        <v>476604</v>
      </c>
      <c r="E1176" s="1096">
        <f t="shared" si="153"/>
        <v>166811.4</v>
      </c>
      <c r="F1176" s="1096">
        <f t="shared" si="154"/>
        <v>95320.8</v>
      </c>
      <c r="G1176" s="1096">
        <v>5400</v>
      </c>
      <c r="H1176" s="1096">
        <f t="shared" si="155"/>
        <v>23830.2</v>
      </c>
      <c r="I1176" s="1096">
        <f t="shared" si="156"/>
        <v>88745.88</v>
      </c>
      <c r="J1176" s="1285"/>
      <c r="K1176" s="1285"/>
      <c r="L1176" s="1285"/>
      <c r="M1176" s="1096">
        <v>480000</v>
      </c>
      <c r="N1176" s="1322"/>
    </row>
    <row r="1177" spans="1:14" ht="21.75" customHeight="1">
      <c r="A1177" s="1377">
        <v>254</v>
      </c>
      <c r="B1177" s="1100"/>
      <c r="C1177" s="1414" t="s">
        <v>1625</v>
      </c>
      <c r="D1177" s="1415">
        <v>476604</v>
      </c>
      <c r="E1177" s="1096">
        <f t="shared" si="153"/>
        <v>166811.4</v>
      </c>
      <c r="F1177" s="1096">
        <f t="shared" si="154"/>
        <v>95320.8</v>
      </c>
      <c r="G1177" s="1096">
        <v>5400</v>
      </c>
      <c r="H1177" s="1096">
        <f t="shared" si="155"/>
        <v>23830.2</v>
      </c>
      <c r="I1177" s="1096">
        <f t="shared" si="156"/>
        <v>88745.88</v>
      </c>
      <c r="J1177" s="1285"/>
      <c r="K1177" s="1285"/>
      <c r="L1177" s="1285"/>
      <c r="M1177" s="1096">
        <v>480000</v>
      </c>
      <c r="N1177" s="1322"/>
    </row>
    <row r="1178" spans="1:14" ht="21.75" customHeight="1">
      <c r="A1178" s="1377">
        <v>255</v>
      </c>
      <c r="B1178" s="1100"/>
      <c r="C1178" s="1414" t="s">
        <v>1625</v>
      </c>
      <c r="D1178" s="1415">
        <v>476604</v>
      </c>
      <c r="E1178" s="1096">
        <f t="shared" si="153"/>
        <v>166811.4</v>
      </c>
      <c r="F1178" s="1096">
        <f t="shared" si="154"/>
        <v>95320.8</v>
      </c>
      <c r="G1178" s="1096">
        <v>5400</v>
      </c>
      <c r="H1178" s="1096">
        <f t="shared" si="155"/>
        <v>23830.2</v>
      </c>
      <c r="I1178" s="1096">
        <f t="shared" si="156"/>
        <v>88745.88</v>
      </c>
      <c r="J1178" s="1285"/>
      <c r="K1178" s="1285"/>
      <c r="L1178" s="1285"/>
      <c r="M1178" s="1096">
        <v>480000</v>
      </c>
      <c r="N1178" s="1322"/>
    </row>
    <row r="1179" spans="1:14" ht="21.75" customHeight="1">
      <c r="A1179" s="1377">
        <v>256</v>
      </c>
      <c r="B1179" s="1100"/>
      <c r="C1179" s="1414" t="s">
        <v>1625</v>
      </c>
      <c r="D1179" s="1415">
        <v>476604</v>
      </c>
      <c r="E1179" s="1096">
        <f t="shared" si="153"/>
        <v>166811.4</v>
      </c>
      <c r="F1179" s="1096">
        <f t="shared" si="154"/>
        <v>95320.8</v>
      </c>
      <c r="G1179" s="1096">
        <v>5400</v>
      </c>
      <c r="H1179" s="1096">
        <f t="shared" si="155"/>
        <v>23830.2</v>
      </c>
      <c r="I1179" s="1096">
        <f t="shared" si="156"/>
        <v>88745.88</v>
      </c>
      <c r="J1179" s="1285"/>
      <c r="K1179" s="1285"/>
      <c r="L1179" s="1285"/>
      <c r="M1179" s="1096">
        <v>480000</v>
      </c>
      <c r="N1179" s="1322"/>
    </row>
    <row r="1180" spans="1:14" ht="21.75" customHeight="1">
      <c r="A1180" s="1377">
        <v>257</v>
      </c>
      <c r="B1180" s="1100"/>
      <c r="C1180" s="1414" t="s">
        <v>1625</v>
      </c>
      <c r="D1180" s="1415">
        <v>476604</v>
      </c>
      <c r="E1180" s="1096">
        <f t="shared" si="153"/>
        <v>166811.4</v>
      </c>
      <c r="F1180" s="1096">
        <f t="shared" si="154"/>
        <v>95320.8</v>
      </c>
      <c r="G1180" s="1096">
        <v>5400</v>
      </c>
      <c r="H1180" s="1096">
        <f t="shared" si="155"/>
        <v>23830.2</v>
      </c>
      <c r="I1180" s="1096">
        <f t="shared" si="156"/>
        <v>88745.88</v>
      </c>
      <c r="J1180" s="1285"/>
      <c r="K1180" s="1285"/>
      <c r="L1180" s="1285"/>
      <c r="M1180" s="1096">
        <v>480000</v>
      </c>
      <c r="N1180" s="1322"/>
    </row>
    <row r="1181" spans="1:14" ht="21.75" customHeight="1">
      <c r="A1181" s="1377">
        <v>258</v>
      </c>
      <c r="B1181" s="1100"/>
      <c r="C1181" s="1414" t="s">
        <v>1625</v>
      </c>
      <c r="D1181" s="1415">
        <v>476604</v>
      </c>
      <c r="E1181" s="1096">
        <f t="shared" ref="E1181:E1194" si="157">D1181*35%</f>
        <v>166811.4</v>
      </c>
      <c r="F1181" s="1096">
        <f t="shared" si="154"/>
        <v>95320.8</v>
      </c>
      <c r="G1181" s="1096">
        <v>5400</v>
      </c>
      <c r="H1181" s="1096">
        <f t="shared" si="155"/>
        <v>23830.2</v>
      </c>
      <c r="I1181" s="1096">
        <f t="shared" si="156"/>
        <v>88745.88</v>
      </c>
      <c r="J1181" s="1285"/>
      <c r="K1181" s="1285"/>
      <c r="L1181" s="1285"/>
      <c r="M1181" s="1096">
        <v>480000</v>
      </c>
      <c r="N1181" s="1322"/>
    </row>
    <row r="1182" spans="1:14" ht="21.75" customHeight="1">
      <c r="A1182" s="1377">
        <v>259</v>
      </c>
      <c r="B1182" s="1100"/>
      <c r="C1182" s="1414" t="s">
        <v>1625</v>
      </c>
      <c r="D1182" s="1415">
        <v>476604</v>
      </c>
      <c r="E1182" s="1096">
        <f t="shared" si="157"/>
        <v>166811.4</v>
      </c>
      <c r="F1182" s="1096">
        <f t="shared" si="154"/>
        <v>95320.8</v>
      </c>
      <c r="G1182" s="1096">
        <v>5400</v>
      </c>
      <c r="H1182" s="1096">
        <f t="shared" si="155"/>
        <v>23830.2</v>
      </c>
      <c r="I1182" s="1096">
        <f t="shared" si="156"/>
        <v>88745.88</v>
      </c>
      <c r="J1182" s="1285"/>
      <c r="K1182" s="1285"/>
      <c r="L1182" s="1285"/>
      <c r="M1182" s="1096">
        <v>480000</v>
      </c>
      <c r="N1182" s="1322"/>
    </row>
    <row r="1183" spans="1:14" ht="21.75" customHeight="1">
      <c r="A1183" s="1377">
        <v>260</v>
      </c>
      <c r="B1183" s="1100"/>
      <c r="C1183" s="1414" t="s">
        <v>1625</v>
      </c>
      <c r="D1183" s="1415">
        <v>476604</v>
      </c>
      <c r="E1183" s="1096">
        <f t="shared" si="157"/>
        <v>166811.4</v>
      </c>
      <c r="F1183" s="1096">
        <f t="shared" si="154"/>
        <v>95320.8</v>
      </c>
      <c r="G1183" s="1096">
        <v>5400</v>
      </c>
      <c r="H1183" s="1096">
        <f t="shared" si="155"/>
        <v>23830.2</v>
      </c>
      <c r="I1183" s="1096">
        <f t="shared" si="156"/>
        <v>88745.88</v>
      </c>
      <c r="J1183" s="1285"/>
      <c r="K1183" s="1285"/>
      <c r="L1183" s="1285"/>
      <c r="M1183" s="1096">
        <v>480000</v>
      </c>
      <c r="N1183" s="1322"/>
    </row>
    <row r="1184" spans="1:14" ht="21.75" customHeight="1">
      <c r="A1184" s="1377">
        <v>261</v>
      </c>
      <c r="B1184" s="1100"/>
      <c r="C1184" s="1414" t="s">
        <v>1625</v>
      </c>
      <c r="D1184" s="1415">
        <v>476604</v>
      </c>
      <c r="E1184" s="1096">
        <f t="shared" si="157"/>
        <v>166811.4</v>
      </c>
      <c r="F1184" s="1096">
        <f t="shared" ref="F1184:F1194" si="158">D1184*20%</f>
        <v>95320.8</v>
      </c>
      <c r="G1184" s="1096">
        <v>5400</v>
      </c>
      <c r="H1184" s="1096">
        <f t="shared" ref="H1184:H1194" si="159">D1184*5%</f>
        <v>23830.2</v>
      </c>
      <c r="I1184" s="1096">
        <f t="shared" ref="I1184:I1194" si="160">D1184*5%+64915.68</f>
        <v>88745.88</v>
      </c>
      <c r="J1184" s="1285"/>
      <c r="K1184" s="1285"/>
      <c r="L1184" s="1285"/>
      <c r="M1184" s="1096">
        <v>480000</v>
      </c>
      <c r="N1184" s="1322"/>
    </row>
    <row r="1185" spans="1:14" ht="21.75" customHeight="1">
      <c r="A1185" s="1377">
        <v>262</v>
      </c>
      <c r="B1185" s="1100"/>
      <c r="C1185" s="1414" t="s">
        <v>1625</v>
      </c>
      <c r="D1185" s="1415">
        <v>476604</v>
      </c>
      <c r="E1185" s="1096">
        <f t="shared" si="157"/>
        <v>166811.4</v>
      </c>
      <c r="F1185" s="1096">
        <f t="shared" si="158"/>
        <v>95320.8</v>
      </c>
      <c r="G1185" s="1096">
        <v>5400</v>
      </c>
      <c r="H1185" s="1096">
        <f t="shared" si="159"/>
        <v>23830.2</v>
      </c>
      <c r="I1185" s="1096">
        <f t="shared" si="160"/>
        <v>88745.88</v>
      </c>
      <c r="J1185" s="1285"/>
      <c r="K1185" s="1285"/>
      <c r="L1185" s="1285"/>
      <c r="M1185" s="1096">
        <v>480000</v>
      </c>
      <c r="N1185" s="1322"/>
    </row>
    <row r="1186" spans="1:14" ht="21.75" customHeight="1">
      <c r="A1186" s="1377">
        <v>263</v>
      </c>
      <c r="B1186" s="1100"/>
      <c r="C1186" s="1414" t="s">
        <v>1625</v>
      </c>
      <c r="D1186" s="1415">
        <v>476604</v>
      </c>
      <c r="E1186" s="1096">
        <f t="shared" si="157"/>
        <v>166811.4</v>
      </c>
      <c r="F1186" s="1096">
        <f t="shared" si="158"/>
        <v>95320.8</v>
      </c>
      <c r="G1186" s="1096">
        <v>5400</v>
      </c>
      <c r="H1186" s="1096">
        <f t="shared" si="159"/>
        <v>23830.2</v>
      </c>
      <c r="I1186" s="1096">
        <f t="shared" si="160"/>
        <v>88745.88</v>
      </c>
      <c r="J1186" s="1285"/>
      <c r="K1186" s="1285"/>
      <c r="L1186" s="1285"/>
      <c r="M1186" s="1096">
        <v>480000</v>
      </c>
      <c r="N1186" s="1322"/>
    </row>
    <row r="1187" spans="1:14" ht="21.75" customHeight="1">
      <c r="A1187" s="1377">
        <v>264</v>
      </c>
      <c r="B1187" s="1100"/>
      <c r="C1187" s="1414" t="s">
        <v>1625</v>
      </c>
      <c r="D1187" s="1415">
        <v>476604</v>
      </c>
      <c r="E1187" s="1096">
        <f t="shared" si="157"/>
        <v>166811.4</v>
      </c>
      <c r="F1187" s="1096">
        <f t="shared" si="158"/>
        <v>95320.8</v>
      </c>
      <c r="G1187" s="1096">
        <v>5400</v>
      </c>
      <c r="H1187" s="1096">
        <f t="shared" si="159"/>
        <v>23830.2</v>
      </c>
      <c r="I1187" s="1096">
        <f t="shared" si="160"/>
        <v>88745.88</v>
      </c>
      <c r="J1187" s="1285"/>
      <c r="K1187" s="1285"/>
      <c r="L1187" s="1285"/>
      <c r="M1187" s="1096">
        <v>480000</v>
      </c>
      <c r="N1187" s="1322"/>
    </row>
    <row r="1188" spans="1:14" ht="21.75" customHeight="1">
      <c r="A1188" s="1377">
        <v>265</v>
      </c>
      <c r="B1188" s="1100"/>
      <c r="C1188" s="1414" t="s">
        <v>1625</v>
      </c>
      <c r="D1188" s="1415">
        <v>476604</v>
      </c>
      <c r="E1188" s="1096">
        <f t="shared" si="157"/>
        <v>166811.4</v>
      </c>
      <c r="F1188" s="1096">
        <f t="shared" si="158"/>
        <v>95320.8</v>
      </c>
      <c r="G1188" s="1096">
        <v>5400</v>
      </c>
      <c r="H1188" s="1096">
        <f t="shared" si="159"/>
        <v>23830.2</v>
      </c>
      <c r="I1188" s="1096">
        <f t="shared" si="160"/>
        <v>88745.88</v>
      </c>
      <c r="J1188" s="1285"/>
      <c r="K1188" s="1285"/>
      <c r="L1188" s="1285"/>
      <c r="M1188" s="1096">
        <v>480000</v>
      </c>
      <c r="N1188" s="1322"/>
    </row>
    <row r="1189" spans="1:14" ht="21.75" customHeight="1">
      <c r="A1189" s="1377">
        <v>266</v>
      </c>
      <c r="B1189" s="1100"/>
      <c r="C1189" s="1414" t="s">
        <v>1625</v>
      </c>
      <c r="D1189" s="1415">
        <v>476604</v>
      </c>
      <c r="E1189" s="1096">
        <f t="shared" si="157"/>
        <v>166811.4</v>
      </c>
      <c r="F1189" s="1096">
        <f t="shared" si="158"/>
        <v>95320.8</v>
      </c>
      <c r="G1189" s="1096">
        <v>5400</v>
      </c>
      <c r="H1189" s="1096">
        <f t="shared" si="159"/>
        <v>23830.2</v>
      </c>
      <c r="I1189" s="1096">
        <f t="shared" si="160"/>
        <v>88745.88</v>
      </c>
      <c r="J1189" s="1285"/>
      <c r="K1189" s="1285"/>
      <c r="L1189" s="1285"/>
      <c r="M1189" s="1096">
        <v>480000</v>
      </c>
      <c r="N1189" s="1322"/>
    </row>
    <row r="1190" spans="1:14" ht="21.75" customHeight="1">
      <c r="A1190" s="1377">
        <v>267</v>
      </c>
      <c r="B1190" s="1100"/>
      <c r="C1190" s="1414" t="s">
        <v>1625</v>
      </c>
      <c r="D1190" s="1415">
        <v>476604</v>
      </c>
      <c r="E1190" s="1096">
        <f t="shared" si="157"/>
        <v>166811.4</v>
      </c>
      <c r="F1190" s="1096">
        <f t="shared" si="158"/>
        <v>95320.8</v>
      </c>
      <c r="G1190" s="1096">
        <v>5400</v>
      </c>
      <c r="H1190" s="1096">
        <f t="shared" si="159"/>
        <v>23830.2</v>
      </c>
      <c r="I1190" s="1096">
        <f t="shared" si="160"/>
        <v>88745.88</v>
      </c>
      <c r="J1190" s="1285"/>
      <c r="K1190" s="1285"/>
      <c r="L1190" s="1285"/>
      <c r="M1190" s="1096">
        <v>480000</v>
      </c>
      <c r="N1190" s="1322"/>
    </row>
    <row r="1191" spans="1:14" ht="21.75" customHeight="1">
      <c r="A1191" s="1377">
        <v>268</v>
      </c>
      <c r="B1191" s="1100"/>
      <c r="C1191" s="1414" t="s">
        <v>1625</v>
      </c>
      <c r="D1191" s="1415">
        <v>476604</v>
      </c>
      <c r="E1191" s="1096">
        <f t="shared" si="157"/>
        <v>166811.4</v>
      </c>
      <c r="F1191" s="1096">
        <f t="shared" si="158"/>
        <v>95320.8</v>
      </c>
      <c r="G1191" s="1096">
        <v>5400</v>
      </c>
      <c r="H1191" s="1096">
        <f t="shared" si="159"/>
        <v>23830.2</v>
      </c>
      <c r="I1191" s="1096">
        <f t="shared" si="160"/>
        <v>88745.88</v>
      </c>
      <c r="J1191" s="1285"/>
      <c r="K1191" s="1285"/>
      <c r="L1191" s="1285"/>
      <c r="M1191" s="1096">
        <v>480000</v>
      </c>
      <c r="N1191" s="1322"/>
    </row>
    <row r="1192" spans="1:14" ht="21.75" customHeight="1">
      <c r="A1192" s="1377">
        <v>269</v>
      </c>
      <c r="B1192" s="1100"/>
      <c r="C1192" s="1414" t="s">
        <v>1625</v>
      </c>
      <c r="D1192" s="1415">
        <v>476604</v>
      </c>
      <c r="E1192" s="1096">
        <f t="shared" si="157"/>
        <v>166811.4</v>
      </c>
      <c r="F1192" s="1096">
        <f t="shared" si="158"/>
        <v>95320.8</v>
      </c>
      <c r="G1192" s="1096">
        <v>5400</v>
      </c>
      <c r="H1192" s="1096">
        <f t="shared" si="159"/>
        <v>23830.2</v>
      </c>
      <c r="I1192" s="1096">
        <f t="shared" si="160"/>
        <v>88745.88</v>
      </c>
      <c r="J1192" s="1285"/>
      <c r="K1192" s="1285"/>
      <c r="L1192" s="1285"/>
      <c r="M1192" s="1096">
        <v>480000</v>
      </c>
      <c r="N1192" s="1322"/>
    </row>
    <row r="1193" spans="1:14" ht="21.75" customHeight="1">
      <c r="A1193" s="1377">
        <v>270</v>
      </c>
      <c r="B1193" s="1100"/>
      <c r="C1193" s="1414" t="s">
        <v>1625</v>
      </c>
      <c r="D1193" s="1415">
        <v>476604</v>
      </c>
      <c r="E1193" s="1096">
        <f t="shared" si="157"/>
        <v>166811.4</v>
      </c>
      <c r="F1193" s="1096">
        <f t="shared" si="158"/>
        <v>95320.8</v>
      </c>
      <c r="G1193" s="1096">
        <v>5400</v>
      </c>
      <c r="H1193" s="1096">
        <f t="shared" si="159"/>
        <v>23830.2</v>
      </c>
      <c r="I1193" s="1096">
        <f t="shared" si="160"/>
        <v>88745.88</v>
      </c>
      <c r="J1193" s="1285"/>
      <c r="K1193" s="1285"/>
      <c r="L1193" s="1285"/>
      <c r="M1193" s="1096">
        <v>480000</v>
      </c>
      <c r="N1193" s="1322"/>
    </row>
    <row r="1194" spans="1:14" ht="21.75" customHeight="1">
      <c r="A1194" s="1377">
        <v>271</v>
      </c>
      <c r="B1194" s="1100"/>
      <c r="C1194" s="1414" t="s">
        <v>1625</v>
      </c>
      <c r="D1194" s="1415">
        <v>476604</v>
      </c>
      <c r="E1194" s="1096">
        <f t="shared" si="157"/>
        <v>166811.4</v>
      </c>
      <c r="F1194" s="1096">
        <f t="shared" si="158"/>
        <v>95320.8</v>
      </c>
      <c r="G1194" s="1096">
        <v>5400</v>
      </c>
      <c r="H1194" s="1096">
        <f t="shared" si="159"/>
        <v>23830.2</v>
      </c>
      <c r="I1194" s="1096">
        <f t="shared" si="160"/>
        <v>88745.88</v>
      </c>
      <c r="J1194" s="1285"/>
      <c r="K1194" s="1285"/>
      <c r="L1194" s="1285"/>
      <c r="M1194" s="1096">
        <v>480000</v>
      </c>
      <c r="N1194" s="1322"/>
    </row>
    <row r="1195" spans="1:14" ht="18">
      <c r="A1195" s="1377">
        <v>272</v>
      </c>
      <c r="B1195" s="1100"/>
      <c r="C1195" s="1100" t="s">
        <v>1175</v>
      </c>
      <c r="D1195" s="1101">
        <v>130263.72</v>
      </c>
      <c r="E1195" s="1101">
        <f t="shared" ref="E1195:E1203" si="161">D1195*35%</f>
        <v>45592.301999999996</v>
      </c>
      <c r="F1195" s="1101">
        <f t="shared" ref="F1195:F1203" si="162">D1195*20%</f>
        <v>26052.744000000002</v>
      </c>
      <c r="G1195" s="1101">
        <v>5400</v>
      </c>
      <c r="H1195" s="1101">
        <f t="shared" ref="H1195:H1203" si="163">D1195*5%</f>
        <v>6513.1860000000006</v>
      </c>
      <c r="I1195" s="1101">
        <f t="shared" ref="I1195:I1203" si="164">D1195*5%+64915.68</f>
        <v>71428.865999999995</v>
      </c>
      <c r="J1195" s="1266"/>
      <c r="K1195" s="1266"/>
      <c r="L1195" s="1266"/>
      <c r="M1195" s="1096">
        <v>480000</v>
      </c>
      <c r="N1195" s="1322"/>
    </row>
    <row r="1196" spans="1:14" ht="18">
      <c r="A1196" s="1377">
        <v>273</v>
      </c>
      <c r="B1196" s="1100"/>
      <c r="C1196" s="1100" t="s">
        <v>1175</v>
      </c>
      <c r="D1196" s="1101">
        <v>130263.72</v>
      </c>
      <c r="E1196" s="1101">
        <f t="shared" si="161"/>
        <v>45592.301999999996</v>
      </c>
      <c r="F1196" s="1101">
        <f t="shared" si="162"/>
        <v>26052.744000000002</v>
      </c>
      <c r="G1196" s="1101">
        <v>5400</v>
      </c>
      <c r="H1196" s="1101">
        <f t="shared" si="163"/>
        <v>6513.1860000000006</v>
      </c>
      <c r="I1196" s="1101">
        <f t="shared" si="164"/>
        <v>71428.865999999995</v>
      </c>
      <c r="J1196" s="1266"/>
      <c r="K1196" s="1266"/>
      <c r="L1196" s="1266"/>
      <c r="M1196" s="1096">
        <v>480000</v>
      </c>
      <c r="N1196" s="1322"/>
    </row>
    <row r="1197" spans="1:14" ht="18">
      <c r="A1197" s="1377">
        <v>274</v>
      </c>
      <c r="B1197" s="1100"/>
      <c r="C1197" s="1100" t="s">
        <v>1175</v>
      </c>
      <c r="D1197" s="1101">
        <v>130263.72</v>
      </c>
      <c r="E1197" s="1101">
        <f t="shared" si="161"/>
        <v>45592.301999999996</v>
      </c>
      <c r="F1197" s="1101">
        <f t="shared" si="162"/>
        <v>26052.744000000002</v>
      </c>
      <c r="G1197" s="1101">
        <v>5400</v>
      </c>
      <c r="H1197" s="1101">
        <f t="shared" si="163"/>
        <v>6513.1860000000006</v>
      </c>
      <c r="I1197" s="1101">
        <f t="shared" si="164"/>
        <v>71428.865999999995</v>
      </c>
      <c r="J1197" s="1266"/>
      <c r="K1197" s="1266"/>
      <c r="L1197" s="1266"/>
      <c r="M1197" s="1096">
        <v>480000</v>
      </c>
      <c r="N1197" s="1322"/>
    </row>
    <row r="1198" spans="1:14" ht="18">
      <c r="A1198" s="1377">
        <v>275</v>
      </c>
      <c r="B1198" s="1100"/>
      <c r="C1198" s="1100" t="s">
        <v>1175</v>
      </c>
      <c r="D1198" s="1101">
        <v>130263.72</v>
      </c>
      <c r="E1198" s="1101">
        <f t="shared" si="161"/>
        <v>45592.301999999996</v>
      </c>
      <c r="F1198" s="1101">
        <f t="shared" si="162"/>
        <v>26052.744000000002</v>
      </c>
      <c r="G1198" s="1101">
        <v>5400</v>
      </c>
      <c r="H1198" s="1101">
        <f t="shared" si="163"/>
        <v>6513.1860000000006</v>
      </c>
      <c r="I1198" s="1101">
        <f t="shared" si="164"/>
        <v>71428.865999999995</v>
      </c>
      <c r="J1198" s="1266"/>
      <c r="K1198" s="1266"/>
      <c r="L1198" s="1266"/>
      <c r="M1198" s="1096">
        <v>480000</v>
      </c>
      <c r="N1198" s="1322"/>
    </row>
    <row r="1199" spans="1:14" ht="18">
      <c r="A1199" s="1377">
        <v>276</v>
      </c>
      <c r="B1199" s="1100"/>
      <c r="C1199" s="1100" t="s">
        <v>1175</v>
      </c>
      <c r="D1199" s="1101">
        <v>130263.72</v>
      </c>
      <c r="E1199" s="1101">
        <f t="shared" si="161"/>
        <v>45592.301999999996</v>
      </c>
      <c r="F1199" s="1101">
        <f t="shared" si="162"/>
        <v>26052.744000000002</v>
      </c>
      <c r="G1199" s="1101">
        <v>5400</v>
      </c>
      <c r="H1199" s="1101">
        <f t="shared" si="163"/>
        <v>6513.1860000000006</v>
      </c>
      <c r="I1199" s="1101">
        <f t="shared" si="164"/>
        <v>71428.865999999995</v>
      </c>
      <c r="J1199" s="1266"/>
      <c r="K1199" s="1266"/>
      <c r="L1199" s="1266"/>
      <c r="M1199" s="1096">
        <v>480000</v>
      </c>
      <c r="N1199" s="1322"/>
    </row>
    <row r="1200" spans="1:14" ht="18">
      <c r="A1200" s="1377">
        <v>277</v>
      </c>
      <c r="B1200" s="1100"/>
      <c r="C1200" s="1100" t="s">
        <v>1175</v>
      </c>
      <c r="D1200" s="1101">
        <v>130263.72</v>
      </c>
      <c r="E1200" s="1101">
        <f t="shared" si="161"/>
        <v>45592.301999999996</v>
      </c>
      <c r="F1200" s="1101">
        <f t="shared" si="162"/>
        <v>26052.744000000002</v>
      </c>
      <c r="G1200" s="1101">
        <v>5400</v>
      </c>
      <c r="H1200" s="1101">
        <f t="shared" si="163"/>
        <v>6513.1860000000006</v>
      </c>
      <c r="I1200" s="1101">
        <f t="shared" si="164"/>
        <v>71428.865999999995</v>
      </c>
      <c r="J1200" s="1266"/>
      <c r="K1200" s="1266"/>
      <c r="L1200" s="1266"/>
      <c r="M1200" s="1096">
        <v>480000</v>
      </c>
      <c r="N1200" s="1322"/>
    </row>
    <row r="1201" spans="1:14" ht="18">
      <c r="A1201" s="1377">
        <v>278</v>
      </c>
      <c r="B1201" s="1100"/>
      <c r="C1201" s="1100" t="s">
        <v>1175</v>
      </c>
      <c r="D1201" s="1101">
        <v>130263.72</v>
      </c>
      <c r="E1201" s="1101">
        <f t="shared" si="161"/>
        <v>45592.301999999996</v>
      </c>
      <c r="F1201" s="1101">
        <f t="shared" si="162"/>
        <v>26052.744000000002</v>
      </c>
      <c r="G1201" s="1101">
        <v>5400</v>
      </c>
      <c r="H1201" s="1101">
        <f t="shared" si="163"/>
        <v>6513.1860000000006</v>
      </c>
      <c r="I1201" s="1101">
        <f t="shared" si="164"/>
        <v>71428.865999999995</v>
      </c>
      <c r="J1201" s="1266"/>
      <c r="K1201" s="1266"/>
      <c r="L1201" s="1266"/>
      <c r="M1201" s="1096">
        <v>480000</v>
      </c>
      <c r="N1201" s="1322"/>
    </row>
    <row r="1202" spans="1:14" ht="18">
      <c r="A1202" s="1377">
        <v>279</v>
      </c>
      <c r="B1202" s="1100"/>
      <c r="C1202" s="1100" t="s">
        <v>1175</v>
      </c>
      <c r="D1202" s="1101">
        <v>130263.72</v>
      </c>
      <c r="E1202" s="1101">
        <f t="shared" si="161"/>
        <v>45592.301999999996</v>
      </c>
      <c r="F1202" s="1101">
        <f t="shared" si="162"/>
        <v>26052.744000000002</v>
      </c>
      <c r="G1202" s="1101">
        <v>5400</v>
      </c>
      <c r="H1202" s="1101">
        <f t="shared" si="163"/>
        <v>6513.1860000000006</v>
      </c>
      <c r="I1202" s="1101">
        <f t="shared" si="164"/>
        <v>71428.865999999995</v>
      </c>
      <c r="J1202" s="1266"/>
      <c r="K1202" s="1266"/>
      <c r="L1202" s="1266"/>
      <c r="M1202" s="1096">
        <v>480000</v>
      </c>
      <c r="N1202" s="1322"/>
    </row>
    <row r="1203" spans="1:14" ht="18">
      <c r="A1203" s="1377">
        <v>280</v>
      </c>
      <c r="B1203" s="1100"/>
      <c r="C1203" s="1100" t="s">
        <v>1175</v>
      </c>
      <c r="D1203" s="1101">
        <v>130263.72</v>
      </c>
      <c r="E1203" s="1101">
        <f t="shared" si="161"/>
        <v>45592.301999999996</v>
      </c>
      <c r="F1203" s="1101">
        <f t="shared" si="162"/>
        <v>26052.744000000002</v>
      </c>
      <c r="G1203" s="1101">
        <v>5400</v>
      </c>
      <c r="H1203" s="1101">
        <f t="shared" si="163"/>
        <v>6513.1860000000006</v>
      </c>
      <c r="I1203" s="1101">
        <f t="shared" si="164"/>
        <v>71428.865999999995</v>
      </c>
      <c r="J1203" s="1266"/>
      <c r="K1203" s="1266"/>
      <c r="L1203" s="1266"/>
      <c r="M1203" s="1096">
        <v>480000</v>
      </c>
      <c r="N1203" s="1322"/>
    </row>
    <row r="1204" spans="1:14" ht="18">
      <c r="A1204" s="1377">
        <v>281</v>
      </c>
      <c r="B1204" s="1100"/>
      <c r="C1204" s="1100" t="s">
        <v>1175</v>
      </c>
      <c r="D1204" s="1101">
        <v>130263.72</v>
      </c>
      <c r="E1204" s="1101">
        <f>D1204*35%</f>
        <v>45592.301999999996</v>
      </c>
      <c r="F1204" s="1101">
        <f>D1204*20%</f>
        <v>26052.744000000002</v>
      </c>
      <c r="G1204" s="1101">
        <v>5400</v>
      </c>
      <c r="H1204" s="1101">
        <f>D1204*5%</f>
        <v>6513.1860000000006</v>
      </c>
      <c r="I1204" s="1101">
        <f>D1204*5%+64915.68</f>
        <v>71428.865999999995</v>
      </c>
      <c r="J1204" s="1266"/>
      <c r="K1204" s="1266"/>
      <c r="L1204" s="1266"/>
      <c r="M1204" s="1096">
        <v>480000</v>
      </c>
      <c r="N1204" s="1322"/>
    </row>
    <row r="1205" spans="1:14" ht="18">
      <c r="A1205" s="1377">
        <v>282</v>
      </c>
      <c r="B1205" s="1100"/>
      <c r="C1205" s="1100" t="s">
        <v>1588</v>
      </c>
      <c r="D1205" s="1101">
        <v>107112</v>
      </c>
      <c r="E1205" s="1101">
        <f>D1205*35%</f>
        <v>37489.199999999997</v>
      </c>
      <c r="F1205" s="1101">
        <f>D1205*20%</f>
        <v>21422.400000000001</v>
      </c>
      <c r="G1205" s="1101">
        <v>5400</v>
      </c>
      <c r="H1205" s="1101">
        <f>D1205*5%</f>
        <v>5355.6</v>
      </c>
      <c r="I1205" s="1101">
        <f>D1205*5%+64915.68</f>
        <v>70271.28</v>
      </c>
      <c r="J1205" s="1266"/>
      <c r="K1205" s="1266"/>
      <c r="L1205" s="1266"/>
      <c r="M1205" s="1096">
        <v>480000</v>
      </c>
      <c r="N1205" s="1322"/>
    </row>
    <row r="1206" spans="1:14" ht="18">
      <c r="A1206" s="1377">
        <v>283</v>
      </c>
      <c r="B1206" s="1100"/>
      <c r="C1206" s="1100" t="s">
        <v>1588</v>
      </c>
      <c r="D1206" s="1101">
        <v>107112</v>
      </c>
      <c r="E1206" s="1101">
        <f>D1206*35%</f>
        <v>37489.199999999997</v>
      </c>
      <c r="F1206" s="1101">
        <f>D1206*20%</f>
        <v>21422.400000000001</v>
      </c>
      <c r="G1206" s="1101">
        <v>5400</v>
      </c>
      <c r="H1206" s="1101">
        <f>D1206*5%</f>
        <v>5355.6</v>
      </c>
      <c r="I1206" s="1101">
        <f>D1206*5%+64915.68</f>
        <v>70271.28</v>
      </c>
      <c r="J1206" s="1266"/>
      <c r="K1206" s="1266"/>
      <c r="L1206" s="1266"/>
      <c r="M1206" s="1096">
        <v>480000</v>
      </c>
      <c r="N1206" s="1322"/>
    </row>
    <row r="1207" spans="1:14" ht="18">
      <c r="A1207" s="1377">
        <v>32</v>
      </c>
      <c r="B1207" s="1100"/>
      <c r="C1207" s="1100" t="s">
        <v>1462</v>
      </c>
      <c r="D1207" s="1101">
        <v>149046</v>
      </c>
      <c r="E1207" s="1101">
        <f t="shared" ref="E1207:E1229" si="165">D1207*35%</f>
        <v>52166.1</v>
      </c>
      <c r="F1207" s="1101">
        <f t="shared" ref="F1207:F1229" si="166">D1207*20%</f>
        <v>29809.200000000001</v>
      </c>
      <c r="G1207" s="1101">
        <v>5400</v>
      </c>
      <c r="H1207" s="1101">
        <f t="shared" ref="H1207:H1229" si="167">D1207*5%</f>
        <v>7452.3</v>
      </c>
      <c r="I1207" s="1101">
        <f t="shared" ref="I1207:I1229" si="168">D1207*5%+64915.68</f>
        <v>72367.98</v>
      </c>
      <c r="J1207" s="1266"/>
      <c r="K1207" s="1266"/>
      <c r="L1207" s="1266"/>
      <c r="M1207" s="1096">
        <v>480000</v>
      </c>
      <c r="N1207" s="1322"/>
    </row>
    <row r="1208" spans="1:14" ht="18">
      <c r="A1208" s="1377">
        <v>33</v>
      </c>
      <c r="B1208" s="1100"/>
      <c r="C1208" s="1100" t="s">
        <v>1462</v>
      </c>
      <c r="D1208" s="1101">
        <v>149046</v>
      </c>
      <c r="E1208" s="1101">
        <f t="shared" si="165"/>
        <v>52166.1</v>
      </c>
      <c r="F1208" s="1101">
        <f t="shared" si="166"/>
        <v>29809.200000000001</v>
      </c>
      <c r="G1208" s="1101">
        <v>5400</v>
      </c>
      <c r="H1208" s="1101">
        <f t="shared" si="167"/>
        <v>7452.3</v>
      </c>
      <c r="I1208" s="1101">
        <f t="shared" si="168"/>
        <v>72367.98</v>
      </c>
      <c r="J1208" s="1266"/>
      <c r="K1208" s="1266"/>
      <c r="L1208" s="1266"/>
      <c r="M1208" s="1096">
        <v>480000</v>
      </c>
      <c r="N1208" s="1322"/>
    </row>
    <row r="1209" spans="1:14" ht="18">
      <c r="A1209" s="1377">
        <v>34</v>
      </c>
      <c r="B1209" s="1100"/>
      <c r="C1209" s="1100" t="s">
        <v>1462</v>
      </c>
      <c r="D1209" s="1101">
        <v>149046</v>
      </c>
      <c r="E1209" s="1101">
        <f t="shared" si="165"/>
        <v>52166.1</v>
      </c>
      <c r="F1209" s="1101">
        <f t="shared" si="166"/>
        <v>29809.200000000001</v>
      </c>
      <c r="G1209" s="1101">
        <v>5400</v>
      </c>
      <c r="H1209" s="1101">
        <f t="shared" si="167"/>
        <v>7452.3</v>
      </c>
      <c r="I1209" s="1101">
        <f t="shared" si="168"/>
        <v>72367.98</v>
      </c>
      <c r="J1209" s="1266"/>
      <c r="K1209" s="1266"/>
      <c r="L1209" s="1266"/>
      <c r="M1209" s="1096">
        <v>480000</v>
      </c>
      <c r="N1209" s="1322"/>
    </row>
    <row r="1210" spans="1:14" ht="18">
      <c r="A1210" s="1377">
        <v>35</v>
      </c>
      <c r="B1210" s="1100"/>
      <c r="C1210" s="1100" t="s">
        <v>1462</v>
      </c>
      <c r="D1210" s="1101">
        <v>149046</v>
      </c>
      <c r="E1210" s="1101">
        <f t="shared" si="165"/>
        <v>52166.1</v>
      </c>
      <c r="F1210" s="1101">
        <f t="shared" si="166"/>
        <v>29809.200000000001</v>
      </c>
      <c r="G1210" s="1101">
        <v>5400</v>
      </c>
      <c r="H1210" s="1101">
        <f t="shared" si="167"/>
        <v>7452.3</v>
      </c>
      <c r="I1210" s="1101">
        <f t="shared" si="168"/>
        <v>72367.98</v>
      </c>
      <c r="J1210" s="1266"/>
      <c r="K1210" s="1266"/>
      <c r="L1210" s="1266"/>
      <c r="M1210" s="1096">
        <v>480000</v>
      </c>
      <c r="N1210" s="1322"/>
    </row>
    <row r="1211" spans="1:14" ht="18">
      <c r="A1211" s="1377">
        <v>36</v>
      </c>
      <c r="B1211" s="1100"/>
      <c r="C1211" s="1100" t="s">
        <v>1462</v>
      </c>
      <c r="D1211" s="1101">
        <v>149046</v>
      </c>
      <c r="E1211" s="1101">
        <f t="shared" si="165"/>
        <v>52166.1</v>
      </c>
      <c r="F1211" s="1101">
        <f t="shared" si="166"/>
        <v>29809.200000000001</v>
      </c>
      <c r="G1211" s="1101">
        <v>5400</v>
      </c>
      <c r="H1211" s="1101">
        <f t="shared" si="167"/>
        <v>7452.3</v>
      </c>
      <c r="I1211" s="1101">
        <f t="shared" si="168"/>
        <v>72367.98</v>
      </c>
      <c r="J1211" s="1266"/>
      <c r="K1211" s="1266"/>
      <c r="L1211" s="1266"/>
      <c r="M1211" s="1096">
        <v>480000</v>
      </c>
      <c r="N1211" s="1322"/>
    </row>
    <row r="1212" spans="1:14" ht="18">
      <c r="A1212" s="1377">
        <v>37</v>
      </c>
      <c r="B1212" s="1100"/>
      <c r="C1212" s="1100" t="s">
        <v>1462</v>
      </c>
      <c r="D1212" s="1101">
        <v>149046</v>
      </c>
      <c r="E1212" s="1101">
        <f t="shared" si="165"/>
        <v>52166.1</v>
      </c>
      <c r="F1212" s="1101">
        <f t="shared" si="166"/>
        <v>29809.200000000001</v>
      </c>
      <c r="G1212" s="1101">
        <v>5400</v>
      </c>
      <c r="H1212" s="1101">
        <f t="shared" si="167"/>
        <v>7452.3</v>
      </c>
      <c r="I1212" s="1101">
        <f t="shared" si="168"/>
        <v>72367.98</v>
      </c>
      <c r="J1212" s="1266"/>
      <c r="K1212" s="1266"/>
      <c r="L1212" s="1266"/>
      <c r="M1212" s="1096">
        <v>480000</v>
      </c>
      <c r="N1212" s="1322"/>
    </row>
    <row r="1213" spans="1:14" ht="18">
      <c r="A1213" s="1377">
        <v>38</v>
      </c>
      <c r="B1213" s="1100"/>
      <c r="C1213" s="1100" t="s">
        <v>1462</v>
      </c>
      <c r="D1213" s="1101">
        <v>149046</v>
      </c>
      <c r="E1213" s="1101">
        <f t="shared" si="165"/>
        <v>52166.1</v>
      </c>
      <c r="F1213" s="1101">
        <f t="shared" si="166"/>
        <v>29809.200000000001</v>
      </c>
      <c r="G1213" s="1101">
        <v>5400</v>
      </c>
      <c r="H1213" s="1101">
        <f t="shared" si="167"/>
        <v>7452.3</v>
      </c>
      <c r="I1213" s="1101">
        <f t="shared" si="168"/>
        <v>72367.98</v>
      </c>
      <c r="J1213" s="1266"/>
      <c r="K1213" s="1266"/>
      <c r="L1213" s="1266"/>
      <c r="M1213" s="1096">
        <v>480000</v>
      </c>
      <c r="N1213" s="1322"/>
    </row>
    <row r="1214" spans="1:14" ht="18">
      <c r="A1214" s="1377">
        <v>39</v>
      </c>
      <c r="B1214" s="1100"/>
      <c r="C1214" s="1100" t="s">
        <v>1462</v>
      </c>
      <c r="D1214" s="1101">
        <v>149046</v>
      </c>
      <c r="E1214" s="1101">
        <f t="shared" si="165"/>
        <v>52166.1</v>
      </c>
      <c r="F1214" s="1101">
        <f t="shared" si="166"/>
        <v>29809.200000000001</v>
      </c>
      <c r="G1214" s="1101">
        <v>5400</v>
      </c>
      <c r="H1214" s="1101">
        <f t="shared" si="167"/>
        <v>7452.3</v>
      </c>
      <c r="I1214" s="1101">
        <f t="shared" si="168"/>
        <v>72367.98</v>
      </c>
      <c r="J1214" s="1266"/>
      <c r="K1214" s="1266"/>
      <c r="L1214" s="1266"/>
      <c r="M1214" s="1096">
        <v>480000</v>
      </c>
      <c r="N1214" s="1322"/>
    </row>
    <row r="1215" spans="1:14" ht="18">
      <c r="A1215" s="1377">
        <v>40</v>
      </c>
      <c r="B1215" s="1100"/>
      <c r="C1215" s="1100" t="s">
        <v>1462</v>
      </c>
      <c r="D1215" s="1101">
        <v>149046</v>
      </c>
      <c r="E1215" s="1101">
        <f t="shared" si="165"/>
        <v>52166.1</v>
      </c>
      <c r="F1215" s="1101">
        <f t="shared" si="166"/>
        <v>29809.200000000001</v>
      </c>
      <c r="G1215" s="1101">
        <v>5400</v>
      </c>
      <c r="H1215" s="1101">
        <f t="shared" si="167"/>
        <v>7452.3</v>
      </c>
      <c r="I1215" s="1101">
        <f t="shared" si="168"/>
        <v>72367.98</v>
      </c>
      <c r="J1215" s="1266"/>
      <c r="K1215" s="1266"/>
      <c r="L1215" s="1266"/>
      <c r="M1215" s="1096">
        <v>480000</v>
      </c>
      <c r="N1215" s="1322"/>
    </row>
    <row r="1216" spans="1:14" ht="18">
      <c r="A1216" s="1377">
        <v>41</v>
      </c>
      <c r="B1216" s="1100"/>
      <c r="C1216" s="1100" t="s">
        <v>1462</v>
      </c>
      <c r="D1216" s="1101">
        <v>149046</v>
      </c>
      <c r="E1216" s="1101">
        <f t="shared" si="165"/>
        <v>52166.1</v>
      </c>
      <c r="F1216" s="1101">
        <f t="shared" si="166"/>
        <v>29809.200000000001</v>
      </c>
      <c r="G1216" s="1101">
        <v>5400</v>
      </c>
      <c r="H1216" s="1101">
        <f t="shared" si="167"/>
        <v>7452.3</v>
      </c>
      <c r="I1216" s="1101">
        <f t="shared" si="168"/>
        <v>72367.98</v>
      </c>
      <c r="J1216" s="1266"/>
      <c r="K1216" s="1266"/>
      <c r="L1216" s="1266"/>
      <c r="M1216" s="1096">
        <v>480000</v>
      </c>
      <c r="N1216" s="1322"/>
    </row>
    <row r="1217" spans="1:14" ht="18">
      <c r="A1217" s="1377">
        <v>42</v>
      </c>
      <c r="B1217" s="1100"/>
      <c r="C1217" s="1100" t="s">
        <v>1462</v>
      </c>
      <c r="D1217" s="1101">
        <v>149046</v>
      </c>
      <c r="E1217" s="1101">
        <f t="shared" si="165"/>
        <v>52166.1</v>
      </c>
      <c r="F1217" s="1101">
        <f t="shared" si="166"/>
        <v>29809.200000000001</v>
      </c>
      <c r="G1217" s="1101">
        <v>5400</v>
      </c>
      <c r="H1217" s="1101">
        <f t="shared" si="167"/>
        <v>7452.3</v>
      </c>
      <c r="I1217" s="1101">
        <f t="shared" si="168"/>
        <v>72367.98</v>
      </c>
      <c r="J1217" s="1266"/>
      <c r="K1217" s="1266"/>
      <c r="L1217" s="1266"/>
      <c r="M1217" s="1096">
        <v>480000</v>
      </c>
      <c r="N1217" s="1322"/>
    </row>
    <row r="1218" spans="1:14" ht="18">
      <c r="A1218" s="1377">
        <v>43</v>
      </c>
      <c r="B1218" s="1100"/>
      <c r="C1218" s="1100" t="s">
        <v>1462</v>
      </c>
      <c r="D1218" s="1101">
        <v>149046</v>
      </c>
      <c r="E1218" s="1101">
        <f t="shared" si="165"/>
        <v>52166.1</v>
      </c>
      <c r="F1218" s="1101">
        <f t="shared" si="166"/>
        <v>29809.200000000001</v>
      </c>
      <c r="G1218" s="1101">
        <v>5400</v>
      </c>
      <c r="H1218" s="1101">
        <f t="shared" si="167"/>
        <v>7452.3</v>
      </c>
      <c r="I1218" s="1101">
        <f t="shared" si="168"/>
        <v>72367.98</v>
      </c>
      <c r="J1218" s="1266"/>
      <c r="K1218" s="1266"/>
      <c r="L1218" s="1266"/>
      <c r="M1218" s="1096">
        <v>480000</v>
      </c>
      <c r="N1218" s="1322"/>
    </row>
    <row r="1219" spans="1:14" ht="18">
      <c r="A1219" s="1377">
        <v>44</v>
      </c>
      <c r="B1219" s="1100"/>
      <c r="C1219" s="1100" t="s">
        <v>1462</v>
      </c>
      <c r="D1219" s="1101">
        <v>149046</v>
      </c>
      <c r="E1219" s="1101">
        <f t="shared" si="165"/>
        <v>52166.1</v>
      </c>
      <c r="F1219" s="1101">
        <f t="shared" si="166"/>
        <v>29809.200000000001</v>
      </c>
      <c r="G1219" s="1101">
        <v>5400</v>
      </c>
      <c r="H1219" s="1101">
        <f t="shared" si="167"/>
        <v>7452.3</v>
      </c>
      <c r="I1219" s="1101">
        <f t="shared" si="168"/>
        <v>72367.98</v>
      </c>
      <c r="J1219" s="1266"/>
      <c r="K1219" s="1266"/>
      <c r="L1219" s="1266"/>
      <c r="M1219" s="1096">
        <v>480000</v>
      </c>
      <c r="N1219" s="1322"/>
    </row>
    <row r="1220" spans="1:14" ht="18">
      <c r="A1220" s="1377">
        <v>45</v>
      </c>
      <c r="B1220" s="1100"/>
      <c r="C1220" s="1100" t="s">
        <v>1462</v>
      </c>
      <c r="D1220" s="1101">
        <v>149046</v>
      </c>
      <c r="E1220" s="1101">
        <f t="shared" si="165"/>
        <v>52166.1</v>
      </c>
      <c r="F1220" s="1101">
        <f t="shared" si="166"/>
        <v>29809.200000000001</v>
      </c>
      <c r="G1220" s="1101">
        <v>5400</v>
      </c>
      <c r="H1220" s="1101">
        <f t="shared" si="167"/>
        <v>7452.3</v>
      </c>
      <c r="I1220" s="1101">
        <f t="shared" si="168"/>
        <v>72367.98</v>
      </c>
      <c r="J1220" s="1266"/>
      <c r="K1220" s="1266"/>
      <c r="L1220" s="1266"/>
      <c r="M1220" s="1096">
        <v>480000</v>
      </c>
      <c r="N1220" s="1322"/>
    </row>
    <row r="1221" spans="1:14" ht="18">
      <c r="A1221" s="1377">
        <v>46</v>
      </c>
      <c r="B1221" s="1100"/>
      <c r="C1221" s="1100" t="s">
        <v>1462</v>
      </c>
      <c r="D1221" s="1101">
        <v>149046</v>
      </c>
      <c r="E1221" s="1101">
        <f t="shared" si="165"/>
        <v>52166.1</v>
      </c>
      <c r="F1221" s="1101">
        <f t="shared" si="166"/>
        <v>29809.200000000001</v>
      </c>
      <c r="G1221" s="1101">
        <v>5400</v>
      </c>
      <c r="H1221" s="1101">
        <f t="shared" si="167"/>
        <v>7452.3</v>
      </c>
      <c r="I1221" s="1101">
        <f t="shared" si="168"/>
        <v>72367.98</v>
      </c>
      <c r="J1221" s="1266"/>
      <c r="K1221" s="1266"/>
      <c r="L1221" s="1266"/>
      <c r="M1221" s="1096">
        <v>480000</v>
      </c>
      <c r="N1221" s="1322"/>
    </row>
    <row r="1222" spans="1:14" ht="18">
      <c r="A1222" s="1377">
        <v>47</v>
      </c>
      <c r="B1222" s="1100"/>
      <c r="C1222" s="1100" t="s">
        <v>1462</v>
      </c>
      <c r="D1222" s="1101">
        <v>149046</v>
      </c>
      <c r="E1222" s="1101">
        <f t="shared" si="165"/>
        <v>52166.1</v>
      </c>
      <c r="F1222" s="1101">
        <f t="shared" si="166"/>
        <v>29809.200000000001</v>
      </c>
      <c r="G1222" s="1101">
        <v>5400</v>
      </c>
      <c r="H1222" s="1101">
        <f t="shared" si="167"/>
        <v>7452.3</v>
      </c>
      <c r="I1222" s="1101">
        <f t="shared" si="168"/>
        <v>72367.98</v>
      </c>
      <c r="J1222" s="1266"/>
      <c r="K1222" s="1266"/>
      <c r="L1222" s="1266"/>
      <c r="M1222" s="1096">
        <v>480000</v>
      </c>
      <c r="N1222" s="1322"/>
    </row>
    <row r="1223" spans="1:14" ht="18">
      <c r="A1223" s="1377">
        <v>48</v>
      </c>
      <c r="B1223" s="1100"/>
      <c r="C1223" s="1100" t="s">
        <v>1462</v>
      </c>
      <c r="D1223" s="1101">
        <v>149046</v>
      </c>
      <c r="E1223" s="1101">
        <f t="shared" si="165"/>
        <v>52166.1</v>
      </c>
      <c r="F1223" s="1101">
        <f t="shared" si="166"/>
        <v>29809.200000000001</v>
      </c>
      <c r="G1223" s="1101">
        <v>5400</v>
      </c>
      <c r="H1223" s="1101">
        <f t="shared" si="167"/>
        <v>7452.3</v>
      </c>
      <c r="I1223" s="1101">
        <f t="shared" si="168"/>
        <v>72367.98</v>
      </c>
      <c r="J1223" s="1266"/>
      <c r="K1223" s="1266"/>
      <c r="L1223" s="1266"/>
      <c r="M1223" s="1096">
        <v>480000</v>
      </c>
      <c r="N1223" s="1322"/>
    </row>
    <row r="1224" spans="1:14" ht="18">
      <c r="A1224" s="1377">
        <v>49</v>
      </c>
      <c r="B1224" s="1100"/>
      <c r="C1224" s="1100" t="s">
        <v>1462</v>
      </c>
      <c r="D1224" s="1101">
        <v>149046</v>
      </c>
      <c r="E1224" s="1101">
        <f t="shared" si="165"/>
        <v>52166.1</v>
      </c>
      <c r="F1224" s="1101">
        <f t="shared" si="166"/>
        <v>29809.200000000001</v>
      </c>
      <c r="G1224" s="1101">
        <v>5400</v>
      </c>
      <c r="H1224" s="1101">
        <f t="shared" si="167"/>
        <v>7452.3</v>
      </c>
      <c r="I1224" s="1101">
        <f t="shared" si="168"/>
        <v>72367.98</v>
      </c>
      <c r="J1224" s="1266"/>
      <c r="K1224" s="1266"/>
      <c r="L1224" s="1266"/>
      <c r="M1224" s="1096">
        <v>480000</v>
      </c>
      <c r="N1224" s="1322"/>
    </row>
    <row r="1225" spans="1:14" ht="18">
      <c r="A1225" s="1377">
        <v>50</v>
      </c>
      <c r="B1225" s="1100"/>
      <c r="C1225" s="1100" t="s">
        <v>1462</v>
      </c>
      <c r="D1225" s="1101">
        <v>149046</v>
      </c>
      <c r="E1225" s="1101">
        <f t="shared" si="165"/>
        <v>52166.1</v>
      </c>
      <c r="F1225" s="1101">
        <f t="shared" si="166"/>
        <v>29809.200000000001</v>
      </c>
      <c r="G1225" s="1101">
        <v>5400</v>
      </c>
      <c r="H1225" s="1101">
        <f t="shared" si="167"/>
        <v>7452.3</v>
      </c>
      <c r="I1225" s="1101">
        <f t="shared" si="168"/>
        <v>72367.98</v>
      </c>
      <c r="J1225" s="1266"/>
      <c r="K1225" s="1266"/>
      <c r="L1225" s="1266"/>
      <c r="M1225" s="1096">
        <v>480000</v>
      </c>
      <c r="N1225" s="1322"/>
    </row>
    <row r="1226" spans="1:14" ht="18">
      <c r="A1226" s="1377">
        <v>51</v>
      </c>
      <c r="B1226" s="1100"/>
      <c r="C1226" s="1100" t="s">
        <v>1462</v>
      </c>
      <c r="D1226" s="1101">
        <v>149046</v>
      </c>
      <c r="E1226" s="1101">
        <f t="shared" si="165"/>
        <v>52166.1</v>
      </c>
      <c r="F1226" s="1101">
        <f t="shared" si="166"/>
        <v>29809.200000000001</v>
      </c>
      <c r="G1226" s="1101">
        <v>5400</v>
      </c>
      <c r="H1226" s="1101">
        <f t="shared" si="167"/>
        <v>7452.3</v>
      </c>
      <c r="I1226" s="1101">
        <f t="shared" si="168"/>
        <v>72367.98</v>
      </c>
      <c r="J1226" s="1266"/>
      <c r="K1226" s="1266"/>
      <c r="L1226" s="1266"/>
      <c r="M1226" s="1096">
        <v>480000</v>
      </c>
      <c r="N1226" s="1322"/>
    </row>
    <row r="1227" spans="1:14" ht="18">
      <c r="A1227" s="1377">
        <v>52</v>
      </c>
      <c r="B1227" s="1100"/>
      <c r="C1227" s="1100" t="s">
        <v>1462</v>
      </c>
      <c r="D1227" s="1101">
        <v>149046</v>
      </c>
      <c r="E1227" s="1101">
        <f t="shared" si="165"/>
        <v>52166.1</v>
      </c>
      <c r="F1227" s="1101">
        <f t="shared" si="166"/>
        <v>29809.200000000001</v>
      </c>
      <c r="G1227" s="1101">
        <v>5400</v>
      </c>
      <c r="H1227" s="1101">
        <f t="shared" si="167"/>
        <v>7452.3</v>
      </c>
      <c r="I1227" s="1101">
        <f t="shared" si="168"/>
        <v>72367.98</v>
      </c>
      <c r="J1227" s="1266"/>
      <c r="K1227" s="1266"/>
      <c r="L1227" s="1266"/>
      <c r="M1227" s="1096">
        <v>480000</v>
      </c>
      <c r="N1227" s="1322"/>
    </row>
    <row r="1228" spans="1:14" ht="18">
      <c r="A1228" s="1377">
        <v>53</v>
      </c>
      <c r="B1228" s="1100"/>
      <c r="C1228" s="1100" t="s">
        <v>1462</v>
      </c>
      <c r="D1228" s="1101">
        <v>149046</v>
      </c>
      <c r="E1228" s="1101">
        <f t="shared" si="165"/>
        <v>52166.1</v>
      </c>
      <c r="F1228" s="1101">
        <f t="shared" si="166"/>
        <v>29809.200000000001</v>
      </c>
      <c r="G1228" s="1101">
        <v>5400</v>
      </c>
      <c r="H1228" s="1101">
        <f t="shared" si="167"/>
        <v>7452.3</v>
      </c>
      <c r="I1228" s="1101">
        <f t="shared" si="168"/>
        <v>72367.98</v>
      </c>
      <c r="J1228" s="1266"/>
      <c r="K1228" s="1266"/>
      <c r="L1228" s="1266"/>
      <c r="M1228" s="1096">
        <v>480000</v>
      </c>
      <c r="N1228" s="1322"/>
    </row>
    <row r="1229" spans="1:14" ht="18">
      <c r="A1229" s="1377">
        <v>54</v>
      </c>
      <c r="B1229" s="1100"/>
      <c r="C1229" s="1100" t="s">
        <v>1462</v>
      </c>
      <c r="D1229" s="1101">
        <v>149046</v>
      </c>
      <c r="E1229" s="1101">
        <f t="shared" si="165"/>
        <v>52166.1</v>
      </c>
      <c r="F1229" s="1101">
        <f t="shared" si="166"/>
        <v>29809.200000000001</v>
      </c>
      <c r="G1229" s="1101">
        <v>5400</v>
      </c>
      <c r="H1229" s="1101">
        <f t="shared" si="167"/>
        <v>7452.3</v>
      </c>
      <c r="I1229" s="1101">
        <f t="shared" si="168"/>
        <v>72367.98</v>
      </c>
      <c r="J1229" s="1266"/>
      <c r="K1229" s="1266"/>
      <c r="L1229" s="1266"/>
      <c r="M1229" s="1096">
        <v>480000</v>
      </c>
      <c r="N1229" s="1322"/>
    </row>
    <row r="1230" spans="1:14" ht="18">
      <c r="A1230" s="1377">
        <v>55</v>
      </c>
      <c r="B1230" s="1100"/>
      <c r="C1230" s="1100" t="s">
        <v>1462</v>
      </c>
      <c r="D1230" s="1101">
        <v>149046</v>
      </c>
      <c r="E1230" s="1101">
        <f>D1230*35%</f>
        <v>52166.1</v>
      </c>
      <c r="F1230" s="1101">
        <f>D1230*20%</f>
        <v>29809.200000000001</v>
      </c>
      <c r="G1230" s="1101">
        <v>5400</v>
      </c>
      <c r="H1230" s="1101">
        <f>D1230*5%</f>
        <v>7452.3</v>
      </c>
      <c r="I1230" s="1101">
        <f>D1230*5%+64915.68</f>
        <v>72367.98</v>
      </c>
      <c r="J1230" s="1266"/>
      <c r="K1230" s="1266"/>
      <c r="L1230" s="1266"/>
      <c r="M1230" s="1096">
        <v>480000</v>
      </c>
      <c r="N1230" s="1322"/>
    </row>
    <row r="1231" spans="1:14" ht="18">
      <c r="A1231" s="1377">
        <v>56</v>
      </c>
      <c r="B1231" s="1100"/>
      <c r="C1231" s="1100" t="s">
        <v>1462</v>
      </c>
      <c r="D1231" s="1101">
        <v>149046</v>
      </c>
      <c r="E1231" s="1101">
        <f t="shared" ref="E1231:E1251" si="169">D1231*35%</f>
        <v>52166.1</v>
      </c>
      <c r="F1231" s="1101">
        <f t="shared" ref="F1231:F1251" si="170">D1231*20%</f>
        <v>29809.200000000001</v>
      </c>
      <c r="G1231" s="1101">
        <v>5400</v>
      </c>
      <c r="H1231" s="1101">
        <f t="shared" ref="H1231:H1251" si="171">D1231*5%</f>
        <v>7452.3</v>
      </c>
      <c r="I1231" s="1101">
        <f t="shared" ref="I1231:I1251" si="172">D1231*5%+64915.68</f>
        <v>72367.98</v>
      </c>
      <c r="J1231" s="1266"/>
      <c r="K1231" s="1266"/>
      <c r="L1231" s="1266"/>
      <c r="M1231" s="1096">
        <v>480000</v>
      </c>
      <c r="N1231" s="1322"/>
    </row>
    <row r="1232" spans="1:14" ht="18">
      <c r="A1232" s="1377">
        <v>57</v>
      </c>
      <c r="B1232" s="1100"/>
      <c r="C1232" s="1100" t="s">
        <v>1462</v>
      </c>
      <c r="D1232" s="1101">
        <v>149046</v>
      </c>
      <c r="E1232" s="1101">
        <f t="shared" si="169"/>
        <v>52166.1</v>
      </c>
      <c r="F1232" s="1101">
        <f t="shared" si="170"/>
        <v>29809.200000000001</v>
      </c>
      <c r="G1232" s="1101">
        <v>5400</v>
      </c>
      <c r="H1232" s="1101">
        <f t="shared" si="171"/>
        <v>7452.3</v>
      </c>
      <c r="I1232" s="1101">
        <f t="shared" si="172"/>
        <v>72367.98</v>
      </c>
      <c r="J1232" s="1266"/>
      <c r="K1232" s="1266"/>
      <c r="L1232" s="1266"/>
      <c r="M1232" s="1096">
        <v>480000</v>
      </c>
      <c r="N1232" s="1322"/>
    </row>
    <row r="1233" spans="1:14" ht="18">
      <c r="A1233" s="1377">
        <v>58</v>
      </c>
      <c r="B1233" s="1100"/>
      <c r="C1233" s="1100" t="s">
        <v>1462</v>
      </c>
      <c r="D1233" s="1101">
        <v>149046</v>
      </c>
      <c r="E1233" s="1101">
        <f t="shared" si="169"/>
        <v>52166.1</v>
      </c>
      <c r="F1233" s="1101">
        <f t="shared" si="170"/>
        <v>29809.200000000001</v>
      </c>
      <c r="G1233" s="1101">
        <v>5400</v>
      </c>
      <c r="H1233" s="1101">
        <f t="shared" si="171"/>
        <v>7452.3</v>
      </c>
      <c r="I1233" s="1101">
        <f t="shared" si="172"/>
        <v>72367.98</v>
      </c>
      <c r="J1233" s="1266"/>
      <c r="K1233" s="1266"/>
      <c r="L1233" s="1266"/>
      <c r="M1233" s="1096">
        <v>480000</v>
      </c>
      <c r="N1233" s="1322"/>
    </row>
    <row r="1234" spans="1:14" ht="18">
      <c r="A1234" s="1377">
        <v>59</v>
      </c>
      <c r="B1234" s="1100"/>
      <c r="C1234" s="1100" t="s">
        <v>1462</v>
      </c>
      <c r="D1234" s="1101">
        <v>149046</v>
      </c>
      <c r="E1234" s="1101">
        <f t="shared" si="169"/>
        <v>52166.1</v>
      </c>
      <c r="F1234" s="1101">
        <f t="shared" si="170"/>
        <v>29809.200000000001</v>
      </c>
      <c r="G1234" s="1101">
        <v>5400</v>
      </c>
      <c r="H1234" s="1101">
        <f t="shared" si="171"/>
        <v>7452.3</v>
      </c>
      <c r="I1234" s="1101">
        <f t="shared" si="172"/>
        <v>72367.98</v>
      </c>
      <c r="J1234" s="1266"/>
      <c r="K1234" s="1266"/>
      <c r="L1234" s="1266"/>
      <c r="M1234" s="1096">
        <v>480000</v>
      </c>
      <c r="N1234" s="1322"/>
    </row>
    <row r="1235" spans="1:14" ht="18">
      <c r="A1235" s="1377">
        <v>60</v>
      </c>
      <c r="B1235" s="1100"/>
      <c r="C1235" s="1100" t="s">
        <v>1462</v>
      </c>
      <c r="D1235" s="1101">
        <v>149046</v>
      </c>
      <c r="E1235" s="1101">
        <f t="shared" si="169"/>
        <v>52166.1</v>
      </c>
      <c r="F1235" s="1101">
        <f t="shared" si="170"/>
        <v>29809.200000000001</v>
      </c>
      <c r="G1235" s="1101">
        <v>5400</v>
      </c>
      <c r="H1235" s="1101">
        <f t="shared" si="171"/>
        <v>7452.3</v>
      </c>
      <c r="I1235" s="1101">
        <f t="shared" si="172"/>
        <v>72367.98</v>
      </c>
      <c r="J1235" s="1266"/>
      <c r="K1235" s="1266"/>
      <c r="L1235" s="1266"/>
      <c r="M1235" s="1096">
        <v>480000</v>
      </c>
      <c r="N1235" s="1322"/>
    </row>
    <row r="1236" spans="1:14" ht="18">
      <c r="A1236" s="1377">
        <v>61</v>
      </c>
      <c r="B1236" s="1100"/>
      <c r="C1236" s="1100" t="s">
        <v>1462</v>
      </c>
      <c r="D1236" s="1101">
        <v>149046</v>
      </c>
      <c r="E1236" s="1101">
        <f t="shared" si="169"/>
        <v>52166.1</v>
      </c>
      <c r="F1236" s="1101">
        <f t="shared" si="170"/>
        <v>29809.200000000001</v>
      </c>
      <c r="G1236" s="1101">
        <v>5400</v>
      </c>
      <c r="H1236" s="1101">
        <f t="shared" si="171"/>
        <v>7452.3</v>
      </c>
      <c r="I1236" s="1101">
        <f t="shared" si="172"/>
        <v>72367.98</v>
      </c>
      <c r="J1236" s="1266"/>
      <c r="K1236" s="1266"/>
      <c r="L1236" s="1266"/>
      <c r="M1236" s="1096">
        <v>480000</v>
      </c>
      <c r="N1236" s="1322"/>
    </row>
    <row r="1237" spans="1:14" ht="18">
      <c r="A1237" s="1377">
        <v>62</v>
      </c>
      <c r="B1237" s="1100"/>
      <c r="C1237" s="1100" t="s">
        <v>1462</v>
      </c>
      <c r="D1237" s="1101">
        <v>149046</v>
      </c>
      <c r="E1237" s="1101">
        <f t="shared" si="169"/>
        <v>52166.1</v>
      </c>
      <c r="F1237" s="1101">
        <f t="shared" si="170"/>
        <v>29809.200000000001</v>
      </c>
      <c r="G1237" s="1101">
        <v>5400</v>
      </c>
      <c r="H1237" s="1101">
        <f t="shared" si="171"/>
        <v>7452.3</v>
      </c>
      <c r="I1237" s="1101">
        <f t="shared" si="172"/>
        <v>72367.98</v>
      </c>
      <c r="J1237" s="1266"/>
      <c r="K1237" s="1266"/>
      <c r="L1237" s="1266"/>
      <c r="M1237" s="1096">
        <v>480000</v>
      </c>
      <c r="N1237" s="1322"/>
    </row>
    <row r="1238" spans="1:14" ht="18">
      <c r="A1238" s="1377">
        <v>63</v>
      </c>
      <c r="B1238" s="1100"/>
      <c r="C1238" s="1100" t="s">
        <v>1462</v>
      </c>
      <c r="D1238" s="1101">
        <v>149046</v>
      </c>
      <c r="E1238" s="1101">
        <f t="shared" si="169"/>
        <v>52166.1</v>
      </c>
      <c r="F1238" s="1101">
        <f t="shared" si="170"/>
        <v>29809.200000000001</v>
      </c>
      <c r="G1238" s="1101">
        <v>5400</v>
      </c>
      <c r="H1238" s="1101">
        <f t="shared" si="171"/>
        <v>7452.3</v>
      </c>
      <c r="I1238" s="1101">
        <f t="shared" si="172"/>
        <v>72367.98</v>
      </c>
      <c r="J1238" s="1266"/>
      <c r="K1238" s="1266"/>
      <c r="L1238" s="1266"/>
      <c r="M1238" s="1096">
        <v>480000</v>
      </c>
      <c r="N1238" s="1322"/>
    </row>
    <row r="1239" spans="1:14" ht="18">
      <c r="A1239" s="1377">
        <v>64</v>
      </c>
      <c r="B1239" s="1100"/>
      <c r="C1239" s="1100" t="s">
        <v>1462</v>
      </c>
      <c r="D1239" s="1101">
        <v>149046</v>
      </c>
      <c r="E1239" s="1101">
        <f t="shared" si="169"/>
        <v>52166.1</v>
      </c>
      <c r="F1239" s="1101">
        <f t="shared" si="170"/>
        <v>29809.200000000001</v>
      </c>
      <c r="G1239" s="1101">
        <v>5400</v>
      </c>
      <c r="H1239" s="1101">
        <f t="shared" si="171"/>
        <v>7452.3</v>
      </c>
      <c r="I1239" s="1101">
        <f t="shared" si="172"/>
        <v>72367.98</v>
      </c>
      <c r="J1239" s="1266"/>
      <c r="K1239" s="1266"/>
      <c r="L1239" s="1266"/>
      <c r="M1239" s="1096">
        <v>480000</v>
      </c>
      <c r="N1239" s="1322"/>
    </row>
    <row r="1240" spans="1:14" ht="18">
      <c r="A1240" s="1377">
        <v>65</v>
      </c>
      <c r="B1240" s="1100"/>
      <c r="C1240" s="1100" t="s">
        <v>1462</v>
      </c>
      <c r="D1240" s="1101">
        <v>149046</v>
      </c>
      <c r="E1240" s="1101">
        <f t="shared" si="169"/>
        <v>52166.1</v>
      </c>
      <c r="F1240" s="1101">
        <f t="shared" si="170"/>
        <v>29809.200000000001</v>
      </c>
      <c r="G1240" s="1101">
        <v>5400</v>
      </c>
      <c r="H1240" s="1101">
        <f t="shared" si="171"/>
        <v>7452.3</v>
      </c>
      <c r="I1240" s="1101">
        <f t="shared" si="172"/>
        <v>72367.98</v>
      </c>
      <c r="J1240" s="1266"/>
      <c r="K1240" s="1266"/>
      <c r="L1240" s="1266"/>
      <c r="M1240" s="1096">
        <v>480000</v>
      </c>
      <c r="N1240" s="1322"/>
    </row>
    <row r="1241" spans="1:14" ht="18">
      <c r="A1241" s="1377">
        <v>66</v>
      </c>
      <c r="B1241" s="1100"/>
      <c r="C1241" s="1100" t="s">
        <v>1462</v>
      </c>
      <c r="D1241" s="1101">
        <v>149046</v>
      </c>
      <c r="E1241" s="1101">
        <f t="shared" si="169"/>
        <v>52166.1</v>
      </c>
      <c r="F1241" s="1101">
        <f t="shared" si="170"/>
        <v>29809.200000000001</v>
      </c>
      <c r="G1241" s="1101">
        <v>5400</v>
      </c>
      <c r="H1241" s="1101">
        <f t="shared" si="171"/>
        <v>7452.3</v>
      </c>
      <c r="I1241" s="1101">
        <f t="shared" si="172"/>
        <v>72367.98</v>
      </c>
      <c r="J1241" s="1266"/>
      <c r="K1241" s="1266"/>
      <c r="L1241" s="1266"/>
      <c r="M1241" s="1096">
        <v>480000</v>
      </c>
      <c r="N1241" s="1322"/>
    </row>
    <row r="1242" spans="1:14" ht="18">
      <c r="A1242" s="1377">
        <v>67</v>
      </c>
      <c r="B1242" s="1100"/>
      <c r="C1242" s="1100" t="s">
        <v>1462</v>
      </c>
      <c r="D1242" s="1101">
        <v>149046</v>
      </c>
      <c r="E1242" s="1101">
        <f t="shared" si="169"/>
        <v>52166.1</v>
      </c>
      <c r="F1242" s="1101">
        <f t="shared" si="170"/>
        <v>29809.200000000001</v>
      </c>
      <c r="G1242" s="1101">
        <v>5400</v>
      </c>
      <c r="H1242" s="1101">
        <f t="shared" si="171"/>
        <v>7452.3</v>
      </c>
      <c r="I1242" s="1101">
        <f t="shared" si="172"/>
        <v>72367.98</v>
      </c>
      <c r="J1242" s="1266"/>
      <c r="K1242" s="1266"/>
      <c r="L1242" s="1266"/>
      <c r="M1242" s="1096">
        <v>480000</v>
      </c>
      <c r="N1242" s="1322"/>
    </row>
    <row r="1243" spans="1:14" ht="18">
      <c r="A1243" s="1377">
        <v>68</v>
      </c>
      <c r="B1243" s="1100"/>
      <c r="C1243" s="1100" t="s">
        <v>1462</v>
      </c>
      <c r="D1243" s="1101">
        <v>149046</v>
      </c>
      <c r="E1243" s="1101">
        <f t="shared" si="169"/>
        <v>52166.1</v>
      </c>
      <c r="F1243" s="1101">
        <f t="shared" si="170"/>
        <v>29809.200000000001</v>
      </c>
      <c r="G1243" s="1101">
        <v>5400</v>
      </c>
      <c r="H1243" s="1101">
        <f t="shared" si="171"/>
        <v>7452.3</v>
      </c>
      <c r="I1243" s="1101">
        <f t="shared" si="172"/>
        <v>72367.98</v>
      </c>
      <c r="J1243" s="1266"/>
      <c r="K1243" s="1266"/>
      <c r="L1243" s="1266"/>
      <c r="M1243" s="1096">
        <v>480000</v>
      </c>
      <c r="N1243" s="1322"/>
    </row>
    <row r="1244" spans="1:14" ht="18">
      <c r="A1244" s="1377">
        <v>69</v>
      </c>
      <c r="B1244" s="1100"/>
      <c r="C1244" s="1100" t="s">
        <v>1462</v>
      </c>
      <c r="D1244" s="1101">
        <v>149046</v>
      </c>
      <c r="E1244" s="1101">
        <f t="shared" si="169"/>
        <v>52166.1</v>
      </c>
      <c r="F1244" s="1101">
        <f t="shared" si="170"/>
        <v>29809.200000000001</v>
      </c>
      <c r="G1244" s="1101">
        <v>5400</v>
      </c>
      <c r="H1244" s="1101">
        <f t="shared" si="171"/>
        <v>7452.3</v>
      </c>
      <c r="I1244" s="1101">
        <f t="shared" si="172"/>
        <v>72367.98</v>
      </c>
      <c r="J1244" s="1266"/>
      <c r="K1244" s="1266"/>
      <c r="L1244" s="1266"/>
      <c r="M1244" s="1096">
        <v>480000</v>
      </c>
      <c r="N1244" s="1322"/>
    </row>
    <row r="1245" spans="1:14" ht="18">
      <c r="A1245" s="1377">
        <v>70</v>
      </c>
      <c r="B1245" s="1100"/>
      <c r="C1245" s="1100" t="s">
        <v>1462</v>
      </c>
      <c r="D1245" s="1101">
        <v>149046</v>
      </c>
      <c r="E1245" s="1101">
        <f t="shared" si="169"/>
        <v>52166.1</v>
      </c>
      <c r="F1245" s="1101">
        <f t="shared" si="170"/>
        <v>29809.200000000001</v>
      </c>
      <c r="G1245" s="1101">
        <v>5400</v>
      </c>
      <c r="H1245" s="1101">
        <f t="shared" si="171"/>
        <v>7452.3</v>
      </c>
      <c r="I1245" s="1101">
        <f t="shared" si="172"/>
        <v>72367.98</v>
      </c>
      <c r="J1245" s="1266"/>
      <c r="K1245" s="1266"/>
      <c r="L1245" s="1266"/>
      <c r="M1245" s="1096">
        <v>480000</v>
      </c>
      <c r="N1245" s="1322"/>
    </row>
    <row r="1246" spans="1:14" ht="18">
      <c r="A1246" s="1377">
        <v>71</v>
      </c>
      <c r="B1246" s="1100"/>
      <c r="C1246" s="1100" t="s">
        <v>1462</v>
      </c>
      <c r="D1246" s="1101">
        <v>149046</v>
      </c>
      <c r="E1246" s="1101">
        <f t="shared" si="169"/>
        <v>52166.1</v>
      </c>
      <c r="F1246" s="1101">
        <f t="shared" si="170"/>
        <v>29809.200000000001</v>
      </c>
      <c r="G1246" s="1101">
        <v>5400</v>
      </c>
      <c r="H1246" s="1101">
        <f t="shared" si="171"/>
        <v>7452.3</v>
      </c>
      <c r="I1246" s="1101">
        <f t="shared" si="172"/>
        <v>72367.98</v>
      </c>
      <c r="J1246" s="1266"/>
      <c r="K1246" s="1266"/>
      <c r="L1246" s="1266"/>
      <c r="M1246" s="1096">
        <v>480000</v>
      </c>
      <c r="N1246" s="1322"/>
    </row>
    <row r="1247" spans="1:14" ht="18">
      <c r="A1247" s="1377">
        <v>72</v>
      </c>
      <c r="B1247" s="1100"/>
      <c r="C1247" s="1100" t="s">
        <v>1462</v>
      </c>
      <c r="D1247" s="1101">
        <v>149046</v>
      </c>
      <c r="E1247" s="1101">
        <f t="shared" si="169"/>
        <v>52166.1</v>
      </c>
      <c r="F1247" s="1101">
        <f t="shared" si="170"/>
        <v>29809.200000000001</v>
      </c>
      <c r="G1247" s="1101">
        <v>5400</v>
      </c>
      <c r="H1247" s="1101">
        <f t="shared" si="171"/>
        <v>7452.3</v>
      </c>
      <c r="I1247" s="1101">
        <f t="shared" si="172"/>
        <v>72367.98</v>
      </c>
      <c r="J1247" s="1266"/>
      <c r="K1247" s="1266"/>
      <c r="L1247" s="1266"/>
      <c r="M1247" s="1096">
        <v>480000</v>
      </c>
      <c r="N1247" s="1322"/>
    </row>
    <row r="1248" spans="1:14" ht="18">
      <c r="A1248" s="1377">
        <v>73</v>
      </c>
      <c r="B1248" s="1100"/>
      <c r="C1248" s="1100" t="s">
        <v>1462</v>
      </c>
      <c r="D1248" s="1101">
        <v>149046</v>
      </c>
      <c r="E1248" s="1101">
        <f t="shared" si="169"/>
        <v>52166.1</v>
      </c>
      <c r="F1248" s="1101">
        <f t="shared" si="170"/>
        <v>29809.200000000001</v>
      </c>
      <c r="G1248" s="1101">
        <v>5400</v>
      </c>
      <c r="H1248" s="1101">
        <f t="shared" si="171"/>
        <v>7452.3</v>
      </c>
      <c r="I1248" s="1101">
        <f t="shared" si="172"/>
        <v>72367.98</v>
      </c>
      <c r="J1248" s="1266"/>
      <c r="K1248" s="1266"/>
      <c r="L1248" s="1266"/>
      <c r="M1248" s="1096">
        <v>480000</v>
      </c>
      <c r="N1248" s="1322"/>
    </row>
    <row r="1249" spans="1:14" ht="18">
      <c r="A1249" s="1377">
        <v>74</v>
      </c>
      <c r="B1249" s="1100"/>
      <c r="C1249" s="1100" t="s">
        <v>1462</v>
      </c>
      <c r="D1249" s="1101">
        <v>149046</v>
      </c>
      <c r="E1249" s="1101">
        <f t="shared" si="169"/>
        <v>52166.1</v>
      </c>
      <c r="F1249" s="1101">
        <f t="shared" si="170"/>
        <v>29809.200000000001</v>
      </c>
      <c r="G1249" s="1101">
        <v>5400</v>
      </c>
      <c r="H1249" s="1101">
        <f t="shared" si="171"/>
        <v>7452.3</v>
      </c>
      <c r="I1249" s="1101">
        <f t="shared" si="172"/>
        <v>72367.98</v>
      </c>
      <c r="J1249" s="1266"/>
      <c r="K1249" s="1266"/>
      <c r="L1249" s="1266"/>
      <c r="M1249" s="1096">
        <v>480000</v>
      </c>
      <c r="N1249" s="1322"/>
    </row>
    <row r="1250" spans="1:14" ht="18">
      <c r="A1250" s="1377">
        <v>75</v>
      </c>
      <c r="B1250" s="1100"/>
      <c r="C1250" s="1100" t="s">
        <v>1462</v>
      </c>
      <c r="D1250" s="1101">
        <v>149046</v>
      </c>
      <c r="E1250" s="1101">
        <f t="shared" si="169"/>
        <v>52166.1</v>
      </c>
      <c r="F1250" s="1101">
        <f t="shared" si="170"/>
        <v>29809.200000000001</v>
      </c>
      <c r="G1250" s="1101">
        <v>5400</v>
      </c>
      <c r="H1250" s="1101">
        <f t="shared" si="171"/>
        <v>7452.3</v>
      </c>
      <c r="I1250" s="1101">
        <f t="shared" si="172"/>
        <v>72367.98</v>
      </c>
      <c r="J1250" s="1266"/>
      <c r="K1250" s="1266"/>
      <c r="L1250" s="1266"/>
      <c r="M1250" s="1096">
        <v>480000</v>
      </c>
      <c r="N1250" s="1322"/>
    </row>
    <row r="1251" spans="1:14" ht="18.5" thickBot="1">
      <c r="A1251" s="1377">
        <v>76</v>
      </c>
      <c r="B1251" s="1100"/>
      <c r="C1251" s="1100" t="s">
        <v>1462</v>
      </c>
      <c r="D1251" s="1101">
        <v>149046</v>
      </c>
      <c r="E1251" s="1101">
        <f t="shared" si="169"/>
        <v>52166.1</v>
      </c>
      <c r="F1251" s="1101">
        <f t="shared" si="170"/>
        <v>29809.200000000001</v>
      </c>
      <c r="G1251" s="1101">
        <v>5400</v>
      </c>
      <c r="H1251" s="1101">
        <f t="shared" si="171"/>
        <v>7452.3</v>
      </c>
      <c r="I1251" s="1101">
        <f t="shared" si="172"/>
        <v>72367.98</v>
      </c>
      <c r="J1251" s="1266"/>
      <c r="K1251" s="1266"/>
      <c r="L1251" s="1266"/>
      <c r="M1251" s="1096">
        <v>480000</v>
      </c>
      <c r="N1251" s="1322"/>
    </row>
    <row r="1252" spans="1:14" ht="18.5" thickBot="1">
      <c r="A1252" s="1223"/>
      <c r="B1252" s="1224" t="s">
        <v>1111</v>
      </c>
      <c r="C1252" s="1225"/>
      <c r="D1252" s="1226">
        <f t="shared" ref="D1252:N1252" si="173">SUM(D924:D1251)</f>
        <v>137383615.19999999</v>
      </c>
      <c r="E1252" s="1226">
        <f t="shared" si="173"/>
        <v>48084265.319999859</v>
      </c>
      <c r="F1252" s="1226">
        <f t="shared" si="173"/>
        <v>27476723.040000077</v>
      </c>
      <c r="G1252" s="1226">
        <f t="shared" si="173"/>
        <v>1771200</v>
      </c>
      <c r="H1252" s="1226">
        <f t="shared" si="173"/>
        <v>6869180.7600000193</v>
      </c>
      <c r="I1252" s="1226">
        <f t="shared" si="173"/>
        <v>28161523.800000012</v>
      </c>
      <c r="J1252" s="1226">
        <f t="shared" si="173"/>
        <v>0</v>
      </c>
      <c r="K1252" s="1226">
        <f t="shared" si="173"/>
        <v>0</v>
      </c>
      <c r="L1252" s="1226">
        <f t="shared" si="173"/>
        <v>0</v>
      </c>
      <c r="M1252" s="1226">
        <f t="shared" si="173"/>
        <v>157440000</v>
      </c>
      <c r="N1252" s="1226">
        <f t="shared" si="173"/>
        <v>0</v>
      </c>
    </row>
    <row r="1253" spans="1:14" ht="18">
      <c r="A1253" s="1150">
        <v>98</v>
      </c>
      <c r="B1253" s="1151"/>
      <c r="C1253" s="1235" t="s">
        <v>1118</v>
      </c>
      <c r="D1253" s="1152">
        <v>358123</v>
      </c>
      <c r="E1253" s="1152">
        <f>D1253*35%</f>
        <v>125343.04999999999</v>
      </c>
      <c r="F1253" s="1152">
        <f>D1253*20%</f>
        <v>71624.600000000006</v>
      </c>
      <c r="G1253" s="1152">
        <v>7560</v>
      </c>
      <c r="H1253" s="1152">
        <f>D1253*5%</f>
        <v>17906.150000000001</v>
      </c>
      <c r="I1253" s="1152">
        <f>D1253*5%+24000</f>
        <v>41906.15</v>
      </c>
      <c r="J1253" s="1363"/>
      <c r="K1253" s="1363"/>
      <c r="L1253" s="1363"/>
      <c r="M1253" s="1096">
        <v>480000</v>
      </c>
      <c r="N1253" s="1320"/>
    </row>
    <row r="1254" spans="1:14" ht="18.5" thickBot="1">
      <c r="A1254" s="1105">
        <v>99</v>
      </c>
      <c r="B1254" s="1106"/>
      <c r="C1254" s="1200" t="s">
        <v>1118</v>
      </c>
      <c r="D1254" s="1107">
        <v>358123</v>
      </c>
      <c r="E1254" s="1107">
        <f>D1254*35%</f>
        <v>125343.04999999999</v>
      </c>
      <c r="F1254" s="1107">
        <f>D1254*20%</f>
        <v>71624.600000000006</v>
      </c>
      <c r="G1254" s="1107">
        <v>7560</v>
      </c>
      <c r="H1254" s="1107">
        <f>D1254*5%</f>
        <v>17906.150000000001</v>
      </c>
      <c r="I1254" s="1107">
        <f>D1254*5%+24000</f>
        <v>41906.15</v>
      </c>
      <c r="J1254" s="1336"/>
      <c r="K1254" s="1336"/>
      <c r="L1254" s="1336"/>
      <c r="M1254" s="1096">
        <v>480000</v>
      </c>
      <c r="N1254" s="1337"/>
    </row>
    <row r="1255" spans="1:14" ht="18.5" thickBot="1">
      <c r="A1255" s="1223"/>
      <c r="B1255" s="1224" t="s">
        <v>1080</v>
      </c>
      <c r="C1255" s="1225"/>
      <c r="D1255" s="1226">
        <f>SUM(D1253:D1254)</f>
        <v>716246</v>
      </c>
      <c r="E1255" s="1226">
        <f t="shared" ref="E1255:N1255" si="174">SUM(E1253:E1254)</f>
        <v>250686.09999999998</v>
      </c>
      <c r="F1255" s="1226">
        <f t="shared" si="174"/>
        <v>143249.20000000001</v>
      </c>
      <c r="G1255" s="1226">
        <f t="shared" si="174"/>
        <v>15120</v>
      </c>
      <c r="H1255" s="1226">
        <f t="shared" si="174"/>
        <v>35812.300000000003</v>
      </c>
      <c r="I1255" s="1226">
        <f t="shared" si="174"/>
        <v>83812.3</v>
      </c>
      <c r="J1255" s="1226">
        <f t="shared" si="174"/>
        <v>0</v>
      </c>
      <c r="K1255" s="1226">
        <f t="shared" si="174"/>
        <v>0</v>
      </c>
      <c r="L1255" s="1226">
        <f t="shared" si="174"/>
        <v>0</v>
      </c>
      <c r="M1255" s="1226">
        <f t="shared" si="174"/>
        <v>960000</v>
      </c>
      <c r="N1255" s="1226">
        <f t="shared" si="174"/>
        <v>0</v>
      </c>
    </row>
    <row r="1256" spans="1:14" ht="24.5">
      <c r="A1256" s="1698" t="s">
        <v>1615</v>
      </c>
      <c r="B1256" s="1698"/>
      <c r="C1256" s="1698"/>
      <c r="D1256" s="1698"/>
      <c r="E1256" s="1698"/>
      <c r="F1256" s="1698"/>
      <c r="G1256" s="1698"/>
      <c r="H1256" s="1698"/>
      <c r="I1256" s="1698"/>
      <c r="J1256" s="1698"/>
      <c r="K1256" s="1698"/>
    </row>
    <row r="1257" spans="1:14" ht="18">
      <c r="A1257" s="1702" t="s">
        <v>929</v>
      </c>
      <c r="B1257" s="1702"/>
      <c r="C1257" s="1702"/>
      <c r="D1257" s="1702"/>
      <c r="E1257" s="1702"/>
      <c r="F1257" s="1702"/>
      <c r="G1257" s="1702"/>
      <c r="H1257" s="1702"/>
      <c r="I1257" s="1702"/>
      <c r="J1257" s="1702"/>
      <c r="K1257" s="1702"/>
    </row>
    <row r="1258" spans="1:14" ht="18">
      <c r="A1258" s="1734" t="s">
        <v>1589</v>
      </c>
      <c r="B1258" s="1734"/>
      <c r="C1258" s="1734"/>
      <c r="D1258" s="1734"/>
      <c r="E1258" s="1734"/>
      <c r="F1258" s="1734"/>
      <c r="G1258" s="1734"/>
      <c r="H1258" s="1734"/>
      <c r="I1258" s="1734"/>
      <c r="J1258" s="1734"/>
      <c r="K1258" s="1734"/>
    </row>
    <row r="1259" spans="1:14" ht="21" thickBot="1">
      <c r="A1259" s="1723" t="s">
        <v>365</v>
      </c>
      <c r="B1259" s="1723"/>
      <c r="C1259" s="1723"/>
      <c r="D1259" s="1723"/>
      <c r="E1259" s="1723"/>
      <c r="F1259" s="1723"/>
      <c r="G1259" s="1723"/>
      <c r="H1259" s="1723"/>
      <c r="I1259" s="1723"/>
      <c r="J1259" s="1"/>
      <c r="K1259" s="1"/>
    </row>
    <row r="1260" spans="1:14" ht="56" thickBot="1">
      <c r="A1260" s="1147" t="s">
        <v>948</v>
      </c>
      <c r="B1260" s="1090" t="s">
        <v>949</v>
      </c>
      <c r="C1260" s="1090" t="s">
        <v>950</v>
      </c>
      <c r="D1260" s="1115" t="s">
        <v>951</v>
      </c>
      <c r="E1260" s="1115" t="s">
        <v>952</v>
      </c>
      <c r="F1260" s="1115" t="s">
        <v>953</v>
      </c>
      <c r="G1260" s="1115" t="s">
        <v>954</v>
      </c>
      <c r="H1260" s="1115" t="s">
        <v>935</v>
      </c>
      <c r="I1260" s="1115" t="s">
        <v>955</v>
      </c>
      <c r="J1260" s="1116" t="s">
        <v>956</v>
      </c>
      <c r="K1260" s="1118" t="s">
        <v>957</v>
      </c>
      <c r="L1260" s="1118" t="s">
        <v>958</v>
      </c>
      <c r="M1260" s="1297" t="s">
        <v>959</v>
      </c>
      <c r="N1260" s="1118" t="s">
        <v>942</v>
      </c>
    </row>
    <row r="1261" spans="1:14" ht="19" thickBot="1">
      <c r="A1261" s="1349"/>
      <c r="B1261" s="1232" t="s">
        <v>1590</v>
      </c>
      <c r="C1261" s="1159" t="s">
        <v>1216</v>
      </c>
      <c r="D1261" s="1101">
        <v>187906.44</v>
      </c>
      <c r="E1261" s="1101">
        <f>D1261*35%</f>
        <v>65767.254000000001</v>
      </c>
      <c r="F1261" s="1101">
        <f>D1261*20%</f>
        <v>37581.288</v>
      </c>
      <c r="G1261" s="1101">
        <v>5400</v>
      </c>
      <c r="H1261" s="1101">
        <f>D1261*5%</f>
        <v>9395.3220000000001</v>
      </c>
      <c r="I1261" s="1101">
        <f>D1261*5%+64915.68</f>
        <v>74311.002000000008</v>
      </c>
      <c r="J1261" s="1234"/>
      <c r="K1261" s="1297"/>
      <c r="L1261" s="1297"/>
      <c r="M1261" s="1124">
        <v>480000</v>
      </c>
      <c r="N1261" s="1117"/>
    </row>
    <row r="1262" spans="1:14" ht="19" thickBot="1">
      <c r="A1262" s="1349"/>
      <c r="B1262" s="1232" t="s">
        <v>1591</v>
      </c>
      <c r="C1262" s="1159" t="s">
        <v>1216</v>
      </c>
      <c r="D1262" s="1101">
        <v>187906.44</v>
      </c>
      <c r="E1262" s="1101">
        <f>D1262*35%</f>
        <v>65767.254000000001</v>
      </c>
      <c r="F1262" s="1101">
        <f>D1262*20%</f>
        <v>37581.288</v>
      </c>
      <c r="G1262" s="1101">
        <v>5400</v>
      </c>
      <c r="H1262" s="1101">
        <f>D1262*5%</f>
        <v>9395.3220000000001</v>
      </c>
      <c r="I1262" s="1101">
        <f>D1262*5%+64915.68</f>
        <v>74311.002000000008</v>
      </c>
      <c r="J1262" s="1234"/>
      <c r="K1262" s="1297"/>
      <c r="L1262" s="1297"/>
      <c r="M1262" s="1124">
        <v>480000</v>
      </c>
      <c r="N1262" s="1117"/>
    </row>
    <row r="1263" spans="1:14" ht="19" thickBot="1">
      <c r="A1263" s="1349"/>
      <c r="B1263" s="1232" t="s">
        <v>1592</v>
      </c>
      <c r="C1263" s="1159" t="s">
        <v>1216</v>
      </c>
      <c r="D1263" s="1101">
        <v>187906.44</v>
      </c>
      <c r="E1263" s="1101">
        <f>D1263*35%</f>
        <v>65767.254000000001</v>
      </c>
      <c r="F1263" s="1101">
        <f>D1263*20%</f>
        <v>37581.288</v>
      </c>
      <c r="G1263" s="1101">
        <v>5400</v>
      </c>
      <c r="H1263" s="1101">
        <f>D1263*5%</f>
        <v>9395.3220000000001</v>
      </c>
      <c r="I1263" s="1101">
        <f>D1263*5%+64915.68</f>
        <v>74311.002000000008</v>
      </c>
      <c r="J1263" s="1234"/>
      <c r="K1263" s="1297"/>
      <c r="L1263" s="1297"/>
      <c r="M1263" s="1124">
        <v>480000</v>
      </c>
      <c r="N1263" s="1117"/>
    </row>
    <row r="1264" spans="1:14" ht="19" thickBot="1">
      <c r="A1264" s="1349"/>
      <c r="B1264" s="1232" t="s">
        <v>1593</v>
      </c>
      <c r="C1264" s="1159" t="s">
        <v>1216</v>
      </c>
      <c r="D1264" s="1101">
        <v>187906.44</v>
      </c>
      <c r="E1264" s="1101">
        <f>D1264*35%</f>
        <v>65767.254000000001</v>
      </c>
      <c r="F1264" s="1101">
        <f>D1264*20%</f>
        <v>37581.288</v>
      </c>
      <c r="G1264" s="1101">
        <v>5400</v>
      </c>
      <c r="H1264" s="1101">
        <f>D1264*5%</f>
        <v>9395.3220000000001</v>
      </c>
      <c r="I1264" s="1101">
        <f>D1264*5%+64915.68</f>
        <v>74311.002000000008</v>
      </c>
      <c r="J1264" s="1234"/>
      <c r="K1264" s="1297"/>
      <c r="L1264" s="1297"/>
      <c r="M1264" s="1124">
        <v>480000</v>
      </c>
      <c r="N1264" s="1117"/>
    </row>
    <row r="1265" spans="1:14" ht="18.5">
      <c r="A1265" s="1373">
        <v>1</v>
      </c>
      <c r="B1265" s="1374" t="s">
        <v>1108</v>
      </c>
      <c r="C1265" s="1375" t="s">
        <v>1567</v>
      </c>
      <c r="D1265" s="1376">
        <v>204947</v>
      </c>
      <c r="E1265" s="1152">
        <f t="shared" ref="E1265:E1270" si="175">D1265*35%</f>
        <v>71731.45</v>
      </c>
      <c r="F1265" s="1152">
        <f t="shared" ref="F1265:F1270" si="176">D1265*20%</f>
        <v>40989.4</v>
      </c>
      <c r="G1265" s="1152">
        <v>7560</v>
      </c>
      <c r="H1265" s="1152">
        <f t="shared" ref="H1265:H1270" si="177">D1265*5%</f>
        <v>10247.35</v>
      </c>
      <c r="I1265" s="1152">
        <f t="shared" ref="I1265:I1270" si="178">D1265*5%+24000</f>
        <v>34247.35</v>
      </c>
      <c r="J1265" s="1132"/>
      <c r="K1265" s="1132"/>
      <c r="L1265" s="1363"/>
      <c r="M1265" s="1124">
        <v>480000</v>
      </c>
      <c r="N1265" s="1320"/>
    </row>
    <row r="1266" spans="1:14" ht="18.5">
      <c r="A1266" s="1377">
        <v>2</v>
      </c>
      <c r="B1266" s="1378" t="s">
        <v>1108</v>
      </c>
      <c r="C1266" s="1379" t="s">
        <v>1567</v>
      </c>
      <c r="D1266" s="1380">
        <v>204947</v>
      </c>
      <c r="E1266" s="1101">
        <f t="shared" si="175"/>
        <v>71731.45</v>
      </c>
      <c r="F1266" s="1101">
        <f t="shared" si="176"/>
        <v>40989.4</v>
      </c>
      <c r="G1266" s="1101">
        <v>7560</v>
      </c>
      <c r="H1266" s="1101">
        <f t="shared" si="177"/>
        <v>10247.35</v>
      </c>
      <c r="I1266" s="1101">
        <f t="shared" si="178"/>
        <v>34247.35</v>
      </c>
      <c r="J1266" s="1357"/>
      <c r="K1266" s="1357"/>
      <c r="L1266" s="1266"/>
      <c r="M1266" s="1124">
        <v>480000</v>
      </c>
      <c r="N1266" s="1322"/>
    </row>
    <row r="1267" spans="1:14" ht="18.5">
      <c r="A1267" s="1377">
        <v>3</v>
      </c>
      <c r="B1267" s="1378" t="s">
        <v>1108</v>
      </c>
      <c r="C1267" s="1379" t="s">
        <v>1567</v>
      </c>
      <c r="D1267" s="1380">
        <v>204947</v>
      </c>
      <c r="E1267" s="1101">
        <f t="shared" si="175"/>
        <v>71731.45</v>
      </c>
      <c r="F1267" s="1101">
        <f t="shared" si="176"/>
        <v>40989.4</v>
      </c>
      <c r="G1267" s="1101">
        <v>7560</v>
      </c>
      <c r="H1267" s="1101">
        <f t="shared" si="177"/>
        <v>10247.35</v>
      </c>
      <c r="I1267" s="1101">
        <f t="shared" si="178"/>
        <v>34247.35</v>
      </c>
      <c r="J1267" s="1357"/>
      <c r="K1267" s="1357"/>
      <c r="L1267" s="1266"/>
      <c r="M1267" s="1124">
        <v>480000</v>
      </c>
      <c r="N1267" s="1322"/>
    </row>
    <row r="1268" spans="1:14" ht="18.5">
      <c r="A1268" s="1377">
        <v>4</v>
      </c>
      <c r="B1268" s="1378" t="s">
        <v>1108</v>
      </c>
      <c r="C1268" s="1379" t="s">
        <v>1567</v>
      </c>
      <c r="D1268" s="1380">
        <v>204947</v>
      </c>
      <c r="E1268" s="1101">
        <f t="shared" si="175"/>
        <v>71731.45</v>
      </c>
      <c r="F1268" s="1101">
        <f t="shared" si="176"/>
        <v>40989.4</v>
      </c>
      <c r="G1268" s="1101">
        <v>7560</v>
      </c>
      <c r="H1268" s="1101">
        <f t="shared" si="177"/>
        <v>10247.35</v>
      </c>
      <c r="I1268" s="1101">
        <f t="shared" si="178"/>
        <v>34247.35</v>
      </c>
      <c r="J1268" s="1357"/>
      <c r="K1268" s="1357"/>
      <c r="L1268" s="1266"/>
      <c r="M1268" s="1124">
        <v>480000</v>
      </c>
      <c r="N1268" s="1322"/>
    </row>
    <row r="1269" spans="1:14" ht="18.5">
      <c r="A1269" s="1416">
        <v>5</v>
      </c>
      <c r="B1269" s="1417" t="s">
        <v>1108</v>
      </c>
      <c r="C1269" s="1418" t="s">
        <v>1567</v>
      </c>
      <c r="D1269" s="1419">
        <v>204947</v>
      </c>
      <c r="E1269" s="1124">
        <f t="shared" si="175"/>
        <v>71731.45</v>
      </c>
      <c r="F1269" s="1124">
        <f t="shared" si="176"/>
        <v>40989.4</v>
      </c>
      <c r="G1269" s="1124">
        <v>7560</v>
      </c>
      <c r="H1269" s="1124">
        <f t="shared" si="177"/>
        <v>10247.35</v>
      </c>
      <c r="I1269" s="1124">
        <f t="shared" si="178"/>
        <v>34247.35</v>
      </c>
      <c r="J1269" s="1420"/>
      <c r="K1269" s="1420"/>
      <c r="L1269" s="1277"/>
      <c r="M1269" s="1124">
        <v>480000</v>
      </c>
      <c r="N1269" s="1323"/>
    </row>
    <row r="1270" spans="1:14" ht="19" thickBot="1">
      <c r="A1270" s="1421"/>
      <c r="B1270" s="1422" t="s">
        <v>1594</v>
      </c>
      <c r="C1270" s="1423" t="s">
        <v>1595</v>
      </c>
      <c r="D1270" s="1424">
        <v>433828.55999999994</v>
      </c>
      <c r="E1270" s="1124">
        <f t="shared" si="175"/>
        <v>151839.99599999996</v>
      </c>
      <c r="F1270" s="1124">
        <f t="shared" si="176"/>
        <v>86765.712</v>
      </c>
      <c r="G1270" s="1124">
        <v>7560</v>
      </c>
      <c r="H1270" s="1124">
        <f t="shared" si="177"/>
        <v>21691.428</v>
      </c>
      <c r="I1270" s="1124">
        <f t="shared" si="178"/>
        <v>45691.428</v>
      </c>
      <c r="J1270" s="1425"/>
      <c r="K1270" s="1425"/>
      <c r="L1270" s="1303"/>
      <c r="M1270" s="1124">
        <v>480000</v>
      </c>
      <c r="N1270" s="1426"/>
    </row>
    <row r="1271" spans="1:14" ht="18.5" thickBot="1">
      <c r="A1271" s="1761" t="s">
        <v>1080</v>
      </c>
      <c r="B1271" s="1762"/>
      <c r="C1271" s="1427"/>
      <c r="D1271" s="1115">
        <f>SUM(D1261:D1270)</f>
        <v>2210189.3199999998</v>
      </c>
      <c r="E1271" s="1115">
        <f t="shared" ref="E1271:N1271" si="179">SUM(E1261:E1270)</f>
        <v>773566.26199999987</v>
      </c>
      <c r="F1271" s="1115">
        <f t="shared" si="179"/>
        <v>442037.86400000006</v>
      </c>
      <c r="G1271" s="1115">
        <f t="shared" si="179"/>
        <v>66960</v>
      </c>
      <c r="H1271" s="1115">
        <f t="shared" si="179"/>
        <v>110509.46600000001</v>
      </c>
      <c r="I1271" s="1115">
        <f t="shared" si="179"/>
        <v>514172.18599999993</v>
      </c>
      <c r="J1271" s="1115">
        <f t="shared" si="179"/>
        <v>0</v>
      </c>
      <c r="K1271" s="1115">
        <f t="shared" si="179"/>
        <v>0</v>
      </c>
      <c r="L1271" s="1115">
        <f t="shared" si="179"/>
        <v>0</v>
      </c>
      <c r="M1271" s="1115">
        <f t="shared" si="179"/>
        <v>4800000</v>
      </c>
      <c r="N1271" s="1115">
        <f t="shared" si="179"/>
        <v>0</v>
      </c>
    </row>
    <row r="1272" spans="1:14" ht="18">
      <c r="A1272" s="1428"/>
      <c r="B1272" s="1429" t="s">
        <v>1596</v>
      </c>
      <c r="C1272" s="1430" t="s">
        <v>960</v>
      </c>
      <c r="D1272" s="1431">
        <v>672590.99999999965</v>
      </c>
      <c r="E1272" s="1101">
        <f>D1272*35%</f>
        <v>235406.84999999986</v>
      </c>
      <c r="F1272" s="1101">
        <f>D1272*20%</f>
        <v>134518.19999999992</v>
      </c>
      <c r="G1272" s="1101">
        <v>9720</v>
      </c>
      <c r="H1272" s="1101">
        <f>D1272*5%</f>
        <v>33629.549999999981</v>
      </c>
      <c r="I1272" s="1101">
        <f>D1272*5%+(24000)</f>
        <v>57629.549999999981</v>
      </c>
      <c r="J1272" s="1431"/>
      <c r="K1272" s="1431"/>
      <c r="L1272" s="1431"/>
      <c r="M1272" s="1124">
        <v>480000</v>
      </c>
      <c r="N1272" s="1432"/>
    </row>
    <row r="1273" spans="1:14" ht="18">
      <c r="A1273" s="1119">
        <v>6</v>
      </c>
      <c r="B1273" s="1095" t="s">
        <v>1597</v>
      </c>
      <c r="C1273" s="1100" t="s">
        <v>1092</v>
      </c>
      <c r="D1273" s="1101">
        <v>871787</v>
      </c>
      <c r="E1273" s="1101">
        <f>D1273*35%</f>
        <v>305125.44999999995</v>
      </c>
      <c r="F1273" s="1101">
        <f>D1273*20%</f>
        <v>174357.40000000002</v>
      </c>
      <c r="G1273" s="1101">
        <v>9720</v>
      </c>
      <c r="H1273" s="1101">
        <f>D1273*5%</f>
        <v>43589.350000000006</v>
      </c>
      <c r="I1273" s="1101">
        <f>D1273*5%+(24000)</f>
        <v>67589.350000000006</v>
      </c>
      <c r="J1273" s="1101">
        <v>7560</v>
      </c>
      <c r="K1273" s="1101">
        <v>137628</v>
      </c>
      <c r="L1273" s="1101"/>
      <c r="M1273" s="1124">
        <v>480000</v>
      </c>
      <c r="N1273" s="1339"/>
    </row>
    <row r="1274" spans="1:14" ht="18.5" thickBot="1">
      <c r="A1274" s="1433"/>
      <c r="B1274" s="1204" t="s">
        <v>1598</v>
      </c>
      <c r="C1274" s="1100" t="s">
        <v>1092</v>
      </c>
      <c r="D1274" s="1101">
        <v>871787</v>
      </c>
      <c r="E1274" s="1101">
        <f>D1274*35%</f>
        <v>305125.44999999995</v>
      </c>
      <c r="F1274" s="1101">
        <f>D1274*20%</f>
        <v>174357.40000000002</v>
      </c>
      <c r="G1274" s="1101">
        <v>9720</v>
      </c>
      <c r="H1274" s="1101">
        <f>D1274*5%</f>
        <v>43589.350000000006</v>
      </c>
      <c r="I1274" s="1101">
        <f>D1274*5%+(24000)</f>
        <v>67589.350000000006</v>
      </c>
      <c r="J1274" s="1101">
        <v>7560</v>
      </c>
      <c r="K1274" s="1101">
        <v>137628</v>
      </c>
      <c r="L1274" s="1101"/>
      <c r="M1274" s="1124">
        <v>480000</v>
      </c>
      <c r="N1274" s="1342"/>
    </row>
    <row r="1275" spans="1:14" ht="18.5" thickBot="1">
      <c r="A1275" s="1754" t="s">
        <v>966</v>
      </c>
      <c r="B1275" s="1755"/>
      <c r="C1275" s="1225"/>
      <c r="D1275" s="1226">
        <f>SUM(D1272:D1274)</f>
        <v>2416164.9999999995</v>
      </c>
      <c r="E1275" s="1226">
        <f t="shared" ref="E1275:N1275" si="180">SUM(E1272:E1274)</f>
        <v>845657.74999999977</v>
      </c>
      <c r="F1275" s="1226">
        <f t="shared" si="180"/>
        <v>483233</v>
      </c>
      <c r="G1275" s="1226">
        <f t="shared" si="180"/>
        <v>29160</v>
      </c>
      <c r="H1275" s="1226">
        <f t="shared" si="180"/>
        <v>120808.25</v>
      </c>
      <c r="I1275" s="1226">
        <f t="shared" si="180"/>
        <v>192808.25</v>
      </c>
      <c r="J1275" s="1226">
        <f t="shared" si="180"/>
        <v>15120</v>
      </c>
      <c r="K1275" s="1226">
        <f t="shared" si="180"/>
        <v>275256</v>
      </c>
      <c r="L1275" s="1226">
        <f t="shared" si="180"/>
        <v>0</v>
      </c>
      <c r="M1275" s="1226">
        <f t="shared" si="180"/>
        <v>1440000</v>
      </c>
      <c r="N1275" s="1226">
        <f t="shared" si="180"/>
        <v>0</v>
      </c>
    </row>
    <row r="1276" spans="1:14" ht="19" thickBot="1">
      <c r="A1276" s="1155" t="s">
        <v>366</v>
      </c>
      <c r="B1276" s="1"/>
      <c r="C1276" s="1"/>
      <c r="D1276" s="1"/>
      <c r="E1276" s="1"/>
      <c r="F1276" s="1"/>
      <c r="G1276" s="1"/>
      <c r="H1276" s="1"/>
      <c r="I1276" s="1"/>
      <c r="J1276" s="1"/>
      <c r="K1276" s="1"/>
    </row>
    <row r="1277" spans="1:14" ht="18.5">
      <c r="A1277" s="1373">
        <v>1</v>
      </c>
      <c r="B1277" s="1374" t="s">
        <v>1108</v>
      </c>
      <c r="C1277" s="1375" t="s">
        <v>1567</v>
      </c>
      <c r="D1277" s="1376">
        <v>204947</v>
      </c>
      <c r="E1277" s="1152">
        <f>D1277*35%</f>
        <v>71731.45</v>
      </c>
      <c r="F1277" s="1152">
        <f>D1277*20%</f>
        <v>40989.4</v>
      </c>
      <c r="G1277" s="1152">
        <v>7560</v>
      </c>
      <c r="H1277" s="1152">
        <f>D1277*5%</f>
        <v>10247.35</v>
      </c>
      <c r="I1277" s="1152">
        <f>D1277*5%+24000</f>
        <v>34247.35</v>
      </c>
      <c r="J1277" s="1236"/>
      <c r="K1277" s="1236"/>
      <c r="L1277" s="1363"/>
      <c r="M1277" s="1124">
        <v>480000</v>
      </c>
      <c r="N1277" s="1320"/>
    </row>
    <row r="1278" spans="1:14" ht="18.5">
      <c r="A1278" s="1377">
        <v>2</v>
      </c>
      <c r="B1278" s="1378" t="s">
        <v>1108</v>
      </c>
      <c r="C1278" s="1379" t="s">
        <v>1567</v>
      </c>
      <c r="D1278" s="1380">
        <v>204947</v>
      </c>
      <c r="E1278" s="1101">
        <f>D1278*35%</f>
        <v>71731.45</v>
      </c>
      <c r="F1278" s="1101">
        <f>D1278*20%</f>
        <v>40989.4</v>
      </c>
      <c r="G1278" s="1101">
        <v>7560</v>
      </c>
      <c r="H1278" s="1101">
        <f>D1278*5%</f>
        <v>10247.35</v>
      </c>
      <c r="I1278" s="1101">
        <f>D1278*5%+24000</f>
        <v>34247.35</v>
      </c>
      <c r="J1278" s="1218"/>
      <c r="K1278" s="1218"/>
      <c r="L1278" s="1266"/>
      <c r="M1278" s="1124">
        <v>480000</v>
      </c>
      <c r="N1278" s="1322"/>
    </row>
    <row r="1279" spans="1:14" ht="18.5">
      <c r="A1279" s="1377">
        <v>3</v>
      </c>
      <c r="B1279" s="1378" t="s">
        <v>1108</v>
      </c>
      <c r="C1279" s="1379" t="s">
        <v>1567</v>
      </c>
      <c r="D1279" s="1380">
        <v>204947</v>
      </c>
      <c r="E1279" s="1101">
        <f>D1279*35%</f>
        <v>71731.45</v>
      </c>
      <c r="F1279" s="1101">
        <f>D1279*20%</f>
        <v>40989.4</v>
      </c>
      <c r="G1279" s="1101">
        <v>7560</v>
      </c>
      <c r="H1279" s="1101">
        <f>D1279*5%</f>
        <v>10247.35</v>
      </c>
      <c r="I1279" s="1101">
        <f>D1279*5%+24000</f>
        <v>34247.35</v>
      </c>
      <c r="J1279" s="1218"/>
      <c r="K1279" s="1218"/>
      <c r="L1279" s="1266"/>
      <c r="M1279" s="1124">
        <v>480000</v>
      </c>
      <c r="N1279" s="1322"/>
    </row>
    <row r="1280" spans="1:14" ht="18.5">
      <c r="A1280" s="1377">
        <v>4</v>
      </c>
      <c r="B1280" s="1378" t="s">
        <v>1108</v>
      </c>
      <c r="C1280" s="1379" t="s">
        <v>1567</v>
      </c>
      <c r="D1280" s="1380">
        <v>204947</v>
      </c>
      <c r="E1280" s="1101">
        <f>D1280*35%</f>
        <v>71731.45</v>
      </c>
      <c r="F1280" s="1101">
        <f>D1280*20%</f>
        <v>40989.4</v>
      </c>
      <c r="G1280" s="1101">
        <v>7560</v>
      </c>
      <c r="H1280" s="1101">
        <f>D1280*5%</f>
        <v>10247.35</v>
      </c>
      <c r="I1280" s="1101">
        <f>D1280*5%+24000</f>
        <v>34247.35</v>
      </c>
      <c r="J1280" s="1218"/>
      <c r="K1280" s="1218"/>
      <c r="L1280" s="1266"/>
      <c r="M1280" s="1124">
        <v>480000</v>
      </c>
      <c r="N1280" s="1322"/>
    </row>
    <row r="1281" spans="1:14" ht="19" thickBot="1">
      <c r="A1281" s="1416">
        <v>5</v>
      </c>
      <c r="B1281" s="1417" t="s">
        <v>1108</v>
      </c>
      <c r="C1281" s="1418" t="s">
        <v>1567</v>
      </c>
      <c r="D1281" s="1419">
        <v>204947</v>
      </c>
      <c r="E1281" s="1124">
        <f>D1281*35%</f>
        <v>71731.45</v>
      </c>
      <c r="F1281" s="1124">
        <f>D1281*20%</f>
        <v>40989.4</v>
      </c>
      <c r="G1281" s="1124">
        <v>7560</v>
      </c>
      <c r="H1281" s="1124">
        <f>D1281*5%</f>
        <v>10247.35</v>
      </c>
      <c r="I1281" s="1124">
        <f>D1281*5%+24000</f>
        <v>34247.35</v>
      </c>
      <c r="J1281" s="1219"/>
      <c r="K1281" s="1219"/>
      <c r="L1281" s="1277"/>
      <c r="M1281" s="1124">
        <v>480000</v>
      </c>
      <c r="N1281" s="1323"/>
    </row>
    <row r="1282" spans="1:14" ht="19" thickBot="1">
      <c r="A1282" s="1707" t="s">
        <v>1080</v>
      </c>
      <c r="B1282" s="1708"/>
      <c r="C1282" s="1434"/>
      <c r="D1282" s="1301">
        <f t="shared" ref="D1282:N1282" si="181">SUM(D1277:D1281)</f>
        <v>1024735</v>
      </c>
      <c r="E1282" s="1301">
        <f t="shared" si="181"/>
        <v>358657.25</v>
      </c>
      <c r="F1282" s="1301">
        <f t="shared" si="181"/>
        <v>204947</v>
      </c>
      <c r="G1282" s="1301">
        <f t="shared" si="181"/>
        <v>37800</v>
      </c>
      <c r="H1282" s="1301">
        <f t="shared" si="181"/>
        <v>51236.75</v>
      </c>
      <c r="I1282" s="1301">
        <f t="shared" si="181"/>
        <v>171236.75</v>
      </c>
      <c r="J1282" s="1301">
        <f t="shared" si="181"/>
        <v>0</v>
      </c>
      <c r="K1282" s="1301">
        <f t="shared" si="181"/>
        <v>0</v>
      </c>
      <c r="L1282" s="1301">
        <f t="shared" si="181"/>
        <v>0</v>
      </c>
      <c r="M1282" s="1301">
        <f t="shared" si="181"/>
        <v>2400000</v>
      </c>
      <c r="N1282" s="1435">
        <f t="shared" si="181"/>
        <v>0</v>
      </c>
    </row>
    <row r="1283" spans="1:14" ht="18.5">
      <c r="A1283" s="1"/>
      <c r="B1283" s="1"/>
      <c r="C1283" s="1"/>
      <c r="D1283" s="1"/>
      <c r="E1283" s="1"/>
      <c r="F1283" s="1"/>
      <c r="G1283" s="1"/>
      <c r="H1283" s="1"/>
      <c r="I1283" s="1"/>
      <c r="J1283" s="1"/>
      <c r="K1283" s="1"/>
    </row>
    <row r="1284" spans="1:14" ht="21" thickBot="1">
      <c r="A1284" s="1436" t="s">
        <v>367</v>
      </c>
      <c r="B1284" s="1"/>
      <c r="C1284" s="1"/>
      <c r="D1284" s="1"/>
      <c r="E1284" s="1"/>
      <c r="F1284" s="1"/>
      <c r="G1284" s="1"/>
      <c r="H1284" s="1"/>
      <c r="I1284" s="1"/>
      <c r="J1284" s="1"/>
      <c r="K1284" s="1"/>
    </row>
    <row r="1285" spans="1:14" ht="18.5">
      <c r="A1285" s="1373">
        <v>1</v>
      </c>
      <c r="B1285" s="1374" t="s">
        <v>1108</v>
      </c>
      <c r="C1285" s="1375" t="s">
        <v>1567</v>
      </c>
      <c r="D1285" s="1376">
        <v>204947</v>
      </c>
      <c r="E1285" s="1152">
        <f>D1285*35%</f>
        <v>71731.45</v>
      </c>
      <c r="F1285" s="1152">
        <f>D1285*20%</f>
        <v>40989.4</v>
      </c>
      <c r="G1285" s="1152">
        <v>7560</v>
      </c>
      <c r="H1285" s="1152">
        <f>D1285*5%</f>
        <v>10247.35</v>
      </c>
      <c r="I1285" s="1152">
        <f>D1285*5%+24000</f>
        <v>34247.35</v>
      </c>
      <c r="J1285" s="1236"/>
      <c r="K1285" s="1236"/>
      <c r="L1285" s="1363"/>
      <c r="M1285" s="1124">
        <v>480000</v>
      </c>
      <c r="N1285" s="1320"/>
    </row>
    <row r="1286" spans="1:14" ht="18.5">
      <c r="A1286" s="1377">
        <v>2</v>
      </c>
      <c r="B1286" s="1378" t="s">
        <v>1108</v>
      </c>
      <c r="C1286" s="1379" t="s">
        <v>1567</v>
      </c>
      <c r="D1286" s="1380">
        <v>204947</v>
      </c>
      <c r="E1286" s="1101">
        <f>D1286*35%</f>
        <v>71731.45</v>
      </c>
      <c r="F1286" s="1101">
        <f>D1286*20%</f>
        <v>40989.4</v>
      </c>
      <c r="G1286" s="1101">
        <v>7560</v>
      </c>
      <c r="H1286" s="1101">
        <f>D1286*5%</f>
        <v>10247.35</v>
      </c>
      <c r="I1286" s="1101">
        <f>D1286*5%+24000</f>
        <v>34247.35</v>
      </c>
      <c r="J1286" s="1218"/>
      <c r="K1286" s="1218"/>
      <c r="L1286" s="1266"/>
      <c r="M1286" s="1124">
        <v>480000</v>
      </c>
      <c r="N1286" s="1322"/>
    </row>
    <row r="1287" spans="1:14" ht="18.5">
      <c r="A1287" s="1377">
        <v>3</v>
      </c>
      <c r="B1287" s="1378" t="s">
        <v>1108</v>
      </c>
      <c r="C1287" s="1379" t="s">
        <v>1567</v>
      </c>
      <c r="D1287" s="1380">
        <v>204947</v>
      </c>
      <c r="E1287" s="1101">
        <f>D1287*35%</f>
        <v>71731.45</v>
      </c>
      <c r="F1287" s="1101">
        <f>D1287*20%</f>
        <v>40989.4</v>
      </c>
      <c r="G1287" s="1101">
        <v>7560</v>
      </c>
      <c r="H1287" s="1101">
        <f>D1287*5%</f>
        <v>10247.35</v>
      </c>
      <c r="I1287" s="1101">
        <f>D1287*5%+24000</f>
        <v>34247.35</v>
      </c>
      <c r="J1287" s="1218"/>
      <c r="K1287" s="1218"/>
      <c r="L1287" s="1266"/>
      <c r="M1287" s="1124">
        <v>480000</v>
      </c>
      <c r="N1287" s="1322"/>
    </row>
    <row r="1288" spans="1:14" ht="18.5">
      <c r="A1288" s="1377">
        <v>4</v>
      </c>
      <c r="B1288" s="1378" t="s">
        <v>1108</v>
      </c>
      <c r="C1288" s="1379" t="s">
        <v>1567</v>
      </c>
      <c r="D1288" s="1380">
        <v>204947</v>
      </c>
      <c r="E1288" s="1101">
        <f>D1288*35%</f>
        <v>71731.45</v>
      </c>
      <c r="F1288" s="1101">
        <f>D1288*20%</f>
        <v>40989.4</v>
      </c>
      <c r="G1288" s="1101">
        <v>7560</v>
      </c>
      <c r="H1288" s="1101">
        <f>D1288*5%</f>
        <v>10247.35</v>
      </c>
      <c r="I1288" s="1101">
        <f>D1288*5%+24000</f>
        <v>34247.35</v>
      </c>
      <c r="J1288" s="1218"/>
      <c r="K1288" s="1218"/>
      <c r="L1288" s="1266"/>
      <c r="M1288" s="1124">
        <v>480000</v>
      </c>
      <c r="N1288" s="1322"/>
    </row>
    <row r="1289" spans="1:14" ht="19" thickBot="1">
      <c r="A1289" s="1416">
        <v>5</v>
      </c>
      <c r="B1289" s="1417" t="s">
        <v>1108</v>
      </c>
      <c r="C1289" s="1418" t="s">
        <v>1567</v>
      </c>
      <c r="D1289" s="1419">
        <v>204947</v>
      </c>
      <c r="E1289" s="1124">
        <f>D1289*35%</f>
        <v>71731.45</v>
      </c>
      <c r="F1289" s="1124">
        <f>D1289*20%</f>
        <v>40989.4</v>
      </c>
      <c r="G1289" s="1124">
        <v>7560</v>
      </c>
      <c r="H1289" s="1124">
        <f>D1289*5%</f>
        <v>10247.35</v>
      </c>
      <c r="I1289" s="1124">
        <f>D1289*5%+24000</f>
        <v>34247.35</v>
      </c>
      <c r="J1289" s="1219"/>
      <c r="K1289" s="1219"/>
      <c r="L1289" s="1277"/>
      <c r="M1289" s="1124">
        <v>480000</v>
      </c>
      <c r="N1289" s="1323"/>
    </row>
    <row r="1290" spans="1:14" ht="18.5" thickBot="1">
      <c r="A1290" s="1707" t="s">
        <v>1080</v>
      </c>
      <c r="B1290" s="1708"/>
      <c r="C1290" s="1212"/>
      <c r="D1290" s="1127">
        <f t="shared" ref="D1290:N1290" si="182">SUM(D1285:D1289)</f>
        <v>1024735</v>
      </c>
      <c r="E1290" s="1127">
        <f t="shared" si="182"/>
        <v>358657.25</v>
      </c>
      <c r="F1290" s="1127">
        <f t="shared" si="182"/>
        <v>204947</v>
      </c>
      <c r="G1290" s="1127">
        <f t="shared" si="182"/>
        <v>37800</v>
      </c>
      <c r="H1290" s="1127">
        <f t="shared" si="182"/>
        <v>51236.75</v>
      </c>
      <c r="I1290" s="1127">
        <f t="shared" si="182"/>
        <v>171236.75</v>
      </c>
      <c r="J1290" s="1127">
        <f t="shared" si="182"/>
        <v>0</v>
      </c>
      <c r="K1290" s="1127">
        <f t="shared" si="182"/>
        <v>0</v>
      </c>
      <c r="L1290" s="1127">
        <f t="shared" si="182"/>
        <v>0</v>
      </c>
      <c r="M1290" s="1127">
        <f t="shared" si="182"/>
        <v>2400000</v>
      </c>
      <c r="N1290" s="1127">
        <f t="shared" si="182"/>
        <v>0</v>
      </c>
    </row>
    <row r="1291" spans="1:14" ht="24.5">
      <c r="A1291" s="1698" t="s">
        <v>1615</v>
      </c>
      <c r="B1291" s="1698"/>
      <c r="C1291" s="1698"/>
      <c r="D1291" s="1698"/>
      <c r="E1291" s="1698"/>
      <c r="F1291" s="1698"/>
      <c r="G1291" s="1698"/>
      <c r="H1291" s="1698"/>
      <c r="I1291" s="1698"/>
      <c r="J1291" s="1698"/>
      <c r="K1291" s="1698"/>
      <c r="L1291" s="1698"/>
      <c r="M1291" s="1698"/>
      <c r="N1291" s="1698"/>
    </row>
    <row r="1292" spans="1:14" ht="18">
      <c r="A1292" s="1766" t="s">
        <v>1599</v>
      </c>
      <c r="B1292" s="1766"/>
      <c r="C1292" s="1766"/>
      <c r="D1292" s="1766"/>
      <c r="E1292" s="1766"/>
      <c r="F1292" s="1766"/>
      <c r="G1292" s="1766"/>
      <c r="H1292" s="1766"/>
      <c r="I1292" s="1766"/>
      <c r="J1292" s="1766"/>
      <c r="K1292" s="1766"/>
      <c r="L1292" s="1766"/>
      <c r="M1292" s="1766"/>
      <c r="N1292" s="1766"/>
    </row>
    <row r="1293" spans="1:14" ht="18">
      <c r="A1293" s="1733" t="s">
        <v>1600</v>
      </c>
      <c r="B1293" s="1733"/>
      <c r="C1293" s="1733"/>
      <c r="D1293" s="1733"/>
      <c r="E1293" s="1733"/>
      <c r="F1293" s="1733"/>
      <c r="G1293" s="1733"/>
      <c r="H1293" s="1733"/>
      <c r="I1293" s="1733"/>
      <c r="J1293" s="1733"/>
      <c r="K1293" s="1733"/>
      <c r="L1293" s="1733"/>
      <c r="M1293" s="1733"/>
      <c r="N1293" s="1733"/>
    </row>
    <row r="1294" spans="1:14" ht="19" thickBot="1">
      <c r="A1294" s="1767" t="s">
        <v>1601</v>
      </c>
      <c r="B1294" s="1767"/>
      <c r="C1294" s="1437"/>
      <c r="D1294" s="1438"/>
      <c r="E1294" s="1437"/>
      <c r="F1294" s="1437"/>
      <c r="G1294" s="1437"/>
      <c r="H1294" s="1"/>
      <c r="I1294" s="1"/>
      <c r="J1294"/>
      <c r="K1294"/>
    </row>
    <row r="1295" spans="1:14" ht="56" thickBot="1">
      <c r="A1295" s="1349" t="s">
        <v>948</v>
      </c>
      <c r="B1295" s="1232" t="s">
        <v>949</v>
      </c>
      <c r="C1295" s="1232" t="s">
        <v>950</v>
      </c>
      <c r="D1295" s="1233" t="s">
        <v>951</v>
      </c>
      <c r="E1295" s="1233" t="s">
        <v>952</v>
      </c>
      <c r="F1295" s="1233" t="s">
        <v>953</v>
      </c>
      <c r="G1295" s="1233" t="s">
        <v>954</v>
      </c>
      <c r="H1295" s="1233" t="s">
        <v>935</v>
      </c>
      <c r="I1295" s="1233" t="s">
        <v>955</v>
      </c>
      <c r="J1295" s="1234" t="s">
        <v>956</v>
      </c>
      <c r="K1295" s="1117" t="s">
        <v>957</v>
      </c>
      <c r="L1295" s="1117" t="s">
        <v>958</v>
      </c>
      <c r="M1295" s="1297" t="s">
        <v>959</v>
      </c>
      <c r="N1295" s="1117" t="s">
        <v>942</v>
      </c>
    </row>
    <row r="1296" spans="1:14" ht="18">
      <c r="A1296" s="1439">
        <v>1</v>
      </c>
      <c r="B1296" s="1440"/>
      <c r="C1296" s="1441" t="s">
        <v>1216</v>
      </c>
      <c r="D1296" s="1442"/>
      <c r="E1296" s="1443"/>
      <c r="F1296" s="1443"/>
      <c r="G1296" s="1443"/>
      <c r="H1296" s="1443"/>
      <c r="I1296" s="1443"/>
      <c r="J1296" s="1444"/>
      <c r="K1296" s="1444"/>
      <c r="L1296" s="1363"/>
      <c r="M1296" s="1363"/>
      <c r="N1296" s="1320"/>
    </row>
    <row r="1297" spans="1:14" ht="18.5" thickBot="1">
      <c r="A1297" s="1445"/>
      <c r="B1297" s="1446"/>
      <c r="C1297" s="1215" t="s">
        <v>1252</v>
      </c>
      <c r="D1297" s="1124">
        <v>259103</v>
      </c>
      <c r="E1297" s="1124">
        <f>D1297*35%</f>
        <v>90686.049999999988</v>
      </c>
      <c r="F1297" s="1124">
        <f>D1297*20%</f>
        <v>51820.600000000006</v>
      </c>
      <c r="G1297" s="1124">
        <v>7640</v>
      </c>
      <c r="H1297" s="1124">
        <f>D1297*5%</f>
        <v>12955.150000000001</v>
      </c>
      <c r="I1297" s="1124">
        <f>D1297*5%+64915.68</f>
        <v>77870.83</v>
      </c>
      <c r="J1297" s="1324"/>
      <c r="K1297" s="1324"/>
      <c r="L1297" s="1277"/>
      <c r="M1297" s="1124">
        <v>480000</v>
      </c>
      <c r="N1297" s="1323"/>
    </row>
    <row r="1298" spans="1:14" ht="18.5" thickBot="1">
      <c r="A1298" s="1741" t="s">
        <v>1602</v>
      </c>
      <c r="B1298" s="1742"/>
      <c r="C1298" s="1742"/>
      <c r="D1298" s="1447">
        <f>SUM(D1296:D1297)</f>
        <v>259103</v>
      </c>
      <c r="E1298" s="1447">
        <f t="shared" ref="E1298:N1298" si="183">SUM(E1296:E1297)</f>
        <v>90686.049999999988</v>
      </c>
      <c r="F1298" s="1447">
        <f t="shared" si="183"/>
        <v>51820.600000000006</v>
      </c>
      <c r="G1298" s="1447">
        <f t="shared" si="183"/>
        <v>7640</v>
      </c>
      <c r="H1298" s="1447">
        <f t="shared" si="183"/>
        <v>12955.150000000001</v>
      </c>
      <c r="I1298" s="1447">
        <f t="shared" si="183"/>
        <v>77870.83</v>
      </c>
      <c r="J1298" s="1447">
        <f t="shared" si="183"/>
        <v>0</v>
      </c>
      <c r="K1298" s="1447">
        <f t="shared" si="183"/>
        <v>0</v>
      </c>
      <c r="L1298" s="1447">
        <f t="shared" si="183"/>
        <v>0</v>
      </c>
      <c r="M1298" s="1447">
        <f t="shared" si="183"/>
        <v>480000</v>
      </c>
      <c r="N1298" s="1447">
        <f t="shared" si="183"/>
        <v>0</v>
      </c>
    </row>
    <row r="1299" spans="1:14" ht="18">
      <c r="A1299" s="1439">
        <v>2</v>
      </c>
      <c r="B1299" s="1440"/>
      <c r="C1299" s="1441" t="s">
        <v>968</v>
      </c>
      <c r="D1299" s="1442"/>
      <c r="E1299" s="1443"/>
      <c r="F1299" s="1443"/>
      <c r="G1299" s="1443"/>
      <c r="H1299" s="1443"/>
      <c r="I1299" s="1443"/>
      <c r="J1299" s="1444"/>
      <c r="K1299" s="1444"/>
      <c r="L1299" s="1363"/>
      <c r="M1299" s="1363"/>
      <c r="N1299" s="1320"/>
    </row>
    <row r="1300" spans="1:14" ht="18">
      <c r="A1300" s="1448"/>
      <c r="B1300" s="1449"/>
      <c r="C1300" s="1271" t="s">
        <v>1603</v>
      </c>
      <c r="D1300" s="1450">
        <v>842227</v>
      </c>
      <c r="E1300" s="1451">
        <f>D1300*35%</f>
        <v>294779.44999999995</v>
      </c>
      <c r="F1300" s="1451">
        <f>D1300*20%</f>
        <v>168445.40000000002</v>
      </c>
      <c r="G1300" s="1101">
        <v>9720</v>
      </c>
      <c r="H1300" s="1451">
        <f>D1300*5%</f>
        <v>42111.350000000006</v>
      </c>
      <c r="I1300" s="1451">
        <f>D1300*5%+24000</f>
        <v>66111.350000000006</v>
      </c>
      <c r="J1300" s="1101">
        <v>7560</v>
      </c>
      <c r="K1300" s="1101">
        <v>137628</v>
      </c>
      <c r="L1300" s="1266"/>
      <c r="M1300" s="1124">
        <v>480000</v>
      </c>
      <c r="N1300" s="1322"/>
    </row>
    <row r="1301" spans="1:14" ht="18.5" thickBot="1">
      <c r="A1301" s="1445">
        <v>3</v>
      </c>
      <c r="B1301" s="1446"/>
      <c r="C1301" s="1274" t="s">
        <v>1092</v>
      </c>
      <c r="D1301" s="1452">
        <v>871787</v>
      </c>
      <c r="E1301" s="1452">
        <v>235911.55</v>
      </c>
      <c r="F1301" s="1452">
        <v>134806.6</v>
      </c>
      <c r="G1301" s="1124">
        <v>9720</v>
      </c>
      <c r="H1301" s="1452">
        <v>33701.65</v>
      </c>
      <c r="I1301" s="1452">
        <v>57701.65</v>
      </c>
      <c r="J1301" s="1124">
        <v>7560</v>
      </c>
      <c r="K1301" s="1124">
        <v>137628</v>
      </c>
      <c r="L1301" s="1277"/>
      <c r="M1301" s="1124">
        <v>480000</v>
      </c>
      <c r="N1301" s="1323"/>
    </row>
    <row r="1302" spans="1:14" ht="18.5" thickBot="1">
      <c r="A1302" s="1741" t="s">
        <v>1604</v>
      </c>
      <c r="B1302" s="1742"/>
      <c r="C1302" s="1742"/>
      <c r="D1302" s="1447">
        <f t="shared" ref="D1302:N1302" si="184">SUM(D1299:D1301)</f>
        <v>1714014</v>
      </c>
      <c r="E1302" s="1447">
        <f t="shared" si="184"/>
        <v>530691</v>
      </c>
      <c r="F1302" s="1447">
        <f t="shared" si="184"/>
        <v>303252</v>
      </c>
      <c r="G1302" s="1447">
        <f t="shared" si="184"/>
        <v>19440</v>
      </c>
      <c r="H1302" s="1447">
        <f t="shared" si="184"/>
        <v>75813</v>
      </c>
      <c r="I1302" s="1447">
        <f t="shared" si="184"/>
        <v>123813</v>
      </c>
      <c r="J1302" s="1447">
        <f t="shared" si="184"/>
        <v>15120</v>
      </c>
      <c r="K1302" s="1447">
        <f t="shared" si="184"/>
        <v>275256</v>
      </c>
      <c r="L1302" s="1447">
        <f t="shared" si="184"/>
        <v>0</v>
      </c>
      <c r="M1302" s="1447">
        <f t="shared" si="184"/>
        <v>960000</v>
      </c>
      <c r="N1302" s="1447">
        <f t="shared" si="184"/>
        <v>0</v>
      </c>
    </row>
    <row r="1303" spans="1:14" ht="18.5" thickBot="1">
      <c r="A1303" s="1764" t="s">
        <v>1605</v>
      </c>
      <c r="B1303" s="1765"/>
      <c r="C1303" s="1765"/>
      <c r="D1303" s="1765"/>
      <c r="E1303" s="1453"/>
      <c r="F1303" s="1453"/>
      <c r="G1303" s="1453"/>
      <c r="H1303" s="1453"/>
      <c r="I1303" s="1453"/>
      <c r="J1303" s="1454"/>
      <c r="K1303" s="1454"/>
      <c r="L1303" s="1277"/>
      <c r="M1303" s="1277"/>
      <c r="N1303" s="1323"/>
    </row>
    <row r="1304" spans="1:14" ht="18">
      <c r="A1304" s="1455" t="s">
        <v>930</v>
      </c>
      <c r="B1304" s="1456" t="s">
        <v>931</v>
      </c>
      <c r="C1304" s="1456">
        <v>2025</v>
      </c>
      <c r="D1304" s="1456" t="s">
        <v>1606</v>
      </c>
      <c r="E1304" s="1456" t="s">
        <v>1474</v>
      </c>
      <c r="F1304" s="1456" t="s">
        <v>1299</v>
      </c>
      <c r="G1304" s="1456"/>
      <c r="H1304" s="1457"/>
      <c r="I1304" s="1457"/>
      <c r="J1304" s="1458"/>
      <c r="K1304" s="1458"/>
      <c r="L1304" s="1363"/>
      <c r="M1304" s="1363"/>
      <c r="N1304" s="1320"/>
    </row>
    <row r="1305" spans="1:14" ht="18">
      <c r="A1305" s="1180">
        <v>1</v>
      </c>
      <c r="B1305" s="1100"/>
      <c r="C1305" s="1121" t="s">
        <v>1607</v>
      </c>
      <c r="D1305" s="1459"/>
      <c r="E1305" s="1459"/>
      <c r="F1305" s="1459"/>
      <c r="G1305" s="1459"/>
      <c r="H1305" s="1100"/>
      <c r="I1305" s="1100"/>
      <c r="J1305" s="1460"/>
      <c r="K1305" s="1460"/>
      <c r="L1305" s="1266"/>
      <c r="M1305" s="1266"/>
      <c r="N1305" s="1322"/>
    </row>
    <row r="1306" spans="1:14" ht="18">
      <c r="A1306" s="1180">
        <v>2</v>
      </c>
      <c r="B1306" s="1100"/>
      <c r="C1306" s="1121" t="s">
        <v>1607</v>
      </c>
      <c r="D1306" s="1459"/>
      <c r="E1306" s="1459"/>
      <c r="F1306" s="1459"/>
      <c r="G1306" s="1459"/>
      <c r="H1306" s="1100"/>
      <c r="I1306" s="1100"/>
      <c r="J1306" s="1460"/>
      <c r="K1306" s="1460"/>
      <c r="L1306" s="1266"/>
      <c r="M1306" s="1266"/>
      <c r="N1306" s="1322"/>
    </row>
    <row r="1307" spans="1:14" ht="18">
      <c r="A1307" s="1180">
        <v>3</v>
      </c>
      <c r="B1307" s="1100"/>
      <c r="C1307" s="1121" t="s">
        <v>1607</v>
      </c>
      <c r="D1307" s="1459"/>
      <c r="E1307" s="1459"/>
      <c r="F1307" s="1459"/>
      <c r="G1307" s="1459"/>
      <c r="H1307" s="1100"/>
      <c r="I1307" s="1100"/>
      <c r="J1307" s="1460"/>
      <c r="K1307" s="1460"/>
      <c r="L1307" s="1266"/>
      <c r="M1307" s="1266"/>
      <c r="N1307" s="1322"/>
    </row>
    <row r="1308" spans="1:14" ht="18">
      <c r="A1308" s="1180">
        <v>4</v>
      </c>
      <c r="B1308" s="1100"/>
      <c r="C1308" s="1121" t="s">
        <v>1607</v>
      </c>
      <c r="D1308" s="1459"/>
      <c r="E1308" s="1459"/>
      <c r="F1308" s="1459"/>
      <c r="G1308" s="1459"/>
      <c r="H1308" s="1100"/>
      <c r="I1308" s="1100"/>
      <c r="J1308" s="1460"/>
      <c r="K1308" s="1460"/>
      <c r="L1308" s="1266"/>
      <c r="M1308" s="1266"/>
      <c r="N1308" s="1322"/>
    </row>
    <row r="1309" spans="1:14" ht="18">
      <c r="A1309" s="1180">
        <v>5</v>
      </c>
      <c r="B1309" s="1100"/>
      <c r="C1309" s="1121" t="s">
        <v>1607</v>
      </c>
      <c r="D1309" s="1459"/>
      <c r="E1309" s="1459"/>
      <c r="F1309" s="1459"/>
      <c r="G1309" s="1459"/>
      <c r="H1309" s="1100"/>
      <c r="I1309" s="1100"/>
      <c r="J1309" s="1460"/>
      <c r="K1309" s="1460"/>
      <c r="L1309" s="1266"/>
      <c r="M1309" s="1266"/>
      <c r="N1309" s="1322"/>
    </row>
    <row r="1310" spans="1:14" ht="18">
      <c r="A1310" s="1180">
        <v>6</v>
      </c>
      <c r="B1310" s="1100"/>
      <c r="C1310" s="1121" t="s">
        <v>1607</v>
      </c>
      <c r="D1310" s="1459"/>
      <c r="E1310" s="1459"/>
      <c r="F1310" s="1459"/>
      <c r="G1310" s="1459"/>
      <c r="H1310" s="1100"/>
      <c r="I1310" s="1100"/>
      <c r="J1310" s="1460"/>
      <c r="K1310" s="1460"/>
      <c r="L1310" s="1266"/>
      <c r="M1310" s="1266"/>
      <c r="N1310" s="1322"/>
    </row>
    <row r="1311" spans="1:14" ht="18">
      <c r="A1311" s="1180">
        <v>7</v>
      </c>
      <c r="B1311" s="1100"/>
      <c r="C1311" s="1121" t="s">
        <v>1607</v>
      </c>
      <c r="D1311" s="1459"/>
      <c r="E1311" s="1459"/>
      <c r="F1311" s="1459"/>
      <c r="G1311" s="1459"/>
      <c r="H1311" s="1100"/>
      <c r="I1311" s="1100"/>
      <c r="J1311" s="1460"/>
      <c r="K1311" s="1460"/>
      <c r="L1311" s="1266"/>
      <c r="M1311" s="1266"/>
      <c r="N1311" s="1322"/>
    </row>
    <row r="1312" spans="1:14" ht="18.5" thickBot="1">
      <c r="A1312" s="1180">
        <v>8</v>
      </c>
      <c r="B1312" s="1100"/>
      <c r="C1312" s="1121" t="s">
        <v>1607</v>
      </c>
      <c r="D1312" s="1459"/>
      <c r="E1312" s="1459"/>
      <c r="F1312" s="1459"/>
      <c r="G1312" s="1459"/>
      <c r="H1312" s="1100"/>
      <c r="I1312" s="1100"/>
      <c r="J1312" s="1460"/>
      <c r="K1312" s="1460"/>
      <c r="L1312" s="1266"/>
      <c r="M1312" s="1266"/>
      <c r="N1312" s="1322"/>
    </row>
    <row r="1313" spans="1:14" ht="18.5" thickBot="1">
      <c r="A1313" s="1180"/>
      <c r="B1313" s="1100"/>
      <c r="C1313" s="1121" t="s">
        <v>1608</v>
      </c>
      <c r="D1313" s="1459">
        <v>661238.28</v>
      </c>
      <c r="E1313" s="1459">
        <v>56400</v>
      </c>
      <c r="F1313" s="1459"/>
      <c r="G1313" s="1459"/>
      <c r="H1313" s="1100"/>
      <c r="I1313" s="1100"/>
      <c r="J1313" s="1460"/>
      <c r="K1313" s="1460"/>
      <c r="L1313" s="1266"/>
      <c r="M1313" s="1209">
        <v>480000</v>
      </c>
      <c r="N1313" s="1322"/>
    </row>
    <row r="1314" spans="1:14" ht="18.5" thickBot="1">
      <c r="A1314" s="1180"/>
      <c r="B1314" s="1100"/>
      <c r="C1314" s="1121" t="s">
        <v>1608</v>
      </c>
      <c r="D1314" s="1459">
        <v>661238.28</v>
      </c>
      <c r="E1314" s="1459">
        <v>56400</v>
      </c>
      <c r="F1314" s="1459"/>
      <c r="G1314" s="1459"/>
      <c r="H1314" s="1100"/>
      <c r="I1314" s="1100"/>
      <c r="J1314" s="1460"/>
      <c r="K1314" s="1460"/>
      <c r="L1314" s="1266"/>
      <c r="M1314" s="1209">
        <v>480000</v>
      </c>
      <c r="N1314" s="1322"/>
    </row>
    <row r="1315" spans="1:14" ht="18.5" thickBot="1">
      <c r="A1315" s="1180"/>
      <c r="B1315" s="1100"/>
      <c r="C1315" s="1121" t="s">
        <v>1608</v>
      </c>
      <c r="D1315" s="1459">
        <v>661238.28</v>
      </c>
      <c r="E1315" s="1459">
        <v>56400</v>
      </c>
      <c r="F1315" s="1459"/>
      <c r="G1315" s="1459"/>
      <c r="H1315" s="1100"/>
      <c r="I1315" s="1100"/>
      <c r="J1315" s="1460"/>
      <c r="K1315" s="1460"/>
      <c r="L1315" s="1266"/>
      <c r="M1315" s="1209">
        <v>480000</v>
      </c>
      <c r="N1315" s="1322"/>
    </row>
    <row r="1316" spans="1:14" ht="18.5" thickBot="1">
      <c r="A1316" s="1180"/>
      <c r="B1316" s="1100"/>
      <c r="C1316" s="1121" t="s">
        <v>1608</v>
      </c>
      <c r="D1316" s="1459">
        <v>661238.28</v>
      </c>
      <c r="E1316" s="1459">
        <v>56400</v>
      </c>
      <c r="F1316" s="1459"/>
      <c r="G1316" s="1459"/>
      <c r="H1316" s="1100"/>
      <c r="I1316" s="1100"/>
      <c r="J1316" s="1460"/>
      <c r="K1316" s="1460"/>
      <c r="L1316" s="1266"/>
      <c r="M1316" s="1209">
        <v>480000</v>
      </c>
      <c r="N1316" s="1322"/>
    </row>
    <row r="1317" spans="1:14" ht="18.5" thickBot="1">
      <c r="A1317" s="1180"/>
      <c r="B1317" s="1100"/>
      <c r="C1317" s="1121" t="s">
        <v>1608</v>
      </c>
      <c r="D1317" s="1459">
        <v>661238.28</v>
      </c>
      <c r="E1317" s="1459">
        <v>56400</v>
      </c>
      <c r="F1317" s="1459"/>
      <c r="G1317" s="1459"/>
      <c r="H1317" s="1100"/>
      <c r="I1317" s="1100"/>
      <c r="J1317" s="1460"/>
      <c r="K1317" s="1460"/>
      <c r="L1317" s="1266"/>
      <c r="M1317" s="1209">
        <v>480000</v>
      </c>
      <c r="N1317" s="1322"/>
    </row>
    <row r="1318" spans="1:14" ht="18.5" thickBot="1">
      <c r="A1318" s="1180"/>
      <c r="B1318" s="1100"/>
      <c r="C1318" s="1121" t="s">
        <v>1608</v>
      </c>
      <c r="D1318" s="1459">
        <v>661238.28</v>
      </c>
      <c r="E1318" s="1459">
        <v>56400</v>
      </c>
      <c r="F1318" s="1459"/>
      <c r="G1318" s="1459"/>
      <c r="H1318" s="1100"/>
      <c r="I1318" s="1100"/>
      <c r="J1318" s="1460"/>
      <c r="K1318" s="1460"/>
      <c r="L1318" s="1266"/>
      <c r="M1318" s="1209">
        <v>480000</v>
      </c>
      <c r="N1318" s="1322"/>
    </row>
    <row r="1319" spans="1:14" ht="18.5" thickBot="1">
      <c r="A1319" s="1180"/>
      <c r="B1319" s="1100"/>
      <c r="C1319" s="1121" t="s">
        <v>1608</v>
      </c>
      <c r="D1319" s="1459">
        <v>661238.28</v>
      </c>
      <c r="E1319" s="1459">
        <v>56400</v>
      </c>
      <c r="F1319" s="1459"/>
      <c r="G1319" s="1459"/>
      <c r="H1319" s="1100"/>
      <c r="I1319" s="1100"/>
      <c r="J1319" s="1460"/>
      <c r="K1319" s="1460"/>
      <c r="L1319" s="1266"/>
      <c r="M1319" s="1209">
        <v>480000</v>
      </c>
      <c r="N1319" s="1322"/>
    </row>
    <row r="1320" spans="1:14" ht="18.5" thickBot="1">
      <c r="A1320" s="1180"/>
      <c r="B1320" s="1100"/>
      <c r="C1320" s="1121" t="s">
        <v>1608</v>
      </c>
      <c r="D1320" s="1459">
        <v>661238.28</v>
      </c>
      <c r="E1320" s="1459">
        <v>56400</v>
      </c>
      <c r="F1320" s="1459"/>
      <c r="G1320" s="1459"/>
      <c r="H1320" s="1100"/>
      <c r="I1320" s="1100"/>
      <c r="J1320" s="1460"/>
      <c r="K1320" s="1460"/>
      <c r="L1320" s="1266"/>
      <c r="M1320" s="1209">
        <v>480000</v>
      </c>
      <c r="N1320" s="1322"/>
    </row>
    <row r="1321" spans="1:14" ht="18.5" thickBot="1">
      <c r="A1321" s="1741" t="s">
        <v>1609</v>
      </c>
      <c r="B1321" s="1742"/>
      <c r="C1321" s="1742"/>
      <c r="D1321" s="1447">
        <f>SUM(D1305:D1320)</f>
        <v>5289906.2400000012</v>
      </c>
      <c r="E1321" s="1447">
        <f t="shared" ref="E1321:N1321" si="185">SUM(E1305:E1320)</f>
        <v>451200</v>
      </c>
      <c r="F1321" s="1447">
        <f t="shared" si="185"/>
        <v>0</v>
      </c>
      <c r="G1321" s="1447">
        <f t="shared" si="185"/>
        <v>0</v>
      </c>
      <c r="H1321" s="1447">
        <f t="shared" si="185"/>
        <v>0</v>
      </c>
      <c r="I1321" s="1447">
        <f t="shared" si="185"/>
        <v>0</v>
      </c>
      <c r="J1321" s="1447">
        <f t="shared" si="185"/>
        <v>0</v>
      </c>
      <c r="K1321" s="1447">
        <f t="shared" si="185"/>
        <v>0</v>
      </c>
      <c r="L1321" s="1447">
        <f t="shared" si="185"/>
        <v>0</v>
      </c>
      <c r="M1321" s="1447">
        <f t="shared" si="185"/>
        <v>3840000</v>
      </c>
      <c r="N1321" s="1447">
        <f t="shared" si="185"/>
        <v>0</v>
      </c>
    </row>
    <row r="1322" spans="1:14" ht="18.5" thickBot="1">
      <c r="A1322" s="1439">
        <v>10</v>
      </c>
      <c r="B1322" s="1462"/>
      <c r="C1322" s="1463" t="s">
        <v>1567</v>
      </c>
      <c r="D1322" s="1464">
        <v>892171.92</v>
      </c>
      <c r="E1322" s="1464">
        <v>56400</v>
      </c>
      <c r="F1322" s="1464"/>
      <c r="G1322" s="1464"/>
      <c r="H1322" s="1457"/>
      <c r="I1322" s="1457"/>
      <c r="J1322" s="1458"/>
      <c r="K1322" s="1458"/>
      <c r="L1322" s="1363"/>
      <c r="M1322" s="1209">
        <v>480000</v>
      </c>
      <c r="N1322" s="1320"/>
    </row>
    <row r="1323" spans="1:14" ht="18.5" thickBot="1">
      <c r="A1323" s="1448">
        <v>11</v>
      </c>
      <c r="B1323" s="1286"/>
      <c r="C1323" s="1262" t="s">
        <v>1567</v>
      </c>
      <c r="D1323" s="1459">
        <v>892171.92</v>
      </c>
      <c r="E1323" s="1459">
        <v>56400</v>
      </c>
      <c r="F1323" s="1459"/>
      <c r="G1323" s="1459"/>
      <c r="H1323" s="1465"/>
      <c r="I1323" s="1465"/>
      <c r="J1323" s="1466"/>
      <c r="K1323" s="1466"/>
      <c r="L1323" s="1266"/>
      <c r="M1323" s="1209">
        <v>480000</v>
      </c>
      <c r="N1323" s="1322"/>
    </row>
    <row r="1324" spans="1:14" ht="18.5" thickBot="1">
      <c r="A1324" s="1448">
        <v>12</v>
      </c>
      <c r="B1324" s="1286"/>
      <c r="C1324" s="1262" t="s">
        <v>1567</v>
      </c>
      <c r="D1324" s="1459">
        <v>892171.92</v>
      </c>
      <c r="E1324" s="1459">
        <v>56400</v>
      </c>
      <c r="F1324" s="1459"/>
      <c r="G1324" s="1459"/>
      <c r="H1324" s="1465"/>
      <c r="I1324" s="1465"/>
      <c r="J1324" s="1466"/>
      <c r="K1324" s="1466"/>
      <c r="L1324" s="1266"/>
      <c r="M1324" s="1209">
        <v>480000</v>
      </c>
      <c r="N1324" s="1322"/>
    </row>
    <row r="1325" spans="1:14" ht="18.5" thickBot="1">
      <c r="A1325" s="1448">
        <v>13</v>
      </c>
      <c r="B1325" s="1286"/>
      <c r="C1325" s="1262" t="s">
        <v>1567</v>
      </c>
      <c r="D1325" s="1459">
        <v>892171.92</v>
      </c>
      <c r="E1325" s="1459">
        <v>56400</v>
      </c>
      <c r="F1325" s="1459"/>
      <c r="G1325" s="1459"/>
      <c r="H1325" s="1465"/>
      <c r="I1325" s="1465"/>
      <c r="J1325" s="1466"/>
      <c r="K1325" s="1466"/>
      <c r="L1325" s="1266"/>
      <c r="M1325" s="1209">
        <v>480000</v>
      </c>
      <c r="N1325" s="1322"/>
    </row>
    <row r="1326" spans="1:14" ht="18.5" thickBot="1">
      <c r="A1326" s="1448">
        <v>14</v>
      </c>
      <c r="B1326" s="1286"/>
      <c r="C1326" s="1262" t="s">
        <v>1567</v>
      </c>
      <c r="D1326" s="1459">
        <v>892171.92</v>
      </c>
      <c r="E1326" s="1459">
        <v>56400</v>
      </c>
      <c r="F1326" s="1459"/>
      <c r="G1326" s="1459"/>
      <c r="H1326" s="1465"/>
      <c r="I1326" s="1465"/>
      <c r="J1326" s="1466"/>
      <c r="K1326" s="1466"/>
      <c r="L1326" s="1266"/>
      <c r="M1326" s="1209">
        <v>480000</v>
      </c>
      <c r="N1326" s="1322"/>
    </row>
    <row r="1327" spans="1:14" ht="19.5" customHeight="1" thickBot="1">
      <c r="A1327" s="1467"/>
      <c r="B1327" s="1286"/>
      <c r="C1327" s="1262" t="s">
        <v>1610</v>
      </c>
      <c r="D1327" s="1459">
        <v>1106647.92</v>
      </c>
      <c r="E1327" s="1459">
        <v>56400</v>
      </c>
      <c r="F1327" s="1468"/>
      <c r="G1327" s="1459"/>
      <c r="H1327" s="1465"/>
      <c r="I1327" s="1465"/>
      <c r="J1327" s="1466"/>
      <c r="K1327" s="1466"/>
      <c r="L1327" s="1266"/>
      <c r="M1327" s="1209">
        <v>480000</v>
      </c>
      <c r="N1327" s="1322"/>
    </row>
    <row r="1328" spans="1:14" ht="18.5" thickBot="1">
      <c r="A1328" s="1448"/>
      <c r="B1328" s="1449"/>
      <c r="C1328" s="1469" t="s">
        <v>1536</v>
      </c>
      <c r="D1328" s="1459">
        <v>1579620</v>
      </c>
      <c r="E1328" s="1459">
        <v>56400</v>
      </c>
      <c r="F1328" s="1459"/>
      <c r="G1328" s="1459"/>
      <c r="H1328" s="1465"/>
      <c r="I1328" s="1465"/>
      <c r="J1328" s="1466"/>
      <c r="K1328" s="1466"/>
      <c r="L1328" s="1266"/>
      <c r="M1328" s="1209">
        <v>480000</v>
      </c>
      <c r="N1328" s="1322"/>
    </row>
    <row r="1329" spans="1:14" ht="18.5" thickBot="1">
      <c r="A1329" s="1448"/>
      <c r="B1329" s="1449"/>
      <c r="C1329" s="1469" t="s">
        <v>1536</v>
      </c>
      <c r="D1329" s="1459">
        <v>1579620</v>
      </c>
      <c r="E1329" s="1459">
        <v>56400</v>
      </c>
      <c r="F1329" s="1459"/>
      <c r="G1329" s="1459"/>
      <c r="H1329" s="1465"/>
      <c r="I1329" s="1465"/>
      <c r="J1329" s="1466"/>
      <c r="K1329" s="1466"/>
      <c r="L1329" s="1266"/>
      <c r="M1329" s="1209">
        <v>480000</v>
      </c>
      <c r="N1329" s="1322"/>
    </row>
    <row r="1330" spans="1:14" ht="18.5" thickBot="1">
      <c r="A1330" s="1470"/>
      <c r="B1330" s="1471"/>
      <c r="C1330" s="1472" t="s">
        <v>1536</v>
      </c>
      <c r="D1330" s="1461">
        <v>1579620</v>
      </c>
      <c r="E1330" s="1461">
        <v>56400</v>
      </c>
      <c r="F1330" s="1461"/>
      <c r="G1330" s="1461"/>
      <c r="H1330" s="1473"/>
      <c r="I1330" s="1473"/>
      <c r="J1330" s="1474"/>
      <c r="K1330" s="1474"/>
      <c r="L1330" s="1336"/>
      <c r="M1330" s="1209">
        <v>480000</v>
      </c>
      <c r="N1330" s="1337"/>
    </row>
    <row r="1331" spans="1:14" ht="18.5" thickBot="1">
      <c r="A1331" s="1741" t="s">
        <v>1611</v>
      </c>
      <c r="B1331" s="1742"/>
      <c r="C1331" s="1742"/>
      <c r="D1331" s="1447">
        <f>SUM(D1322:D1330)</f>
        <v>10306367.52</v>
      </c>
      <c r="E1331" s="1447">
        <f t="shared" ref="E1331:N1331" si="186">SUM(E1322:E1330)</f>
        <v>507600</v>
      </c>
      <c r="F1331" s="1447">
        <f t="shared" si="186"/>
        <v>0</v>
      </c>
      <c r="G1331" s="1447">
        <f t="shared" si="186"/>
        <v>0</v>
      </c>
      <c r="H1331" s="1447">
        <f t="shared" si="186"/>
        <v>0</v>
      </c>
      <c r="I1331" s="1447">
        <f t="shared" si="186"/>
        <v>0</v>
      </c>
      <c r="J1331" s="1447">
        <f t="shared" si="186"/>
        <v>0</v>
      </c>
      <c r="K1331" s="1447">
        <f t="shared" si="186"/>
        <v>0</v>
      </c>
      <c r="L1331" s="1447">
        <f t="shared" si="186"/>
        <v>0</v>
      </c>
      <c r="M1331" s="1447">
        <f t="shared" si="186"/>
        <v>4320000</v>
      </c>
      <c r="N1331" s="1447">
        <f t="shared" si="186"/>
        <v>0</v>
      </c>
    </row>
    <row r="1332" spans="1:14" ht="18.5" thickBot="1">
      <c r="A1332" s="1475">
        <v>18</v>
      </c>
      <c r="B1332" s="1476"/>
      <c r="C1332" s="1282" t="s">
        <v>962</v>
      </c>
      <c r="D1332" s="1477">
        <v>2608704</v>
      </c>
      <c r="E1332" s="1477">
        <v>56400</v>
      </c>
      <c r="F1332" s="1477">
        <v>170337.36</v>
      </c>
      <c r="G1332" s="1477"/>
      <c r="H1332" s="1478"/>
      <c r="I1332" s="1478"/>
      <c r="J1332" s="1479"/>
      <c r="K1332" s="1479"/>
      <c r="L1332" s="1285"/>
      <c r="M1332" s="1209">
        <v>480000</v>
      </c>
      <c r="N1332" s="1339"/>
    </row>
    <row r="1333" spans="1:14" ht="18.5" thickBot="1">
      <c r="A1333" s="1448">
        <v>19</v>
      </c>
      <c r="B1333" s="1449"/>
      <c r="C1333" s="1271" t="s">
        <v>962</v>
      </c>
      <c r="D1333" s="1459">
        <v>2608704</v>
      </c>
      <c r="E1333" s="1459">
        <v>56400</v>
      </c>
      <c r="F1333" s="1459">
        <v>170337.36</v>
      </c>
      <c r="G1333" s="1459"/>
      <c r="H1333" s="1465"/>
      <c r="I1333" s="1465"/>
      <c r="J1333" s="1466"/>
      <c r="K1333" s="1466"/>
      <c r="L1333" s="1266"/>
      <c r="M1333" s="1209">
        <v>480000</v>
      </c>
      <c r="N1333" s="1322"/>
    </row>
    <row r="1334" spans="1:14" ht="18.5" thickBot="1">
      <c r="A1334" s="1448">
        <v>20</v>
      </c>
      <c r="B1334" s="1449"/>
      <c r="C1334" s="1271" t="s">
        <v>1092</v>
      </c>
      <c r="D1334" s="1459">
        <v>3233181</v>
      </c>
      <c r="E1334" s="1459">
        <v>56400</v>
      </c>
      <c r="F1334" s="1459">
        <v>198270</v>
      </c>
      <c r="G1334" s="1459"/>
      <c r="H1334" s="1465"/>
      <c r="I1334" s="1465"/>
      <c r="J1334" s="1466"/>
      <c r="K1334" s="1466"/>
      <c r="L1334" s="1266"/>
      <c r="M1334" s="1209">
        <v>480000</v>
      </c>
      <c r="N1334" s="1322"/>
    </row>
    <row r="1335" spans="1:14" ht="18.5" thickBot="1">
      <c r="A1335" s="1445">
        <v>21</v>
      </c>
      <c r="B1335" s="1446"/>
      <c r="C1335" s="1274" t="s">
        <v>1092</v>
      </c>
      <c r="D1335" s="1480">
        <v>3233181</v>
      </c>
      <c r="E1335" s="1480">
        <v>56400</v>
      </c>
      <c r="F1335" s="1480">
        <v>198270</v>
      </c>
      <c r="G1335" s="1480"/>
      <c r="H1335" s="1481"/>
      <c r="I1335" s="1481"/>
      <c r="J1335" s="1454"/>
      <c r="K1335" s="1454"/>
      <c r="L1335" s="1277"/>
      <c r="M1335" s="1209">
        <v>480000</v>
      </c>
      <c r="N1335" s="1323"/>
    </row>
    <row r="1336" spans="1:14" ht="18.5" thickBot="1">
      <c r="A1336" s="1741" t="s">
        <v>1604</v>
      </c>
      <c r="B1336" s="1742"/>
      <c r="C1336" s="1742"/>
      <c r="D1336" s="1447">
        <f>SUM(D1332:D1335)</f>
        <v>11683770</v>
      </c>
      <c r="E1336" s="1447">
        <f t="shared" ref="E1336:N1336" si="187">SUM(E1332:E1335)</f>
        <v>225600</v>
      </c>
      <c r="F1336" s="1447">
        <f t="shared" si="187"/>
        <v>737214.72</v>
      </c>
      <c r="G1336" s="1447">
        <f t="shared" si="187"/>
        <v>0</v>
      </c>
      <c r="H1336" s="1447">
        <f t="shared" si="187"/>
        <v>0</v>
      </c>
      <c r="I1336" s="1447">
        <f t="shared" si="187"/>
        <v>0</v>
      </c>
      <c r="J1336" s="1447">
        <f t="shared" si="187"/>
        <v>0</v>
      </c>
      <c r="K1336" s="1447">
        <f t="shared" si="187"/>
        <v>0</v>
      </c>
      <c r="L1336" s="1447">
        <f t="shared" si="187"/>
        <v>0</v>
      </c>
      <c r="M1336" s="1447">
        <f t="shared" si="187"/>
        <v>1920000</v>
      </c>
      <c r="N1336" s="1447">
        <f t="shared" si="187"/>
        <v>0</v>
      </c>
    </row>
    <row r="1337" spans="1:14" ht="19" thickBot="1">
      <c r="A1337" s="1764" t="s">
        <v>1612</v>
      </c>
      <c r="B1337" s="1765"/>
      <c r="C1337" s="1453"/>
      <c r="D1337" s="1453"/>
      <c r="E1337" s="1453"/>
      <c r="F1337" s="1453"/>
      <c r="G1337" s="1453"/>
      <c r="H1337" s="1219"/>
      <c r="I1337" s="1219"/>
      <c r="J1337" s="1324"/>
      <c r="K1337" s="1324"/>
      <c r="L1337" s="1277"/>
      <c r="M1337" s="1277"/>
      <c r="N1337" s="1323"/>
    </row>
    <row r="1338" spans="1:14" ht="18.5">
      <c r="A1338" s="1482" t="s">
        <v>930</v>
      </c>
      <c r="B1338" s="1483" t="s">
        <v>931</v>
      </c>
      <c r="C1338" s="1483">
        <v>2025</v>
      </c>
      <c r="D1338" s="1483" t="s">
        <v>1297</v>
      </c>
      <c r="E1338" s="1483" t="s">
        <v>1474</v>
      </c>
      <c r="F1338" s="1483" t="s">
        <v>1299</v>
      </c>
      <c r="G1338" s="1483" t="s">
        <v>1613</v>
      </c>
      <c r="H1338" s="1236"/>
      <c r="I1338" s="1236"/>
      <c r="J1338" s="1484"/>
      <c r="K1338" s="1484"/>
      <c r="L1338" s="1363"/>
      <c r="M1338" s="1363"/>
      <c r="N1338" s="1320"/>
    </row>
    <row r="1339" spans="1:14" ht="18.5">
      <c r="A1339" s="1448">
        <v>1</v>
      </c>
      <c r="B1339" s="1449"/>
      <c r="C1339" s="1271" t="s">
        <v>960</v>
      </c>
      <c r="D1339" s="1459"/>
      <c r="E1339" s="1459"/>
      <c r="F1339" s="1459"/>
      <c r="G1339" s="1459"/>
      <c r="H1339" s="1218"/>
      <c r="I1339" s="1218"/>
      <c r="J1339" s="1298"/>
      <c r="K1339" s="1298"/>
      <c r="L1339" s="1266"/>
      <c r="M1339" s="1266"/>
      <c r="N1339" s="1322"/>
    </row>
    <row r="1340" spans="1:14" ht="19" thickBot="1">
      <c r="A1340" s="1445"/>
      <c r="B1340" s="1446"/>
      <c r="C1340" s="1274" t="s">
        <v>962</v>
      </c>
      <c r="D1340" s="1480">
        <v>2608704</v>
      </c>
      <c r="E1340" s="1480">
        <v>56400</v>
      </c>
      <c r="F1340" s="1480">
        <v>170337.36</v>
      </c>
      <c r="G1340" s="1480"/>
      <c r="H1340" s="1219"/>
      <c r="I1340" s="1219"/>
      <c r="J1340" s="1324"/>
      <c r="K1340" s="1324"/>
      <c r="L1340" s="1124"/>
      <c r="M1340" s="1124">
        <v>480000</v>
      </c>
      <c r="N1340" s="1323"/>
    </row>
    <row r="1341" spans="1:14" ht="18.5" thickBot="1">
      <c r="A1341" s="1741" t="s">
        <v>1604</v>
      </c>
      <c r="B1341" s="1742"/>
      <c r="C1341" s="1742"/>
      <c r="D1341" s="1447">
        <f>SUM(D1339:D1340)</f>
        <v>2608704</v>
      </c>
      <c r="E1341" s="1447">
        <f>SUM(E1339:E1340)</f>
        <v>56400</v>
      </c>
      <c r="F1341" s="1447">
        <f>SUM(F1339:F1340)</f>
        <v>170337.36</v>
      </c>
      <c r="G1341" s="1447">
        <f>SUM(G1339:G1340)</f>
        <v>0</v>
      </c>
      <c r="H1341" s="1447">
        <f t="shared" ref="H1341:N1341" si="188">SUM(H1339:H1340)</f>
        <v>0</v>
      </c>
      <c r="I1341" s="1447">
        <f t="shared" si="188"/>
        <v>0</v>
      </c>
      <c r="J1341" s="1447">
        <f t="shared" si="188"/>
        <v>0</v>
      </c>
      <c r="K1341" s="1447">
        <f t="shared" si="188"/>
        <v>0</v>
      </c>
      <c r="L1341" s="1447">
        <f t="shared" si="188"/>
        <v>0</v>
      </c>
      <c r="M1341" s="1447">
        <f t="shared" si="188"/>
        <v>480000</v>
      </c>
      <c r="N1341" s="1447">
        <f t="shared" si="188"/>
        <v>0</v>
      </c>
    </row>
  </sheetData>
  <mergeCells count="102">
    <mergeCell ref="A1303:D1303"/>
    <mergeCell ref="A1321:C1321"/>
    <mergeCell ref="A1331:C1331"/>
    <mergeCell ref="A1336:C1336"/>
    <mergeCell ref="A1337:B1337"/>
    <mergeCell ref="A1341:C1341"/>
    <mergeCell ref="A1291:N1291"/>
    <mergeCell ref="A1292:N1292"/>
    <mergeCell ref="A1293:N1293"/>
    <mergeCell ref="A1294:B1294"/>
    <mergeCell ref="A1298:C1298"/>
    <mergeCell ref="A1302:C1302"/>
    <mergeCell ref="A1258:K1258"/>
    <mergeCell ref="A1259:I1259"/>
    <mergeCell ref="A1271:B1271"/>
    <mergeCell ref="A1275:B1275"/>
    <mergeCell ref="A1282:B1282"/>
    <mergeCell ref="A1290:B1290"/>
    <mergeCell ref="A919:B919"/>
    <mergeCell ref="A920:N920"/>
    <mergeCell ref="A921:N921"/>
    <mergeCell ref="A922:N922"/>
    <mergeCell ref="A1256:K1256"/>
    <mergeCell ref="A1257:K1257"/>
    <mergeCell ref="A902:B902"/>
    <mergeCell ref="A904:B904"/>
    <mergeCell ref="A905:B905"/>
    <mergeCell ref="A910:B910"/>
    <mergeCell ref="A915:B915"/>
    <mergeCell ref="A916:B916"/>
    <mergeCell ref="A871:B871"/>
    <mergeCell ref="A877:B877"/>
    <mergeCell ref="A878:B878"/>
    <mergeCell ref="A885:B885"/>
    <mergeCell ref="A889:B889"/>
    <mergeCell ref="A890:B890"/>
    <mergeCell ref="A849:N849"/>
    <mergeCell ref="A850:N850"/>
    <mergeCell ref="A851:I851"/>
    <mergeCell ref="A854:B854"/>
    <mergeCell ref="A861:B861"/>
    <mergeCell ref="A862:B862"/>
    <mergeCell ref="A794:N794"/>
    <mergeCell ref="A826:B826"/>
    <mergeCell ref="A843:B843"/>
    <mergeCell ref="A844:N844"/>
    <mergeCell ref="A847:B847"/>
    <mergeCell ref="A848:N848"/>
    <mergeCell ref="A758:N758"/>
    <mergeCell ref="A759:N759"/>
    <mergeCell ref="A760:N760"/>
    <mergeCell ref="A761:I761"/>
    <mergeCell ref="A782:N782"/>
    <mergeCell ref="A786:B786"/>
    <mergeCell ref="A416:N416"/>
    <mergeCell ref="A417:N417"/>
    <mergeCell ref="A418:N418"/>
    <mergeCell ref="A500:C500"/>
    <mergeCell ref="A704:C704"/>
    <mergeCell ref="A757:C757"/>
    <mergeCell ref="A271:N271"/>
    <mergeCell ref="A350:N350"/>
    <mergeCell ref="A389:B389"/>
    <mergeCell ref="A390:N390"/>
    <mergeCell ref="A395:B395"/>
    <mergeCell ref="A396:N396"/>
    <mergeCell ref="A262:L262"/>
    <mergeCell ref="A264:B264"/>
    <mergeCell ref="A267:B267"/>
    <mergeCell ref="A268:N268"/>
    <mergeCell ref="A269:N269"/>
    <mergeCell ref="A270:N270"/>
    <mergeCell ref="A206:B206"/>
    <mergeCell ref="A214:B214"/>
    <mergeCell ref="A215:L215"/>
    <mergeCell ref="A218:B218"/>
    <mergeCell ref="A235:B235"/>
    <mergeCell ref="A261:B261"/>
    <mergeCell ref="A74:N74"/>
    <mergeCell ref="A176:N176"/>
    <mergeCell ref="A177:N177"/>
    <mergeCell ref="A178:N178"/>
    <mergeCell ref="A179:N179"/>
    <mergeCell ref="A195:B195"/>
    <mergeCell ref="A71:N71"/>
    <mergeCell ref="A72:N72"/>
    <mergeCell ref="A73:N73"/>
    <mergeCell ref="A37:N37"/>
    <mergeCell ref="A38:N38"/>
    <mergeCell ref="A39:N39"/>
    <mergeCell ref="A46:N46"/>
    <mergeCell ref="A47:N47"/>
    <mergeCell ref="A48:N48"/>
    <mergeCell ref="A1:N1"/>
    <mergeCell ref="A2:N2"/>
    <mergeCell ref="A3:N3"/>
    <mergeCell ref="A26:N26"/>
    <mergeCell ref="A27:N27"/>
    <mergeCell ref="A28:N28"/>
    <mergeCell ref="A52:N52"/>
    <mergeCell ref="A53:N53"/>
    <mergeCell ref="A54:N54"/>
  </mergeCells>
  <pageMargins left="0.7" right="0" top="0.25" bottom="0.25" header="0.3" footer="0.3"/>
  <pageSetup paperSize="9" scale="57" orientation="landscape" r:id="rId1"/>
  <rowBreaks count="1" manualBreakCount="1">
    <brk id="40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N31"/>
  <sheetViews>
    <sheetView topLeftCell="A17" workbookViewId="0">
      <selection activeCell="A32" sqref="A32"/>
    </sheetView>
  </sheetViews>
  <sheetFormatPr defaultRowHeight="14.5"/>
  <sheetData>
    <row r="18" spans="1:14" ht="15" customHeight="1">
      <c r="A18" s="1768" t="s">
        <v>924</v>
      </c>
      <c r="B18" s="1768"/>
      <c r="C18" s="1768"/>
      <c r="D18" s="1768"/>
      <c r="E18" s="1768"/>
      <c r="F18" s="1768"/>
      <c r="G18" s="1768"/>
      <c r="H18" s="1768"/>
      <c r="I18" s="1768"/>
      <c r="J18" s="1768"/>
      <c r="K18" s="1768"/>
      <c r="L18" s="1768"/>
      <c r="M18" s="1768"/>
      <c r="N18" s="1768"/>
    </row>
    <row r="19" spans="1:14" ht="15" customHeight="1">
      <c r="A19" s="1768"/>
      <c r="B19" s="1768"/>
      <c r="C19" s="1768"/>
      <c r="D19" s="1768"/>
      <c r="E19" s="1768"/>
      <c r="F19" s="1768"/>
      <c r="G19" s="1768"/>
      <c r="H19" s="1768"/>
      <c r="I19" s="1768"/>
      <c r="J19" s="1768"/>
      <c r="K19" s="1768"/>
      <c r="L19" s="1768"/>
      <c r="M19" s="1768"/>
      <c r="N19" s="1768"/>
    </row>
    <row r="20" spans="1:14" ht="15" customHeight="1">
      <c r="A20" s="1768"/>
      <c r="B20" s="1768"/>
      <c r="C20" s="1768"/>
      <c r="D20" s="1768"/>
      <c r="E20" s="1768"/>
      <c r="F20" s="1768"/>
      <c r="G20" s="1768"/>
      <c r="H20" s="1768"/>
      <c r="I20" s="1768"/>
      <c r="J20" s="1768"/>
      <c r="K20" s="1768"/>
      <c r="L20" s="1768"/>
      <c r="M20" s="1768"/>
      <c r="N20" s="1768"/>
    </row>
    <row r="23" spans="1:14" ht="15" customHeight="1">
      <c r="A23" s="1769" t="s">
        <v>824</v>
      </c>
      <c r="B23" s="1769"/>
      <c r="C23" s="1769"/>
      <c r="D23" s="1769"/>
      <c r="E23" s="1769"/>
      <c r="F23" s="1769"/>
      <c r="G23" s="1769"/>
      <c r="H23" s="1769"/>
      <c r="I23" s="1769"/>
      <c r="J23" s="1769"/>
      <c r="K23" s="1769"/>
      <c r="L23" s="1769"/>
      <c r="M23" s="1769"/>
      <c r="N23" s="1769"/>
    </row>
    <row r="24" spans="1:14" ht="15" customHeight="1">
      <c r="A24" s="1769"/>
      <c r="B24" s="1769"/>
      <c r="C24" s="1769"/>
      <c r="D24" s="1769"/>
      <c r="E24" s="1769"/>
      <c r="F24" s="1769"/>
      <c r="G24" s="1769"/>
      <c r="H24" s="1769"/>
      <c r="I24" s="1769"/>
      <c r="J24" s="1769"/>
      <c r="K24" s="1769"/>
      <c r="L24" s="1769"/>
      <c r="M24" s="1769"/>
      <c r="N24" s="1769"/>
    </row>
    <row r="25" spans="1:14" ht="15" customHeight="1">
      <c r="A25" s="1769"/>
      <c r="B25" s="1769"/>
      <c r="C25" s="1769"/>
      <c r="D25" s="1769"/>
      <c r="E25" s="1769"/>
      <c r="F25" s="1769"/>
      <c r="G25" s="1769"/>
      <c r="H25" s="1769"/>
      <c r="I25" s="1769"/>
      <c r="J25" s="1769"/>
      <c r="K25" s="1769"/>
      <c r="L25" s="1769"/>
      <c r="M25" s="1769"/>
      <c r="N25" s="1769"/>
    </row>
    <row r="27" spans="1:14" ht="35">
      <c r="A27" s="1770" t="s">
        <v>825</v>
      </c>
      <c r="B27" s="1770"/>
      <c r="C27" s="1770"/>
      <c r="D27" s="1770"/>
      <c r="E27" s="1770"/>
      <c r="F27" s="1770"/>
      <c r="G27" s="1770"/>
      <c r="H27" s="1770"/>
      <c r="I27" s="1770"/>
      <c r="J27" s="1770"/>
      <c r="K27" s="1770"/>
      <c r="L27" s="1770"/>
      <c r="M27" s="1770"/>
      <c r="N27" s="1770"/>
    </row>
    <row r="28" spans="1:14" ht="23.5">
      <c r="A28" s="1771"/>
      <c r="B28" s="1771"/>
      <c r="C28" s="1771"/>
      <c r="D28" s="1771"/>
      <c r="E28" s="1771"/>
      <c r="F28" s="1771"/>
      <c r="G28" s="1771"/>
      <c r="H28" s="1771"/>
      <c r="I28" s="1771"/>
      <c r="J28" s="1771"/>
      <c r="K28" s="1771"/>
      <c r="L28" s="1771"/>
      <c r="M28" s="1771"/>
      <c r="N28" s="1771"/>
    </row>
    <row r="29" spans="1:14" ht="15" customHeight="1">
      <c r="A29" s="1772">
        <v>2025</v>
      </c>
      <c r="B29" s="1772"/>
      <c r="C29" s="1772"/>
      <c r="D29" s="1772"/>
      <c r="E29" s="1772"/>
      <c r="F29" s="1772"/>
      <c r="G29" s="1772"/>
      <c r="H29" s="1772"/>
      <c r="I29" s="1772"/>
      <c r="J29" s="1772"/>
      <c r="K29" s="1772"/>
      <c r="L29" s="1772"/>
      <c r="M29" s="1772"/>
      <c r="N29" s="1772"/>
    </row>
    <row r="30" spans="1:14" ht="15" customHeight="1">
      <c r="A30" s="1772"/>
      <c r="B30" s="1772"/>
      <c r="C30" s="1772"/>
      <c r="D30" s="1772"/>
      <c r="E30" s="1772"/>
      <c r="F30" s="1772"/>
      <c r="G30" s="1772"/>
      <c r="H30" s="1772"/>
      <c r="I30" s="1772"/>
      <c r="J30" s="1772"/>
      <c r="K30" s="1772"/>
      <c r="L30" s="1772"/>
      <c r="M30" s="1772"/>
      <c r="N30" s="1772"/>
    </row>
    <row r="31" spans="1:14" ht="15" customHeight="1">
      <c r="A31" s="1772"/>
      <c r="B31" s="1772"/>
      <c r="C31" s="1772"/>
      <c r="D31" s="1772"/>
      <c r="E31" s="1772"/>
      <c r="F31" s="1772"/>
      <c r="G31" s="1772"/>
      <c r="H31" s="1772"/>
      <c r="I31" s="1772"/>
      <c r="J31" s="1772"/>
      <c r="K31" s="1772"/>
      <c r="L31" s="1772"/>
      <c r="M31" s="1772"/>
      <c r="N31" s="1772"/>
    </row>
  </sheetData>
  <mergeCells count="5">
    <mergeCell ref="A18:N20"/>
    <mergeCell ref="A23:N25"/>
    <mergeCell ref="A27:N27"/>
    <mergeCell ref="A28:N28"/>
    <mergeCell ref="A29:N31"/>
  </mergeCells>
  <pageMargins left="0.7" right="0.7" top="0.75" bottom="0.75" header="0.3" footer="0.3"/>
  <pageSetup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REVENUE</vt:lpstr>
      <vt:lpstr>RECURENT </vt:lpstr>
      <vt:lpstr>SUMMARY EXP.</vt:lpstr>
      <vt:lpstr>CAPITAL</vt:lpstr>
      <vt:lpstr>NORMINAL ROLL</vt:lpstr>
      <vt:lpstr>COVER</vt:lpstr>
      <vt:lpstr>SUMMARY!Print_Area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PRS DPMT</cp:lastModifiedBy>
  <cp:lastPrinted>2024-11-18T17:17:33Z</cp:lastPrinted>
  <dcterms:created xsi:type="dcterms:W3CDTF">2015-12-04T09:41:09Z</dcterms:created>
  <dcterms:modified xsi:type="dcterms:W3CDTF">2025-01-05T20:05:01Z</dcterms:modified>
</cp:coreProperties>
</file>