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26b4\AC\Temp\"/>
    </mc:Choice>
  </mc:AlternateContent>
  <xr:revisionPtr revIDLastSave="0" documentId="8_{3D886AED-7D9F-3349-9988-3501365D8DFB}" xr6:coauthVersionLast="47" xr6:coauthVersionMax="47" xr10:uidLastSave="{00000000-0000-0000-0000-000000000000}"/>
  <bookViews>
    <workbookView xWindow="-60" yWindow="-60" windowWidth="15480" windowHeight="11640" tabRatio="575" activeTab="4" xr2:uid="{FE3C562D-A074-4006-A302-6300BA063CD7}"/>
  </bookViews>
  <sheets>
    <sheet name="SUMMARY" sheetId="27" r:id="rId1"/>
    <sheet name="REVENUE" sheetId="32" r:id="rId2"/>
    <sheet name="EXPENDITURE" sheetId="30" r:id="rId3"/>
    <sheet name="SUMMARY EXP." sheetId="33" state="hidden" r:id="rId4"/>
    <sheet name="CAPITAL" sheetId="31" r:id="rId5"/>
    <sheet name="OFFICE OF THE CM" sheetId="34" r:id="rId6"/>
    <sheet name="PHC" sheetId="47" r:id="rId7"/>
    <sheet name="WORKS" sheetId="46" r:id="rId8"/>
    <sheet name="AGRIC" sheetId="40" r:id="rId9"/>
    <sheet name="WESH" sheetId="42" r:id="rId10"/>
    <sheet name="PRS" sheetId="41" r:id="rId11"/>
    <sheet name="DISTRICT" sheetId="45" r:id="rId12"/>
    <sheet name="PERSONNEL" sheetId="35" r:id="rId13"/>
    <sheet name="TREASURY" sheetId="38" r:id="rId14"/>
    <sheet name="COMMUNITY" sheetId="39" r:id="rId15"/>
    <sheet name="COVER" sheetId="44" r:id="rId16"/>
  </sheets>
  <definedNames>
    <definedName name="_xlnm.Print_Area" localSheetId="5">'OFFICE OF THE CM'!$A$1:$M$59</definedName>
    <definedName name="_xlnm.Print_Area" localSheetId="0">SUMMARY!$A$1:$H$53</definedName>
    <definedName name="_xlnm.Print_Area" localSheetId="7">WORKS!$A$1:$L$80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5" i="30" l="1"/>
  <c r="F455" i="30"/>
  <c r="J12" i="38"/>
  <c r="J13" i="38"/>
  <c r="I455" i="30"/>
  <c r="D49" i="34"/>
  <c r="D50" i="34"/>
  <c r="D51" i="34"/>
  <c r="D52" i="34"/>
  <c r="D53" i="34"/>
  <c r="D54" i="34"/>
  <c r="D55" i="34"/>
  <c r="D56" i="34"/>
  <c r="D57" i="34"/>
  <c r="D58" i="34"/>
  <c r="D59" i="34"/>
  <c r="E49" i="34"/>
  <c r="E50" i="34"/>
  <c r="E51" i="34"/>
  <c r="E52" i="34"/>
  <c r="E53" i="34"/>
  <c r="E54" i="34"/>
  <c r="E55" i="34"/>
  <c r="E56" i="34"/>
  <c r="E57" i="34"/>
  <c r="E58" i="34"/>
  <c r="E59" i="34"/>
  <c r="F49" i="34"/>
  <c r="F50" i="34"/>
  <c r="F51" i="34"/>
  <c r="F52" i="34"/>
  <c r="F53" i="34"/>
  <c r="F54" i="34"/>
  <c r="F55" i="34"/>
  <c r="F56" i="34"/>
  <c r="F57" i="34"/>
  <c r="F58" i="34"/>
  <c r="F59" i="34"/>
  <c r="G49" i="34"/>
  <c r="G50" i="34"/>
  <c r="G51" i="34"/>
  <c r="G52" i="34"/>
  <c r="G53" i="34"/>
  <c r="G54" i="34"/>
  <c r="G55" i="34"/>
  <c r="G56" i="34"/>
  <c r="G57" i="34"/>
  <c r="G58" i="34"/>
  <c r="G59" i="34"/>
  <c r="H49" i="34"/>
  <c r="H50" i="34"/>
  <c r="H51" i="34"/>
  <c r="H52" i="34"/>
  <c r="H53" i="34"/>
  <c r="H54" i="34"/>
  <c r="H55" i="34"/>
  <c r="H56" i="34"/>
  <c r="H57" i="34"/>
  <c r="H58" i="34"/>
  <c r="H59" i="34"/>
  <c r="I49" i="34"/>
  <c r="I50" i="34"/>
  <c r="I51" i="34"/>
  <c r="I52" i="34"/>
  <c r="I53" i="34"/>
  <c r="I54" i="34"/>
  <c r="I55" i="34"/>
  <c r="I56" i="34"/>
  <c r="I57" i="34"/>
  <c r="I58" i="34"/>
  <c r="I59" i="34"/>
  <c r="J49" i="34"/>
  <c r="J50" i="34"/>
  <c r="J51" i="34"/>
  <c r="J52" i="34"/>
  <c r="J53" i="34"/>
  <c r="J54" i="34"/>
  <c r="J55" i="34"/>
  <c r="J56" i="34"/>
  <c r="J57" i="34"/>
  <c r="J58" i="34"/>
  <c r="J59" i="34"/>
  <c r="K57" i="34"/>
  <c r="K58" i="34"/>
  <c r="K59" i="34"/>
  <c r="L49" i="34"/>
  <c r="L50" i="34"/>
  <c r="L51" i="34"/>
  <c r="L52" i="34"/>
  <c r="L53" i="34"/>
  <c r="L54" i="34"/>
  <c r="L55" i="34"/>
  <c r="L56" i="34"/>
  <c r="L57" i="34"/>
  <c r="L58" i="34"/>
  <c r="L59" i="34"/>
  <c r="M49" i="34"/>
  <c r="M50" i="34"/>
  <c r="M51" i="34"/>
  <c r="M52" i="34"/>
  <c r="M53" i="34"/>
  <c r="M54" i="34"/>
  <c r="M55" i="34"/>
  <c r="M56" i="34"/>
  <c r="M57" i="34"/>
  <c r="M58" i="34"/>
  <c r="M59" i="34"/>
  <c r="C59" i="34"/>
  <c r="F1112" i="30"/>
  <c r="H1112" i="30"/>
  <c r="F1108" i="30"/>
  <c r="H1108" i="30"/>
  <c r="F1109" i="30"/>
  <c r="H1109" i="30"/>
  <c r="E56" i="47"/>
  <c r="F56" i="47"/>
  <c r="I1113" i="30"/>
  <c r="G56" i="47"/>
  <c r="I1114" i="30"/>
  <c r="H56" i="47"/>
  <c r="I56" i="47"/>
  <c r="J56" i="47"/>
  <c r="K56" i="47"/>
  <c r="L56" i="47"/>
  <c r="M56" i="47"/>
  <c r="E183" i="47"/>
  <c r="F183" i="47"/>
  <c r="I1101" i="30"/>
  <c r="G183" i="47"/>
  <c r="I1102" i="30"/>
  <c r="H183" i="47"/>
  <c r="I1104" i="30"/>
  <c r="I183" i="47"/>
  <c r="J183" i="47"/>
  <c r="K183" i="47"/>
  <c r="L183" i="47"/>
  <c r="M183" i="47"/>
  <c r="D183" i="47"/>
  <c r="I1094" i="30"/>
  <c r="I153" i="47"/>
  <c r="J153" i="47"/>
  <c r="K153" i="47"/>
  <c r="L153" i="47"/>
  <c r="M153" i="47"/>
  <c r="H153" i="47"/>
  <c r="E153" i="47"/>
  <c r="D153" i="47"/>
  <c r="I1095" i="30"/>
  <c r="F153" i="47"/>
  <c r="I1108" i="30"/>
  <c r="G153" i="47"/>
  <c r="I1109" i="30"/>
  <c r="D56" i="47"/>
  <c r="I1096" i="30"/>
  <c r="F17" i="41"/>
  <c r="G17" i="41"/>
  <c r="I17" i="41"/>
  <c r="J17" i="41"/>
  <c r="K17" i="41"/>
  <c r="F18" i="41"/>
  <c r="G18" i="41"/>
  <c r="I18" i="41"/>
  <c r="J18" i="41"/>
  <c r="K18" i="41"/>
  <c r="F19" i="41"/>
  <c r="G19" i="41"/>
  <c r="I19" i="41"/>
  <c r="J19" i="41"/>
  <c r="K19" i="41"/>
  <c r="F20" i="41"/>
  <c r="G20" i="41"/>
  <c r="I20" i="41"/>
  <c r="J20" i="41"/>
  <c r="K20" i="41"/>
  <c r="F21" i="41"/>
  <c r="G21" i="41"/>
  <c r="I21" i="41"/>
  <c r="J21" i="41"/>
  <c r="K21" i="41"/>
  <c r="F22" i="41"/>
  <c r="G22" i="41"/>
  <c r="I22" i="41"/>
  <c r="J22" i="41"/>
  <c r="K22" i="41"/>
  <c r="F23" i="41"/>
  <c r="G23" i="41"/>
  <c r="I23" i="41"/>
  <c r="J23" i="41"/>
  <c r="K23" i="41"/>
  <c r="K24" i="41"/>
  <c r="L17" i="41"/>
  <c r="L18" i="41"/>
  <c r="L19" i="41"/>
  <c r="L20" i="41"/>
  <c r="L21" i="41"/>
  <c r="L22" i="41"/>
  <c r="L23" i="41"/>
  <c r="L24" i="41"/>
  <c r="F27" i="41"/>
  <c r="G27" i="41"/>
  <c r="I27" i="41"/>
  <c r="J27" i="41"/>
  <c r="K27" i="41"/>
  <c r="L15" i="41"/>
  <c r="F15" i="41"/>
  <c r="G15" i="41"/>
  <c r="I15" i="41"/>
  <c r="J15" i="41"/>
  <c r="K15" i="41"/>
  <c r="L14" i="41"/>
  <c r="F14" i="41"/>
  <c r="G14" i="41"/>
  <c r="I14" i="41"/>
  <c r="J14" i="41"/>
  <c r="K14" i="41"/>
  <c r="L13" i="41"/>
  <c r="F13" i="41"/>
  <c r="G13" i="41"/>
  <c r="I13" i="41"/>
  <c r="J13" i="41"/>
  <c r="K13" i="41"/>
  <c r="L12" i="41"/>
  <c r="F12" i="41"/>
  <c r="G12" i="41"/>
  <c r="I12" i="41"/>
  <c r="J12" i="41"/>
  <c r="K12" i="41"/>
  <c r="L11" i="41"/>
  <c r="F11" i="41"/>
  <c r="G11" i="41"/>
  <c r="I11" i="41"/>
  <c r="J11" i="41"/>
  <c r="K11" i="41"/>
  <c r="L10" i="41"/>
  <c r="F10" i="41"/>
  <c r="G10" i="41"/>
  <c r="I10" i="41"/>
  <c r="J10" i="41"/>
  <c r="K10" i="41"/>
  <c r="L9" i="41"/>
  <c r="F9" i="41"/>
  <c r="G9" i="41"/>
  <c r="I9" i="41"/>
  <c r="J9" i="41"/>
  <c r="K9" i="41"/>
  <c r="L8" i="41"/>
  <c r="F8" i="41"/>
  <c r="G8" i="41"/>
  <c r="I8" i="41"/>
  <c r="J8" i="41"/>
  <c r="K8" i="41"/>
  <c r="L7" i="41"/>
  <c r="F7" i="41"/>
  <c r="G7" i="41"/>
  <c r="I7" i="41"/>
  <c r="J7" i="41"/>
  <c r="K7" i="41"/>
  <c r="L6" i="41"/>
  <c r="F6" i="41"/>
  <c r="G6" i="41"/>
  <c r="I6" i="41"/>
  <c r="J6" i="41"/>
  <c r="K6" i="41"/>
  <c r="K16" i="41"/>
  <c r="L57" i="46"/>
  <c r="J57" i="46"/>
  <c r="I57" i="46"/>
  <c r="G57" i="46"/>
  <c r="F57" i="46"/>
  <c r="K57" i="46"/>
  <c r="E42" i="46"/>
  <c r="H42" i="46"/>
  <c r="E37" i="46"/>
  <c r="H37" i="46"/>
  <c r="I1599" i="30"/>
  <c r="D37" i="46"/>
  <c r="E22" i="46"/>
  <c r="H22" i="46"/>
  <c r="I1424" i="30"/>
  <c r="D22" i="46"/>
  <c r="E14" i="42"/>
  <c r="H14" i="42"/>
  <c r="D14" i="42"/>
  <c r="E8" i="42"/>
  <c r="H8" i="42"/>
  <c r="L13" i="42"/>
  <c r="J13" i="42"/>
  <c r="I13" i="42"/>
  <c r="G13" i="42"/>
  <c r="F13" i="42"/>
  <c r="L12" i="42"/>
  <c r="J12" i="42"/>
  <c r="I12" i="42"/>
  <c r="G12" i="42"/>
  <c r="F12" i="42"/>
  <c r="L11" i="42"/>
  <c r="J11" i="42"/>
  <c r="I11" i="42"/>
  <c r="G11" i="42"/>
  <c r="F11" i="42"/>
  <c r="L10" i="42"/>
  <c r="J10" i="42"/>
  <c r="I10" i="42"/>
  <c r="G10" i="42"/>
  <c r="F10" i="42"/>
  <c r="L9" i="42"/>
  <c r="J9" i="42"/>
  <c r="I9" i="42"/>
  <c r="G9" i="42"/>
  <c r="F9" i="42"/>
  <c r="L7" i="42"/>
  <c r="J7" i="42"/>
  <c r="I7" i="42"/>
  <c r="G7" i="42"/>
  <c r="F7" i="42"/>
  <c r="L6" i="42"/>
  <c r="J6" i="42"/>
  <c r="J8" i="42"/>
  <c r="I6" i="42"/>
  <c r="G6" i="42"/>
  <c r="F6" i="42"/>
  <c r="D8" i="42"/>
  <c r="J16" i="41"/>
  <c r="I1857" i="30"/>
  <c r="I16" i="41"/>
  <c r="I1856" i="30"/>
  <c r="H16" i="41"/>
  <c r="I1855" i="30"/>
  <c r="G16" i="41"/>
  <c r="I1854" i="30"/>
  <c r="F16" i="41"/>
  <c r="I1853" i="30"/>
  <c r="J24" i="41"/>
  <c r="I1850" i="30"/>
  <c r="H24" i="41"/>
  <c r="I1847" i="30"/>
  <c r="I1848" i="30"/>
  <c r="G25" i="41"/>
  <c r="I1846" i="30"/>
  <c r="F24" i="41"/>
  <c r="I1845" i="30"/>
  <c r="D16" i="41"/>
  <c r="I1830" i="30"/>
  <c r="D24" i="41"/>
  <c r="I1829" i="30"/>
  <c r="E24" i="41"/>
  <c r="G24" i="41"/>
  <c r="I24" i="41"/>
  <c r="E16" i="41"/>
  <c r="L16" i="41"/>
  <c r="L27" i="41"/>
  <c r="E214" i="45"/>
  <c r="F5" i="45"/>
  <c r="F6" i="45"/>
  <c r="F7" i="45"/>
  <c r="F8"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6" i="45"/>
  <c r="F87" i="45"/>
  <c r="F88" i="45"/>
  <c r="F89" i="45"/>
  <c r="F90" i="45"/>
  <c r="F91" i="45"/>
  <c r="F92" i="45"/>
  <c r="F93" i="45"/>
  <c r="F94" i="45"/>
  <c r="F95" i="45"/>
  <c r="F96" i="45"/>
  <c r="F97" i="45"/>
  <c r="F98" i="45"/>
  <c r="F99" i="45"/>
  <c r="F100" i="45"/>
  <c r="F101" i="45"/>
  <c r="F102" i="45"/>
  <c r="F103" i="45"/>
  <c r="F104" i="45"/>
  <c r="F105" i="45"/>
  <c r="F106" i="45"/>
  <c r="F107" i="45"/>
  <c r="F108" i="45"/>
  <c r="F109" i="45"/>
  <c r="F110" i="45"/>
  <c r="F111" i="45"/>
  <c r="F112" i="45"/>
  <c r="F113" i="45"/>
  <c r="F114" i="45"/>
  <c r="F115" i="45"/>
  <c r="F116" i="45"/>
  <c r="F117" i="45"/>
  <c r="F118" i="45"/>
  <c r="F119" i="45"/>
  <c r="F120" i="45"/>
  <c r="F121" i="45"/>
  <c r="F122" i="45"/>
  <c r="F123" i="45"/>
  <c r="F124" i="45"/>
  <c r="F125" i="45"/>
  <c r="F126" i="45"/>
  <c r="F127" i="45"/>
  <c r="F128" i="45"/>
  <c r="F129" i="45"/>
  <c r="F130" i="45"/>
  <c r="F131" i="45"/>
  <c r="F132" i="45"/>
  <c r="F133" i="45"/>
  <c r="F134" i="45"/>
  <c r="F135" i="45"/>
  <c r="F136" i="45"/>
  <c r="F137" i="45"/>
  <c r="F138" i="45"/>
  <c r="F139" i="45"/>
  <c r="F140" i="45"/>
  <c r="F141" i="45"/>
  <c r="F142" i="45"/>
  <c r="F143" i="45"/>
  <c r="F144" i="45"/>
  <c r="F145" i="45"/>
  <c r="F146" i="45"/>
  <c r="F147" i="45"/>
  <c r="F148" i="45"/>
  <c r="F149" i="45"/>
  <c r="F150" i="45"/>
  <c r="F151" i="45"/>
  <c r="F152" i="45"/>
  <c r="F153" i="45"/>
  <c r="F154" i="45"/>
  <c r="F155" i="45"/>
  <c r="F156" i="45"/>
  <c r="F157" i="45"/>
  <c r="F158" i="45"/>
  <c r="F159" i="45"/>
  <c r="F160" i="45"/>
  <c r="F161" i="45"/>
  <c r="F162" i="45"/>
  <c r="F163" i="45"/>
  <c r="F164" i="45"/>
  <c r="F165" i="45"/>
  <c r="F166" i="45"/>
  <c r="F167" i="45"/>
  <c r="F168" i="45"/>
  <c r="F169" i="45"/>
  <c r="F170" i="45"/>
  <c r="F171" i="45"/>
  <c r="F172" i="45"/>
  <c r="F173" i="45"/>
  <c r="F174" i="45"/>
  <c r="F175" i="45"/>
  <c r="F176" i="45"/>
  <c r="F177" i="45"/>
  <c r="F178" i="45"/>
  <c r="F179" i="45"/>
  <c r="F180" i="45"/>
  <c r="F181" i="45"/>
  <c r="F182" i="45"/>
  <c r="F183" i="45"/>
  <c r="F184" i="45"/>
  <c r="F185" i="45"/>
  <c r="F186" i="45"/>
  <c r="F187" i="45"/>
  <c r="F188" i="45"/>
  <c r="F189" i="45"/>
  <c r="F190" i="45"/>
  <c r="F191" i="45"/>
  <c r="F192" i="45"/>
  <c r="F193" i="45"/>
  <c r="F194" i="45"/>
  <c r="F195" i="45"/>
  <c r="F196" i="45"/>
  <c r="F197" i="45"/>
  <c r="F198" i="45"/>
  <c r="F199" i="45"/>
  <c r="F200" i="45"/>
  <c r="F201" i="45"/>
  <c r="F202" i="45"/>
  <c r="F203" i="45"/>
  <c r="F204" i="45"/>
  <c r="F205" i="45"/>
  <c r="F206" i="45"/>
  <c r="F207" i="45"/>
  <c r="F208" i="45"/>
  <c r="F209" i="45"/>
  <c r="F210" i="45"/>
  <c r="F211" i="45"/>
  <c r="F212" i="45"/>
  <c r="F213" i="45"/>
  <c r="F214" i="45"/>
  <c r="G5" i="45"/>
  <c r="G6" i="45"/>
  <c r="G7" i="45"/>
  <c r="G8" i="45"/>
  <c r="G9"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36" i="45"/>
  <c r="G37" i="45"/>
  <c r="G38" i="45"/>
  <c r="G39" i="45"/>
  <c r="G40" i="45"/>
  <c r="G41" i="45"/>
  <c r="G42" i="45"/>
  <c r="G43" i="45"/>
  <c r="G44" i="45"/>
  <c r="G45" i="45"/>
  <c r="G46" i="45"/>
  <c r="G47" i="45"/>
  <c r="G48" i="45"/>
  <c r="G49" i="45"/>
  <c r="G50" i="45"/>
  <c r="G51" i="45"/>
  <c r="G52" i="45"/>
  <c r="G53" i="45"/>
  <c r="G54" i="45"/>
  <c r="G55" i="45"/>
  <c r="G56" i="45"/>
  <c r="G57" i="45"/>
  <c r="G58" i="45"/>
  <c r="G59" i="45"/>
  <c r="G60" i="45"/>
  <c r="G61" i="45"/>
  <c r="G62" i="45"/>
  <c r="G63" i="45"/>
  <c r="G64" i="45"/>
  <c r="G65" i="45"/>
  <c r="G66" i="45"/>
  <c r="G67" i="45"/>
  <c r="G68" i="45"/>
  <c r="G69" i="45"/>
  <c r="G70" i="45"/>
  <c r="G71" i="45"/>
  <c r="G72" i="45"/>
  <c r="G73" i="45"/>
  <c r="G74" i="45"/>
  <c r="G75" i="45"/>
  <c r="G76" i="45"/>
  <c r="G77" i="45"/>
  <c r="G78" i="45"/>
  <c r="G79" i="45"/>
  <c r="G80" i="45"/>
  <c r="G81" i="45"/>
  <c r="G82" i="45"/>
  <c r="G83" i="45"/>
  <c r="G84" i="45"/>
  <c r="G85" i="45"/>
  <c r="G86" i="45"/>
  <c r="G87" i="45"/>
  <c r="G88" i="45"/>
  <c r="G89" i="45"/>
  <c r="G90" i="45"/>
  <c r="G91" i="45"/>
  <c r="G92" i="45"/>
  <c r="G93" i="45"/>
  <c r="G94" i="45"/>
  <c r="G95" i="45"/>
  <c r="G96" i="45"/>
  <c r="G97" i="45"/>
  <c r="G98" i="45"/>
  <c r="G99" i="45"/>
  <c r="G100" i="45"/>
  <c r="G101" i="45"/>
  <c r="G102" i="45"/>
  <c r="G103" i="45"/>
  <c r="G104" i="45"/>
  <c r="G105" i="45"/>
  <c r="G106" i="45"/>
  <c r="G107" i="45"/>
  <c r="G108" i="45"/>
  <c r="G109" i="45"/>
  <c r="G110" i="45"/>
  <c r="G111" i="45"/>
  <c r="G112" i="45"/>
  <c r="G113" i="45"/>
  <c r="G114" i="45"/>
  <c r="G115" i="45"/>
  <c r="G116" i="45"/>
  <c r="G117" i="45"/>
  <c r="G118" i="45"/>
  <c r="G119" i="45"/>
  <c r="G120" i="45"/>
  <c r="G121" i="45"/>
  <c r="G122" i="45"/>
  <c r="G123" i="45"/>
  <c r="G124" i="45"/>
  <c r="G125" i="45"/>
  <c r="G126" i="45"/>
  <c r="G127" i="45"/>
  <c r="G128" i="45"/>
  <c r="G129" i="45"/>
  <c r="G130" i="45"/>
  <c r="G131" i="45"/>
  <c r="G132" i="45"/>
  <c r="G133" i="45"/>
  <c r="G134" i="45"/>
  <c r="G135" i="45"/>
  <c r="G136" i="45"/>
  <c r="G137" i="45"/>
  <c r="G138" i="45"/>
  <c r="G139" i="45"/>
  <c r="G140" i="45"/>
  <c r="G141" i="45"/>
  <c r="G142" i="45"/>
  <c r="G143" i="45"/>
  <c r="G144" i="45"/>
  <c r="G145" i="45"/>
  <c r="G146" i="45"/>
  <c r="G147" i="45"/>
  <c r="G148" i="45"/>
  <c r="G149" i="45"/>
  <c r="G150" i="45"/>
  <c r="G151" i="45"/>
  <c r="G152" i="45"/>
  <c r="G153" i="45"/>
  <c r="G154" i="45"/>
  <c r="G155" i="45"/>
  <c r="G156" i="45"/>
  <c r="G157" i="45"/>
  <c r="G158" i="45"/>
  <c r="G159" i="45"/>
  <c r="G160" i="45"/>
  <c r="G161" i="45"/>
  <c r="G162" i="45"/>
  <c r="G163" i="45"/>
  <c r="G164" i="45"/>
  <c r="G165" i="45"/>
  <c r="G166" i="45"/>
  <c r="G167" i="45"/>
  <c r="G168" i="45"/>
  <c r="G169" i="45"/>
  <c r="G170" i="45"/>
  <c r="G171" i="45"/>
  <c r="G172" i="45"/>
  <c r="G173" i="45"/>
  <c r="G174" i="45"/>
  <c r="G175" i="45"/>
  <c r="G176" i="45"/>
  <c r="G177" i="45"/>
  <c r="G178" i="45"/>
  <c r="G179" i="45"/>
  <c r="G180" i="45"/>
  <c r="G181" i="45"/>
  <c r="G182" i="45"/>
  <c r="G183" i="45"/>
  <c r="G184" i="45"/>
  <c r="G185" i="45"/>
  <c r="G186" i="45"/>
  <c r="G187" i="45"/>
  <c r="G188" i="45"/>
  <c r="G189" i="45"/>
  <c r="G190" i="45"/>
  <c r="G191" i="45"/>
  <c r="G192" i="45"/>
  <c r="G193" i="45"/>
  <c r="G194" i="45"/>
  <c r="G195" i="45"/>
  <c r="G196" i="45"/>
  <c r="G197" i="45"/>
  <c r="G198" i="45"/>
  <c r="G199" i="45"/>
  <c r="G200" i="45"/>
  <c r="G201" i="45"/>
  <c r="G202" i="45"/>
  <c r="G203" i="45"/>
  <c r="G204" i="45"/>
  <c r="G205" i="45"/>
  <c r="G206" i="45"/>
  <c r="G207" i="45"/>
  <c r="G208" i="45"/>
  <c r="G209" i="45"/>
  <c r="G210" i="45"/>
  <c r="G211" i="45"/>
  <c r="G212" i="45"/>
  <c r="G213" i="45"/>
  <c r="G214" i="45"/>
  <c r="H214" i="45"/>
  <c r="I1780" i="30"/>
  <c r="I5" i="45"/>
  <c r="I6" i="45"/>
  <c r="I7" i="45"/>
  <c r="I8" i="45"/>
  <c r="I9" i="45"/>
  <c r="I10" i="45"/>
  <c r="I11" i="45"/>
  <c r="I12" i="45"/>
  <c r="I13" i="45"/>
  <c r="I14" i="45"/>
  <c r="I15" i="45"/>
  <c r="I16" i="45"/>
  <c r="I17" i="45"/>
  <c r="I18" i="45"/>
  <c r="I19" i="45"/>
  <c r="I20" i="45"/>
  <c r="I21" i="45"/>
  <c r="I22" i="45"/>
  <c r="I23" i="45"/>
  <c r="I24" i="45"/>
  <c r="I25" i="45"/>
  <c r="I26" i="45"/>
  <c r="I27" i="45"/>
  <c r="I28" i="45"/>
  <c r="I29" i="45"/>
  <c r="I30" i="45"/>
  <c r="I31" i="45"/>
  <c r="I32" i="45"/>
  <c r="I33" i="45"/>
  <c r="I34" i="45"/>
  <c r="I35" i="45"/>
  <c r="I36" i="45"/>
  <c r="I37" i="45"/>
  <c r="I38" i="45"/>
  <c r="I39" i="45"/>
  <c r="I40" i="45"/>
  <c r="I41" i="45"/>
  <c r="I42" i="45"/>
  <c r="I43" i="45"/>
  <c r="I44" i="45"/>
  <c r="I45" i="45"/>
  <c r="I46" i="45"/>
  <c r="I47" i="45"/>
  <c r="I48" i="45"/>
  <c r="I49" i="45"/>
  <c r="I50" i="45"/>
  <c r="I51" i="45"/>
  <c r="I52" i="45"/>
  <c r="I53" i="45"/>
  <c r="I54" i="45"/>
  <c r="I55" i="45"/>
  <c r="I56" i="45"/>
  <c r="I57" i="45"/>
  <c r="I58" i="45"/>
  <c r="I59" i="45"/>
  <c r="I60" i="45"/>
  <c r="I61" i="45"/>
  <c r="I62" i="45"/>
  <c r="I63" i="45"/>
  <c r="I64" i="45"/>
  <c r="I65" i="45"/>
  <c r="I66" i="45"/>
  <c r="I67" i="45"/>
  <c r="I68" i="45"/>
  <c r="I69" i="45"/>
  <c r="I70" i="45"/>
  <c r="I71" i="45"/>
  <c r="I72" i="45"/>
  <c r="I73" i="45"/>
  <c r="I74" i="45"/>
  <c r="I75" i="45"/>
  <c r="I76" i="45"/>
  <c r="I77" i="45"/>
  <c r="I78" i="45"/>
  <c r="I79" i="45"/>
  <c r="I80" i="45"/>
  <c r="I81" i="45"/>
  <c r="I82" i="45"/>
  <c r="I83" i="45"/>
  <c r="I84" i="45"/>
  <c r="I85" i="45"/>
  <c r="I86" i="45"/>
  <c r="I87" i="45"/>
  <c r="I88" i="45"/>
  <c r="I89" i="45"/>
  <c r="I90" i="45"/>
  <c r="I91" i="45"/>
  <c r="I92" i="45"/>
  <c r="I93" i="45"/>
  <c r="I94" i="45"/>
  <c r="I95" i="45"/>
  <c r="I96" i="45"/>
  <c r="I97" i="45"/>
  <c r="I98" i="45"/>
  <c r="I99" i="45"/>
  <c r="I100" i="45"/>
  <c r="I101" i="45"/>
  <c r="I102" i="45"/>
  <c r="I103" i="45"/>
  <c r="I104" i="45"/>
  <c r="I105" i="45"/>
  <c r="I106" i="45"/>
  <c r="I107" i="45"/>
  <c r="I108" i="45"/>
  <c r="I109" i="45"/>
  <c r="I110" i="45"/>
  <c r="I111" i="45"/>
  <c r="I112" i="45"/>
  <c r="I113" i="45"/>
  <c r="I114" i="45"/>
  <c r="I115" i="45"/>
  <c r="I116" i="45"/>
  <c r="I117" i="45"/>
  <c r="I118" i="45"/>
  <c r="I119" i="45"/>
  <c r="I120" i="45"/>
  <c r="I121" i="45"/>
  <c r="I122" i="45"/>
  <c r="I123" i="45"/>
  <c r="I124" i="45"/>
  <c r="I125" i="45"/>
  <c r="I126" i="45"/>
  <c r="I127" i="45"/>
  <c r="I128" i="45"/>
  <c r="I129" i="45"/>
  <c r="I130" i="45"/>
  <c r="I131" i="45"/>
  <c r="I132" i="45"/>
  <c r="I133" i="45"/>
  <c r="I134" i="45"/>
  <c r="I135" i="45"/>
  <c r="I136" i="45"/>
  <c r="I137" i="45"/>
  <c r="I138" i="45"/>
  <c r="I139" i="45"/>
  <c r="I140" i="45"/>
  <c r="I141" i="45"/>
  <c r="I142" i="45"/>
  <c r="I143" i="45"/>
  <c r="I144" i="45"/>
  <c r="I145" i="45"/>
  <c r="I146" i="45"/>
  <c r="I147" i="45"/>
  <c r="I148" i="45"/>
  <c r="I149" i="45"/>
  <c r="I150" i="45"/>
  <c r="I151" i="45"/>
  <c r="I152" i="45"/>
  <c r="I153" i="45"/>
  <c r="I154" i="45"/>
  <c r="I155" i="45"/>
  <c r="I156" i="45"/>
  <c r="I157" i="45"/>
  <c r="I158" i="45"/>
  <c r="I159" i="45"/>
  <c r="I160" i="45"/>
  <c r="I161" i="45"/>
  <c r="I162" i="45"/>
  <c r="I163" i="45"/>
  <c r="I164" i="45"/>
  <c r="I165" i="45"/>
  <c r="I166" i="45"/>
  <c r="I167" i="45"/>
  <c r="I168" i="45"/>
  <c r="I169" i="45"/>
  <c r="I170" i="45"/>
  <c r="I171" i="45"/>
  <c r="I172" i="45"/>
  <c r="I173" i="45"/>
  <c r="I174" i="45"/>
  <c r="I175" i="45"/>
  <c r="I176" i="45"/>
  <c r="I177" i="45"/>
  <c r="I178" i="45"/>
  <c r="I179" i="45"/>
  <c r="I180" i="45"/>
  <c r="I181" i="45"/>
  <c r="I182" i="45"/>
  <c r="I183" i="45"/>
  <c r="I184" i="45"/>
  <c r="I185" i="45"/>
  <c r="I186" i="45"/>
  <c r="I187" i="45"/>
  <c r="I188" i="45"/>
  <c r="I189" i="45"/>
  <c r="I190" i="45"/>
  <c r="I191" i="45"/>
  <c r="I192" i="45"/>
  <c r="I193" i="45"/>
  <c r="I194" i="45"/>
  <c r="I195" i="45"/>
  <c r="I196" i="45"/>
  <c r="I197" i="45"/>
  <c r="I198" i="45"/>
  <c r="I199" i="45"/>
  <c r="I200" i="45"/>
  <c r="I201" i="45"/>
  <c r="I202" i="45"/>
  <c r="I203" i="45"/>
  <c r="I204" i="45"/>
  <c r="I205" i="45"/>
  <c r="I206" i="45"/>
  <c r="I207" i="45"/>
  <c r="I208" i="45"/>
  <c r="I209" i="45"/>
  <c r="I210" i="45"/>
  <c r="I211" i="45"/>
  <c r="I212" i="45"/>
  <c r="I213" i="45"/>
  <c r="I214" i="45"/>
  <c r="J5" i="45"/>
  <c r="J6" i="45"/>
  <c r="J7" i="45"/>
  <c r="J8" i="45"/>
  <c r="J9" i="45"/>
  <c r="J10" i="45"/>
  <c r="J11" i="45"/>
  <c r="J12" i="45"/>
  <c r="J13" i="45"/>
  <c r="J14" i="45"/>
  <c r="J15" i="45"/>
  <c r="J16" i="45"/>
  <c r="J17" i="45"/>
  <c r="J18" i="45"/>
  <c r="J19" i="45"/>
  <c r="J20" i="45"/>
  <c r="J21" i="45"/>
  <c r="J22" i="45"/>
  <c r="J23" i="45"/>
  <c r="J24" i="45"/>
  <c r="J25" i="45"/>
  <c r="J26" i="45"/>
  <c r="J27" i="45"/>
  <c r="J28" i="45"/>
  <c r="J29" i="45"/>
  <c r="J30" i="45"/>
  <c r="J31" i="45"/>
  <c r="J32" i="45"/>
  <c r="J33" i="45"/>
  <c r="J34" i="45"/>
  <c r="J35" i="45"/>
  <c r="J36" i="45"/>
  <c r="J37" i="45"/>
  <c r="J38" i="45"/>
  <c r="J39" i="45"/>
  <c r="J40" i="45"/>
  <c r="J41" i="45"/>
  <c r="J42" i="45"/>
  <c r="J43" i="45"/>
  <c r="J44" i="45"/>
  <c r="J45" i="45"/>
  <c r="J46" i="45"/>
  <c r="J47" i="45"/>
  <c r="J48" i="45"/>
  <c r="J49" i="45"/>
  <c r="J50" i="45"/>
  <c r="J51" i="45"/>
  <c r="J52" i="45"/>
  <c r="J53" i="45"/>
  <c r="J54" i="45"/>
  <c r="J55" i="45"/>
  <c r="J56" i="45"/>
  <c r="J57" i="45"/>
  <c r="J58" i="45"/>
  <c r="J59" i="45"/>
  <c r="J60" i="45"/>
  <c r="J61" i="45"/>
  <c r="J62" i="45"/>
  <c r="J63" i="45"/>
  <c r="J64" i="45"/>
  <c r="J65" i="45"/>
  <c r="J66" i="45"/>
  <c r="J67" i="45"/>
  <c r="J68" i="45"/>
  <c r="J69" i="45"/>
  <c r="J70" i="45"/>
  <c r="J71" i="45"/>
  <c r="J72" i="45"/>
  <c r="J73" i="45"/>
  <c r="J74" i="45"/>
  <c r="J75" i="45"/>
  <c r="J76" i="45"/>
  <c r="J77" i="45"/>
  <c r="J78" i="45"/>
  <c r="J79" i="45"/>
  <c r="J80" i="45"/>
  <c r="J81" i="45"/>
  <c r="J82" i="45"/>
  <c r="J83" i="45"/>
  <c r="J84" i="45"/>
  <c r="J85" i="45"/>
  <c r="J86" i="45"/>
  <c r="J87" i="45"/>
  <c r="J88" i="45"/>
  <c r="J89" i="45"/>
  <c r="J90" i="45"/>
  <c r="J91" i="45"/>
  <c r="J92" i="45"/>
  <c r="J93" i="45"/>
  <c r="J94" i="45"/>
  <c r="J95" i="45"/>
  <c r="J96" i="45"/>
  <c r="J97" i="45"/>
  <c r="J98" i="45"/>
  <c r="J99" i="45"/>
  <c r="J100" i="45"/>
  <c r="J101" i="45"/>
  <c r="J102" i="45"/>
  <c r="J103" i="45"/>
  <c r="J104" i="45"/>
  <c r="J105" i="45"/>
  <c r="J106" i="45"/>
  <c r="J107" i="45"/>
  <c r="J108" i="45"/>
  <c r="J109" i="45"/>
  <c r="J110" i="45"/>
  <c r="J111" i="45"/>
  <c r="J112" i="45"/>
  <c r="J113" i="45"/>
  <c r="J114" i="45"/>
  <c r="J115" i="45"/>
  <c r="J116" i="45"/>
  <c r="J117" i="45"/>
  <c r="J118" i="45"/>
  <c r="J119" i="45"/>
  <c r="J120" i="45"/>
  <c r="J121" i="45"/>
  <c r="J122" i="45"/>
  <c r="J123" i="45"/>
  <c r="J124" i="45"/>
  <c r="J125" i="45"/>
  <c r="J126" i="45"/>
  <c r="J127" i="45"/>
  <c r="J128" i="45"/>
  <c r="J129" i="45"/>
  <c r="J130" i="45"/>
  <c r="J131" i="45"/>
  <c r="J132" i="45"/>
  <c r="J133" i="45"/>
  <c r="J134" i="45"/>
  <c r="J135" i="45"/>
  <c r="J136" i="45"/>
  <c r="J137" i="45"/>
  <c r="J138" i="45"/>
  <c r="J139" i="45"/>
  <c r="J140" i="45"/>
  <c r="J141" i="45"/>
  <c r="J142" i="45"/>
  <c r="J143" i="45"/>
  <c r="J144" i="45"/>
  <c r="J145" i="45"/>
  <c r="J146" i="45"/>
  <c r="J147" i="45"/>
  <c r="J148" i="45"/>
  <c r="J149" i="45"/>
  <c r="J150" i="45"/>
  <c r="J151" i="45"/>
  <c r="J152" i="45"/>
  <c r="J153" i="45"/>
  <c r="J154" i="45"/>
  <c r="J155" i="45"/>
  <c r="J156" i="45"/>
  <c r="J157" i="45"/>
  <c r="J158" i="45"/>
  <c r="J159" i="45"/>
  <c r="J160" i="45"/>
  <c r="J161" i="45"/>
  <c r="J162" i="45"/>
  <c r="J163" i="45"/>
  <c r="J164" i="45"/>
  <c r="J165" i="45"/>
  <c r="J166" i="45"/>
  <c r="J167" i="45"/>
  <c r="J168" i="45"/>
  <c r="J169" i="45"/>
  <c r="J170" i="45"/>
  <c r="J171" i="45"/>
  <c r="J172" i="45"/>
  <c r="J173" i="45"/>
  <c r="J174" i="45"/>
  <c r="J175" i="45"/>
  <c r="J176" i="45"/>
  <c r="J177" i="45"/>
  <c r="J178" i="45"/>
  <c r="J179" i="45"/>
  <c r="J180" i="45"/>
  <c r="J181" i="45"/>
  <c r="J182" i="45"/>
  <c r="J183" i="45"/>
  <c r="J184" i="45"/>
  <c r="J185" i="45"/>
  <c r="J186" i="45"/>
  <c r="J187" i="45"/>
  <c r="J188" i="45"/>
  <c r="J189" i="45"/>
  <c r="J190" i="45"/>
  <c r="J191" i="45"/>
  <c r="J192" i="45"/>
  <c r="J193" i="45"/>
  <c r="J194" i="45"/>
  <c r="J195" i="45"/>
  <c r="J196" i="45"/>
  <c r="J197" i="45"/>
  <c r="J198" i="45"/>
  <c r="J199" i="45"/>
  <c r="J200" i="45"/>
  <c r="J201" i="45"/>
  <c r="J202" i="45"/>
  <c r="J203" i="45"/>
  <c r="J204" i="45"/>
  <c r="J205" i="45"/>
  <c r="J206" i="45"/>
  <c r="J207" i="45"/>
  <c r="J208" i="45"/>
  <c r="J209" i="45"/>
  <c r="J210" i="45"/>
  <c r="J211" i="45"/>
  <c r="J212" i="45"/>
  <c r="J213" i="45"/>
  <c r="J214" i="45"/>
  <c r="K5" i="45"/>
  <c r="K6" i="45"/>
  <c r="K7" i="45"/>
  <c r="K8" i="45"/>
  <c r="K9" i="45"/>
  <c r="K10" i="45"/>
  <c r="K11" i="45"/>
  <c r="K12" i="45"/>
  <c r="K13" i="45"/>
  <c r="K14" i="45"/>
  <c r="K15" i="45"/>
  <c r="K16" i="45"/>
  <c r="K17" i="45"/>
  <c r="K18" i="45"/>
  <c r="K19" i="45"/>
  <c r="K20" i="45"/>
  <c r="K21" i="45"/>
  <c r="K22" i="45"/>
  <c r="K23" i="45"/>
  <c r="K24" i="45"/>
  <c r="K25" i="45"/>
  <c r="K26" i="45"/>
  <c r="K27" i="45"/>
  <c r="K28" i="45"/>
  <c r="K29" i="45"/>
  <c r="K30" i="45"/>
  <c r="K31" i="45"/>
  <c r="K32" i="45"/>
  <c r="K33" i="45"/>
  <c r="K34" i="45"/>
  <c r="K35" i="45"/>
  <c r="K36" i="45"/>
  <c r="K37" i="45"/>
  <c r="K38" i="45"/>
  <c r="K39" i="45"/>
  <c r="K40" i="45"/>
  <c r="K41" i="45"/>
  <c r="K42" i="45"/>
  <c r="K43" i="45"/>
  <c r="K44" i="45"/>
  <c r="K45" i="45"/>
  <c r="K46" i="45"/>
  <c r="K47" i="45"/>
  <c r="K48" i="45"/>
  <c r="K49" i="45"/>
  <c r="K50" i="45"/>
  <c r="K51" i="45"/>
  <c r="K52" i="45"/>
  <c r="K53" i="45"/>
  <c r="K54" i="45"/>
  <c r="K55" i="45"/>
  <c r="K56" i="45"/>
  <c r="K57" i="45"/>
  <c r="K58" i="45"/>
  <c r="K59" i="45"/>
  <c r="K60" i="45"/>
  <c r="K61" i="45"/>
  <c r="K62" i="45"/>
  <c r="K63" i="45"/>
  <c r="K64" i="45"/>
  <c r="K65" i="45"/>
  <c r="K66" i="45"/>
  <c r="K67" i="45"/>
  <c r="K68" i="45"/>
  <c r="K69" i="45"/>
  <c r="K70" i="45"/>
  <c r="K71" i="45"/>
  <c r="K72" i="45"/>
  <c r="K73" i="45"/>
  <c r="K74" i="45"/>
  <c r="K75" i="45"/>
  <c r="K76" i="45"/>
  <c r="K77" i="45"/>
  <c r="K78" i="45"/>
  <c r="K79" i="45"/>
  <c r="K80" i="45"/>
  <c r="K81" i="45"/>
  <c r="K82" i="45"/>
  <c r="K83" i="45"/>
  <c r="K84" i="45"/>
  <c r="K85" i="45"/>
  <c r="K86" i="45"/>
  <c r="K87" i="45"/>
  <c r="K88" i="45"/>
  <c r="K89" i="45"/>
  <c r="K90" i="45"/>
  <c r="K91" i="45"/>
  <c r="K92" i="45"/>
  <c r="K93" i="45"/>
  <c r="K94" i="45"/>
  <c r="K95" i="45"/>
  <c r="K96" i="45"/>
  <c r="K97" i="45"/>
  <c r="K98" i="45"/>
  <c r="K99" i="45"/>
  <c r="K100" i="45"/>
  <c r="K101" i="45"/>
  <c r="K102" i="45"/>
  <c r="K103" i="45"/>
  <c r="K104" i="45"/>
  <c r="K105" i="45"/>
  <c r="K106" i="45"/>
  <c r="K107" i="45"/>
  <c r="K108" i="45"/>
  <c r="K109" i="45"/>
  <c r="K110" i="45"/>
  <c r="K111" i="45"/>
  <c r="K112" i="45"/>
  <c r="K113" i="45"/>
  <c r="K114" i="45"/>
  <c r="K115" i="45"/>
  <c r="K116" i="45"/>
  <c r="K117" i="45"/>
  <c r="K118" i="45"/>
  <c r="K119" i="45"/>
  <c r="K120" i="45"/>
  <c r="K121" i="45"/>
  <c r="K122" i="45"/>
  <c r="K123" i="45"/>
  <c r="K124" i="45"/>
  <c r="K125" i="45"/>
  <c r="K126" i="45"/>
  <c r="K127" i="45"/>
  <c r="K128" i="45"/>
  <c r="K129" i="45"/>
  <c r="K130" i="45"/>
  <c r="K131" i="45"/>
  <c r="K132" i="45"/>
  <c r="K133" i="45"/>
  <c r="K134" i="45"/>
  <c r="K135" i="45"/>
  <c r="K136" i="45"/>
  <c r="K137" i="45"/>
  <c r="K138" i="45"/>
  <c r="K139" i="45"/>
  <c r="K140" i="45"/>
  <c r="K141" i="45"/>
  <c r="K142" i="45"/>
  <c r="K143" i="45"/>
  <c r="K144" i="45"/>
  <c r="K145" i="45"/>
  <c r="K146" i="45"/>
  <c r="K147" i="45"/>
  <c r="K148" i="45"/>
  <c r="K149" i="45"/>
  <c r="K150" i="45"/>
  <c r="K151" i="45"/>
  <c r="K152" i="45"/>
  <c r="K153" i="45"/>
  <c r="K154" i="45"/>
  <c r="K155" i="45"/>
  <c r="K156" i="45"/>
  <c r="K157" i="45"/>
  <c r="K158" i="45"/>
  <c r="K159" i="45"/>
  <c r="K160" i="45"/>
  <c r="K161" i="45"/>
  <c r="K162" i="45"/>
  <c r="K163" i="45"/>
  <c r="K164" i="45"/>
  <c r="K165" i="45"/>
  <c r="K166" i="45"/>
  <c r="K167" i="45"/>
  <c r="K168" i="45"/>
  <c r="K169" i="45"/>
  <c r="K170" i="45"/>
  <c r="K171" i="45"/>
  <c r="K172" i="45"/>
  <c r="K173" i="45"/>
  <c r="K174" i="45"/>
  <c r="K175" i="45"/>
  <c r="K176" i="45"/>
  <c r="K177" i="45"/>
  <c r="K178" i="45"/>
  <c r="K179" i="45"/>
  <c r="K180" i="45"/>
  <c r="K181" i="45"/>
  <c r="K182" i="45"/>
  <c r="K183" i="45"/>
  <c r="K184" i="45"/>
  <c r="K185" i="45"/>
  <c r="K186" i="45"/>
  <c r="K187" i="45"/>
  <c r="K188" i="45"/>
  <c r="K189" i="45"/>
  <c r="K190" i="45"/>
  <c r="K191" i="45"/>
  <c r="K192" i="45"/>
  <c r="K193" i="45"/>
  <c r="K194" i="45"/>
  <c r="K195" i="45"/>
  <c r="K196" i="45"/>
  <c r="K197" i="45"/>
  <c r="K198" i="45"/>
  <c r="K199" i="45"/>
  <c r="K200" i="45"/>
  <c r="K201" i="45"/>
  <c r="K202" i="45"/>
  <c r="K203" i="45"/>
  <c r="K204" i="45"/>
  <c r="K205" i="45"/>
  <c r="K206" i="45"/>
  <c r="K207" i="45"/>
  <c r="K208" i="45"/>
  <c r="K209" i="45"/>
  <c r="K210" i="45"/>
  <c r="K211" i="45"/>
  <c r="K212" i="45"/>
  <c r="K213" i="45"/>
  <c r="K214" i="45"/>
  <c r="L214" i="45"/>
  <c r="D214" i="45"/>
  <c r="L79" i="46"/>
  <c r="L80" i="46"/>
  <c r="J79" i="46"/>
  <c r="J80" i="46"/>
  <c r="I79" i="46"/>
  <c r="I80" i="46"/>
  <c r="G79" i="46"/>
  <c r="G80" i="46"/>
  <c r="F79" i="46"/>
  <c r="F80" i="46"/>
  <c r="L41" i="46"/>
  <c r="J41" i="46"/>
  <c r="I41" i="46"/>
  <c r="G41" i="46"/>
  <c r="F41" i="46"/>
  <c r="L40" i="46"/>
  <c r="J40" i="46"/>
  <c r="I40" i="46"/>
  <c r="G40" i="46"/>
  <c r="F40" i="46"/>
  <c r="L39" i="46"/>
  <c r="J39" i="46"/>
  <c r="I39" i="46"/>
  <c r="G39" i="46"/>
  <c r="F39" i="46"/>
  <c r="L34" i="46"/>
  <c r="J34" i="46"/>
  <c r="I34" i="46"/>
  <c r="G34" i="46"/>
  <c r="F34" i="46"/>
  <c r="L33" i="46"/>
  <c r="J33" i="46"/>
  <c r="I33" i="46"/>
  <c r="G33" i="46"/>
  <c r="F33" i="46"/>
  <c r="L32" i="46"/>
  <c r="J32" i="46"/>
  <c r="I32" i="46"/>
  <c r="G32" i="46"/>
  <c r="F32" i="46"/>
  <c r="L31" i="46"/>
  <c r="J31" i="46"/>
  <c r="I31" i="46"/>
  <c r="G31" i="46"/>
  <c r="F31" i="46"/>
  <c r="L30" i="46"/>
  <c r="J30" i="46"/>
  <c r="I30" i="46"/>
  <c r="G30" i="46"/>
  <c r="F30" i="46"/>
  <c r="L29" i="46"/>
  <c r="J29" i="46"/>
  <c r="I29" i="46"/>
  <c r="G29" i="46"/>
  <c r="F29" i="46"/>
  <c r="L49" i="46"/>
  <c r="J49" i="46"/>
  <c r="I49" i="46"/>
  <c r="G49" i="46"/>
  <c r="F49" i="46"/>
  <c r="D48" i="46"/>
  <c r="I1519" i="30"/>
  <c r="D52" i="46"/>
  <c r="I1518" i="30"/>
  <c r="E52" i="46"/>
  <c r="H52" i="46"/>
  <c r="I1534" i="30"/>
  <c r="L21" i="46"/>
  <c r="J21" i="46"/>
  <c r="I21" i="46"/>
  <c r="G21" i="46"/>
  <c r="F21" i="46"/>
  <c r="L20" i="46"/>
  <c r="J20" i="46"/>
  <c r="I20" i="46"/>
  <c r="G20" i="46"/>
  <c r="F20" i="46"/>
  <c r="L19" i="46"/>
  <c r="J19" i="46"/>
  <c r="I19" i="46"/>
  <c r="G19" i="46"/>
  <c r="F19" i="46"/>
  <c r="L18" i="46"/>
  <c r="J18" i="46"/>
  <c r="I18" i="46"/>
  <c r="G18" i="46"/>
  <c r="F18" i="46"/>
  <c r="L17" i="46"/>
  <c r="J17" i="46"/>
  <c r="I17" i="46"/>
  <c r="G17" i="46"/>
  <c r="F17" i="46"/>
  <c r="L16" i="46"/>
  <c r="J16" i="46"/>
  <c r="I16" i="46"/>
  <c r="G16" i="46"/>
  <c r="F16" i="46"/>
  <c r="L15" i="46"/>
  <c r="J15" i="46"/>
  <c r="I15" i="46"/>
  <c r="G15" i="46"/>
  <c r="F15" i="46"/>
  <c r="L14" i="46"/>
  <c r="J14" i="46"/>
  <c r="I14" i="46"/>
  <c r="G14" i="46"/>
  <c r="F14" i="46"/>
  <c r="L13" i="46"/>
  <c r="J13" i="46"/>
  <c r="I13" i="46"/>
  <c r="G13" i="46"/>
  <c r="F13" i="46"/>
  <c r="H1309" i="30"/>
  <c r="H1308" i="30"/>
  <c r="E29" i="40"/>
  <c r="H29" i="40"/>
  <c r="I1258" i="30"/>
  <c r="K29" i="40"/>
  <c r="L29" i="40"/>
  <c r="D29" i="40"/>
  <c r="I1235" i="30"/>
  <c r="M23" i="40"/>
  <c r="J23" i="40"/>
  <c r="I23" i="40"/>
  <c r="G23" i="40"/>
  <c r="F23" i="40"/>
  <c r="M22" i="40"/>
  <c r="J22" i="40"/>
  <c r="I22" i="40"/>
  <c r="G22" i="40"/>
  <c r="F22" i="40"/>
  <c r="M21" i="40"/>
  <c r="J21" i="40"/>
  <c r="I21" i="40"/>
  <c r="G21" i="40"/>
  <c r="F21" i="40"/>
  <c r="M20" i="40"/>
  <c r="J20" i="40"/>
  <c r="I20" i="40"/>
  <c r="G20" i="40"/>
  <c r="F20" i="40"/>
  <c r="M19" i="40"/>
  <c r="J19" i="40"/>
  <c r="I19" i="40"/>
  <c r="G19" i="40"/>
  <c r="F19" i="40"/>
  <c r="M18" i="40"/>
  <c r="J18" i="40"/>
  <c r="I18" i="40"/>
  <c r="G18" i="40"/>
  <c r="F18" i="40"/>
  <c r="M17" i="40"/>
  <c r="J17" i="40"/>
  <c r="I17" i="40"/>
  <c r="G17" i="40"/>
  <c r="F17" i="40"/>
  <c r="M16" i="40"/>
  <c r="J16" i="40"/>
  <c r="I16" i="40"/>
  <c r="G16" i="40"/>
  <c r="F16" i="40"/>
  <c r="M15" i="40"/>
  <c r="J15" i="40"/>
  <c r="I15" i="40"/>
  <c r="G15" i="40"/>
  <c r="F15" i="40"/>
  <c r="M14" i="40"/>
  <c r="J14" i="40"/>
  <c r="I14" i="40"/>
  <c r="G14" i="40"/>
  <c r="F14" i="40"/>
  <c r="D62" i="40"/>
  <c r="I1291" i="30"/>
  <c r="J31" i="39"/>
  <c r="J32" i="39"/>
  <c r="J33" i="39"/>
  <c r="J34" i="39"/>
  <c r="J35" i="39"/>
  <c r="J36" i="39"/>
  <c r="J37" i="39"/>
  <c r="J38" i="39"/>
  <c r="J39" i="39"/>
  <c r="I761" i="30"/>
  <c r="I31" i="39"/>
  <c r="I32" i="39"/>
  <c r="I33" i="39"/>
  <c r="I34" i="39"/>
  <c r="I35" i="39"/>
  <c r="I36" i="39"/>
  <c r="I37" i="39"/>
  <c r="I38" i="39"/>
  <c r="I39" i="39"/>
  <c r="I759" i="30"/>
  <c r="H39" i="39"/>
  <c r="I758" i="30"/>
  <c r="G31" i="39"/>
  <c r="G32" i="39"/>
  <c r="G33" i="39"/>
  <c r="G34" i="39"/>
  <c r="G35" i="39"/>
  <c r="G36" i="39"/>
  <c r="G37" i="39"/>
  <c r="G38" i="39"/>
  <c r="G39" i="39"/>
  <c r="I757" i="30"/>
  <c r="F31" i="39"/>
  <c r="F32" i="39"/>
  <c r="F33" i="39"/>
  <c r="F34" i="39"/>
  <c r="F35" i="39"/>
  <c r="F36" i="39"/>
  <c r="F37" i="39"/>
  <c r="F38" i="39"/>
  <c r="F39" i="39"/>
  <c r="I756" i="30"/>
  <c r="D39" i="39"/>
  <c r="I740" i="30"/>
  <c r="E72" i="39"/>
  <c r="F67" i="39"/>
  <c r="F68" i="39"/>
  <c r="F69" i="39"/>
  <c r="F70" i="39"/>
  <c r="F71" i="39"/>
  <c r="F72" i="39"/>
  <c r="G67" i="39"/>
  <c r="G68" i="39"/>
  <c r="G69" i="39"/>
  <c r="G70" i="39"/>
  <c r="G71" i="39"/>
  <c r="G72" i="39"/>
  <c r="H72" i="39"/>
  <c r="I1040" i="30"/>
  <c r="I67" i="39"/>
  <c r="I68" i="39"/>
  <c r="I69" i="39"/>
  <c r="I70" i="39"/>
  <c r="I71" i="39"/>
  <c r="I72" i="39"/>
  <c r="J67" i="39"/>
  <c r="J68" i="39"/>
  <c r="J69" i="39"/>
  <c r="J70" i="39"/>
  <c r="J71" i="39"/>
  <c r="J72" i="39"/>
  <c r="K72" i="39"/>
  <c r="L72" i="39"/>
  <c r="M67" i="39"/>
  <c r="M68" i="39"/>
  <c r="M69" i="39"/>
  <c r="M70" i="39"/>
  <c r="M71" i="39"/>
  <c r="M72" i="39"/>
  <c r="N67" i="39"/>
  <c r="N68" i="39"/>
  <c r="N69" i="39"/>
  <c r="N70" i="39"/>
  <c r="N71" i="39"/>
  <c r="N72" i="39"/>
  <c r="D72" i="39"/>
  <c r="E60" i="39"/>
  <c r="H60" i="39"/>
  <c r="I930" i="30"/>
  <c r="K60" i="39"/>
  <c r="L60" i="39"/>
  <c r="D60" i="39"/>
  <c r="I913" i="30"/>
  <c r="N56" i="39"/>
  <c r="J56" i="39"/>
  <c r="I56" i="39"/>
  <c r="G56" i="39"/>
  <c r="F56" i="39"/>
  <c r="F57" i="39"/>
  <c r="G57" i="39"/>
  <c r="I57" i="39"/>
  <c r="J57" i="39"/>
  <c r="N57" i="39"/>
  <c r="N47" i="39"/>
  <c r="J47" i="39"/>
  <c r="I47" i="39"/>
  <c r="G47" i="39"/>
  <c r="F47" i="39"/>
  <c r="E50" i="39"/>
  <c r="H50" i="39"/>
  <c r="I834" i="30"/>
  <c r="K50" i="39"/>
  <c r="L50" i="39"/>
  <c r="D50" i="39"/>
  <c r="I810" i="30"/>
  <c r="N49" i="39"/>
  <c r="J49" i="39"/>
  <c r="I49" i="39"/>
  <c r="G49" i="39"/>
  <c r="F49" i="39"/>
  <c r="N48" i="39"/>
  <c r="J48" i="39"/>
  <c r="I48" i="39"/>
  <c r="G48" i="39"/>
  <c r="F48" i="39"/>
  <c r="N46" i="39"/>
  <c r="J46" i="39"/>
  <c r="I46" i="39"/>
  <c r="G46" i="39"/>
  <c r="F46" i="39"/>
  <c r="E43" i="39"/>
  <c r="H43" i="39"/>
  <c r="I748" i="30"/>
  <c r="K43" i="39"/>
  <c r="L43" i="39"/>
  <c r="D43" i="39"/>
  <c r="I739" i="30"/>
  <c r="N41" i="39"/>
  <c r="J41" i="39"/>
  <c r="I41" i="39"/>
  <c r="G41" i="39"/>
  <c r="F41" i="39"/>
  <c r="N40" i="39"/>
  <c r="J40" i="39"/>
  <c r="I40" i="39"/>
  <c r="G40" i="39"/>
  <c r="F40" i="39"/>
  <c r="E39" i="39"/>
  <c r="K39" i="39"/>
  <c r="L39" i="39"/>
  <c r="N35" i="39"/>
  <c r="N34" i="39"/>
  <c r="N33" i="39"/>
  <c r="N32" i="39"/>
  <c r="N38" i="39"/>
  <c r="N37" i="39"/>
  <c r="N36" i="39"/>
  <c r="N31" i="39"/>
  <c r="N28" i="39"/>
  <c r="J28" i="39"/>
  <c r="I28" i="39"/>
  <c r="G28" i="39"/>
  <c r="F28" i="39"/>
  <c r="N27" i="39"/>
  <c r="J27" i="39"/>
  <c r="I27" i="39"/>
  <c r="G27" i="39"/>
  <c r="F27" i="39"/>
  <c r="N26" i="39"/>
  <c r="J26" i="39"/>
  <c r="I26" i="39"/>
  <c r="G26" i="39"/>
  <c r="F26" i="39"/>
  <c r="N25" i="39"/>
  <c r="J25" i="39"/>
  <c r="I25" i="39"/>
  <c r="G25" i="39"/>
  <c r="F25" i="39"/>
  <c r="N24" i="39"/>
  <c r="J24" i="39"/>
  <c r="I24" i="39"/>
  <c r="G24" i="39"/>
  <c r="F24" i="39"/>
  <c r="N23" i="39"/>
  <c r="J23" i="39"/>
  <c r="I23" i="39"/>
  <c r="G23" i="39"/>
  <c r="F23" i="39"/>
  <c r="N22" i="39"/>
  <c r="J22" i="39"/>
  <c r="I22" i="39"/>
  <c r="G22" i="39"/>
  <c r="F22" i="39"/>
  <c r="N21" i="39"/>
  <c r="J21" i="39"/>
  <c r="I21" i="39"/>
  <c r="G21" i="39"/>
  <c r="F21" i="39"/>
  <c r="N20" i="39"/>
  <c r="J20" i="39"/>
  <c r="I20" i="39"/>
  <c r="G20" i="39"/>
  <c r="F20" i="39"/>
  <c r="N19" i="39"/>
  <c r="J19" i="39"/>
  <c r="I19" i="39"/>
  <c r="G19" i="39"/>
  <c r="F19" i="39"/>
  <c r="E16" i="39"/>
  <c r="H16" i="39"/>
  <c r="I687" i="30"/>
  <c r="K16" i="39"/>
  <c r="I691" i="30"/>
  <c r="L16" i="39"/>
  <c r="I693" i="30"/>
  <c r="D16" i="39"/>
  <c r="I678" i="30"/>
  <c r="N14" i="39"/>
  <c r="J14" i="39"/>
  <c r="I14" i="39"/>
  <c r="G14" i="39"/>
  <c r="F14" i="39"/>
  <c r="E30" i="38"/>
  <c r="H30" i="38"/>
  <c r="I506" i="30"/>
  <c r="D30" i="38"/>
  <c r="L25" i="38"/>
  <c r="J25" i="38"/>
  <c r="I25" i="38"/>
  <c r="I26" i="38"/>
  <c r="I27" i="38"/>
  <c r="I28" i="38"/>
  <c r="I29" i="38"/>
  <c r="I30" i="38"/>
  <c r="G25" i="38"/>
  <c r="G26" i="38"/>
  <c r="G27" i="38"/>
  <c r="G28" i="38"/>
  <c r="G29" i="38"/>
  <c r="G30" i="38"/>
  <c r="F25" i="38"/>
  <c r="L22" i="38"/>
  <c r="J22" i="38"/>
  <c r="I22" i="38"/>
  <c r="G22" i="38"/>
  <c r="F22" i="38"/>
  <c r="F21" i="38"/>
  <c r="G21" i="38"/>
  <c r="I21" i="38"/>
  <c r="J21" i="38"/>
  <c r="L21" i="38"/>
  <c r="L20" i="38"/>
  <c r="J20" i="38"/>
  <c r="I20" i="38"/>
  <c r="G20" i="38"/>
  <c r="F20" i="38"/>
  <c r="L19" i="38"/>
  <c r="J19" i="38"/>
  <c r="I19" i="38"/>
  <c r="G19" i="38"/>
  <c r="F19" i="38"/>
  <c r="J6" i="35"/>
  <c r="J7" i="35"/>
  <c r="J8" i="35"/>
  <c r="J9" i="35"/>
  <c r="J10" i="35"/>
  <c r="J11" i="35"/>
  <c r="J12" i="35"/>
  <c r="J13" i="35"/>
  <c r="J14" i="35"/>
  <c r="J15" i="35"/>
  <c r="J16" i="35"/>
  <c r="J17" i="35"/>
  <c r="J18" i="35"/>
  <c r="J19" i="35"/>
  <c r="J20" i="35"/>
  <c r="J21" i="35"/>
  <c r="J22" i="35"/>
  <c r="J23" i="35"/>
  <c r="J24" i="35"/>
  <c r="J25" i="35"/>
  <c r="J26" i="35"/>
  <c r="J27" i="35"/>
  <c r="J28"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I383" i="30"/>
  <c r="I6" i="35"/>
  <c r="I7" i="35"/>
  <c r="I8" i="35"/>
  <c r="I9" i="35"/>
  <c r="I10" i="35"/>
  <c r="I11" i="35"/>
  <c r="I12" i="35"/>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381" i="30"/>
  <c r="H55" i="35"/>
  <c r="I380" i="30"/>
  <c r="G6" i="35"/>
  <c r="G7" i="35"/>
  <c r="G8" i="35"/>
  <c r="G9" i="35"/>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I379" i="30"/>
  <c r="F6" i="35"/>
  <c r="F7" i="35"/>
  <c r="F8" i="35"/>
  <c r="F9" i="35"/>
  <c r="F10" i="35"/>
  <c r="F11" i="35"/>
  <c r="F12" i="35"/>
  <c r="F13" i="35"/>
  <c r="F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F50" i="35"/>
  <c r="F51" i="35"/>
  <c r="F52" i="35"/>
  <c r="F53" i="35"/>
  <c r="F54" i="35"/>
  <c r="F55" i="35"/>
  <c r="I378" i="30"/>
  <c r="D55" i="35"/>
  <c r="I357" i="30"/>
  <c r="N72" i="35"/>
  <c r="J72" i="35"/>
  <c r="I72" i="35"/>
  <c r="G72" i="35"/>
  <c r="F72" i="35"/>
  <c r="M72" i="35"/>
  <c r="N75" i="35"/>
  <c r="J75" i="35"/>
  <c r="I75" i="35"/>
  <c r="G75" i="35"/>
  <c r="F75" i="35"/>
  <c r="N74" i="35"/>
  <c r="J74" i="35"/>
  <c r="I74" i="35"/>
  <c r="G74" i="35"/>
  <c r="F74" i="35"/>
  <c r="N73" i="35"/>
  <c r="J73" i="35"/>
  <c r="I73" i="35"/>
  <c r="G73" i="35"/>
  <c r="F73" i="35"/>
  <c r="N70" i="35"/>
  <c r="J70" i="35"/>
  <c r="I70" i="35"/>
  <c r="G70" i="35"/>
  <c r="F70" i="35"/>
  <c r="E69" i="35"/>
  <c r="H69" i="35"/>
  <c r="I373" i="30"/>
  <c r="K69" i="35"/>
  <c r="L69" i="35"/>
  <c r="D69" i="35"/>
  <c r="N62" i="35"/>
  <c r="J62" i="35"/>
  <c r="I62" i="35"/>
  <c r="G62" i="35"/>
  <c r="F62" i="35"/>
  <c r="N61" i="35"/>
  <c r="J61" i="35"/>
  <c r="I61" i="35"/>
  <c r="G61" i="35"/>
  <c r="F61" i="35"/>
  <c r="N60" i="35"/>
  <c r="J60" i="35"/>
  <c r="I60" i="35"/>
  <c r="G60" i="35"/>
  <c r="F60" i="35"/>
  <c r="N59" i="35"/>
  <c r="J59" i="35"/>
  <c r="I59" i="35"/>
  <c r="G59" i="35"/>
  <c r="F59" i="35"/>
  <c r="N58" i="35"/>
  <c r="J58" i="35"/>
  <c r="I58" i="35"/>
  <c r="G58" i="35"/>
  <c r="F58" i="35"/>
  <c r="N57" i="35"/>
  <c r="J57" i="35"/>
  <c r="I57" i="35"/>
  <c r="G57" i="35"/>
  <c r="F57" i="35"/>
  <c r="N56" i="35"/>
  <c r="J56" i="35"/>
  <c r="I56" i="35"/>
  <c r="G56" i="35"/>
  <c r="F56" i="35"/>
  <c r="N68" i="35"/>
  <c r="J68" i="35"/>
  <c r="I68" i="35"/>
  <c r="G68" i="35"/>
  <c r="F68" i="35"/>
  <c r="F67" i="35"/>
  <c r="G67" i="35"/>
  <c r="I67" i="35"/>
  <c r="J67" i="35"/>
  <c r="N67" i="35"/>
  <c r="N66" i="35"/>
  <c r="J66" i="35"/>
  <c r="I66" i="35"/>
  <c r="G66" i="35"/>
  <c r="F66" i="35"/>
  <c r="N65" i="35"/>
  <c r="J65" i="35"/>
  <c r="I65" i="35"/>
  <c r="G65" i="35"/>
  <c r="F65" i="35"/>
  <c r="N64" i="35"/>
  <c r="J64" i="35"/>
  <c r="I64" i="35"/>
  <c r="G64" i="35"/>
  <c r="F64" i="35"/>
  <c r="E55" i="35"/>
  <c r="K55" i="35"/>
  <c r="L55" i="35"/>
  <c r="N21" i="35"/>
  <c r="N22" i="35"/>
  <c r="N23" i="35"/>
  <c r="N24" i="35"/>
  <c r="N25" i="35"/>
  <c r="N26" i="35"/>
  <c r="N27" i="35"/>
  <c r="N28" i="35"/>
  <c r="N29" i="35"/>
  <c r="N30" i="35"/>
  <c r="N20" i="35"/>
  <c r="N19" i="35"/>
  <c r="N18" i="35"/>
  <c r="N17" i="35"/>
  <c r="N16" i="35"/>
  <c r="N15" i="35"/>
  <c r="N14" i="35"/>
  <c r="N13" i="35"/>
  <c r="N12" i="35"/>
  <c r="N11" i="35"/>
  <c r="N10" i="35"/>
  <c r="N9" i="35"/>
  <c r="N8" i="35"/>
  <c r="N7" i="35"/>
  <c r="N6" i="35"/>
  <c r="F24" i="32"/>
  <c r="F34" i="27"/>
  <c r="F35" i="27"/>
  <c r="F118" i="32"/>
  <c r="F36" i="27"/>
  <c r="F186" i="32"/>
  <c r="F37" i="27"/>
  <c r="F195" i="32"/>
  <c r="F38" i="27"/>
  <c r="F219" i="32"/>
  <c r="F39" i="27"/>
  <c r="F262" i="32"/>
  <c r="F40" i="27"/>
  <c r="F268" i="32"/>
  <c r="F41" i="27"/>
  <c r="F276" i="32"/>
  <c r="F42" i="27"/>
  <c r="F286" i="32"/>
  <c r="F43" i="27"/>
  <c r="F294" i="32"/>
  <c r="F44" i="27"/>
  <c r="F304" i="32"/>
  <c r="F45" i="27"/>
  <c r="F309" i="32"/>
  <c r="F46" i="27"/>
  <c r="F314" i="32"/>
  <c r="F47" i="27"/>
  <c r="F48" i="27"/>
  <c r="F8" i="27"/>
  <c r="F32" i="34"/>
  <c r="I32" i="34"/>
  <c r="I109" i="30"/>
  <c r="E32" i="34"/>
  <c r="M31" i="34"/>
  <c r="M32" i="34"/>
  <c r="K31" i="34"/>
  <c r="K32" i="34"/>
  <c r="I112" i="30"/>
  <c r="J31" i="34"/>
  <c r="J32" i="34"/>
  <c r="I110" i="30"/>
  <c r="H31" i="34"/>
  <c r="H32" i="34"/>
  <c r="I108" i="30"/>
  <c r="G31" i="34"/>
  <c r="G32" i="34"/>
  <c r="I107" i="30"/>
  <c r="F10" i="27"/>
  <c r="F11" i="27"/>
  <c r="F12" i="27"/>
  <c r="F13" i="27"/>
  <c r="F14" i="27"/>
  <c r="F15" i="27"/>
  <c r="G2180" i="30"/>
  <c r="G2115" i="30"/>
  <c r="G2060" i="30"/>
  <c r="G1877" i="30"/>
  <c r="G1799" i="30"/>
  <c r="G1681" i="30"/>
  <c r="G1626" i="30"/>
  <c r="G1562" i="30"/>
  <c r="G1504" i="30"/>
  <c r="G1444" i="30"/>
  <c r="G1443" i="30"/>
  <c r="G1445" i="30"/>
  <c r="G1377" i="30"/>
  <c r="G1368" i="30"/>
  <c r="G1321" i="30"/>
  <c r="G1277" i="30"/>
  <c r="G1221" i="30"/>
  <c r="G1141" i="30"/>
  <c r="G1083" i="30"/>
  <c r="G961" i="30"/>
  <c r="G1069" i="30"/>
  <c r="G859" i="30"/>
  <c r="G797" i="30"/>
  <c r="G796" i="30"/>
  <c r="G798" i="30"/>
  <c r="G598" i="30"/>
  <c r="G181" i="30"/>
  <c r="H666" i="30"/>
  <c r="I666" i="30"/>
  <c r="G727" i="30"/>
  <c r="G666" i="30"/>
  <c r="G544" i="30"/>
  <c r="G485" i="30"/>
  <c r="G237" i="30"/>
  <c r="G236" i="30"/>
  <c r="G118" i="30"/>
  <c r="G126" i="30"/>
  <c r="F18" i="30"/>
  <c r="F2138" i="30"/>
  <c r="F1828" i="30"/>
  <c r="F1877" i="30"/>
  <c r="F1783" i="30"/>
  <c r="F1782" i="30"/>
  <c r="F1781" i="30"/>
  <c r="F1780" i="30"/>
  <c r="F1779" i="30"/>
  <c r="F1778" i="30"/>
  <c r="F1777" i="30"/>
  <c r="F1776" i="30"/>
  <c r="F1775" i="30"/>
  <c r="F1774" i="30"/>
  <c r="F1773" i="30"/>
  <c r="F1772" i="30"/>
  <c r="F1771" i="30"/>
  <c r="F1757" i="30"/>
  <c r="F1756" i="30"/>
  <c r="F1666" i="30"/>
  <c r="F1664" i="30"/>
  <c r="F1663" i="30"/>
  <c r="F1662" i="30"/>
  <c r="F1661" i="30"/>
  <c r="F1659" i="30"/>
  <c r="F1657" i="30"/>
  <c r="F1656" i="30"/>
  <c r="F1655" i="30"/>
  <c r="F1654" i="30"/>
  <c r="F1640" i="30"/>
  <c r="F1639" i="30"/>
  <c r="F1638" i="30"/>
  <c r="F1602" i="30"/>
  <c r="F1601" i="30"/>
  <c r="F1600" i="30"/>
  <c r="F1599" i="30"/>
  <c r="F1598" i="30"/>
  <c r="F1597" i="30"/>
  <c r="F1596" i="30"/>
  <c r="F1595" i="30"/>
  <c r="F1594" i="30"/>
  <c r="F1593" i="30"/>
  <c r="F1592" i="30"/>
  <c r="F1591" i="30"/>
  <c r="F1590" i="30"/>
  <c r="F1589" i="30"/>
  <c r="F1588" i="30"/>
  <c r="F1587" i="30"/>
  <c r="F1586" i="30"/>
  <c r="F1585" i="30"/>
  <c r="F1584" i="30"/>
  <c r="F1583" i="30"/>
  <c r="F1582" i="30"/>
  <c r="F1581" i="30"/>
  <c r="F1580" i="30"/>
  <c r="F1579" i="30"/>
  <c r="F1577" i="30"/>
  <c r="F1576" i="30"/>
  <c r="F1575" i="30"/>
  <c r="F1574" i="30"/>
  <c r="F1544" i="30"/>
  <c r="F1543" i="30"/>
  <c r="F1542" i="30"/>
  <c r="F1541" i="30"/>
  <c r="F1540" i="30"/>
  <c r="F1539" i="30"/>
  <c r="F1538" i="30"/>
  <c r="F1537" i="30"/>
  <c r="F1536" i="30"/>
  <c r="F1535" i="30"/>
  <c r="F1534" i="30"/>
  <c r="F1533" i="30"/>
  <c r="F1532" i="30"/>
  <c r="F1519" i="30"/>
  <c r="F1518" i="30"/>
  <c r="F1483" i="30"/>
  <c r="F1482" i="30"/>
  <c r="F1481" i="30"/>
  <c r="F1480" i="30"/>
  <c r="F1479" i="30"/>
  <c r="F1478" i="30"/>
  <c r="F1477" i="30"/>
  <c r="F1476" i="30"/>
  <c r="F1475" i="30"/>
  <c r="F1474" i="30"/>
  <c r="F1473" i="30"/>
  <c r="F1472" i="30"/>
  <c r="F1471" i="30"/>
  <c r="F1470" i="30"/>
  <c r="F1469" i="30"/>
  <c r="F1468" i="30"/>
  <c r="F1467" i="30"/>
  <c r="F1466" i="30"/>
  <c r="F1465" i="30"/>
  <c r="F1464" i="30"/>
  <c r="F1463" i="30"/>
  <c r="F1462" i="30"/>
  <c r="F1461" i="30"/>
  <c r="F1457" i="30"/>
  <c r="F1456" i="30"/>
  <c r="F1455" i="30"/>
  <c r="F1427" i="30"/>
  <c r="F1426" i="30"/>
  <c r="F1425" i="30"/>
  <c r="F1424" i="30"/>
  <c r="F1423" i="30"/>
  <c r="F1422" i="30"/>
  <c r="F1421" i="30"/>
  <c r="F1420" i="30"/>
  <c r="F1419" i="30"/>
  <c r="F1418" i="30"/>
  <c r="F1417" i="30"/>
  <c r="F1416" i="30"/>
  <c r="F1415" i="30"/>
  <c r="F1414" i="30"/>
  <c r="F1413" i="30"/>
  <c r="F1412" i="30"/>
  <c r="F1411" i="30"/>
  <c r="F1410" i="30"/>
  <c r="F1409" i="30"/>
  <c r="F1408" i="30"/>
  <c r="F1407" i="30"/>
  <c r="F1406" i="30"/>
  <c r="F1405" i="30"/>
  <c r="F1401" i="30"/>
  <c r="F1400" i="30"/>
  <c r="F1399" i="30"/>
  <c r="F1358" i="30"/>
  <c r="F1357" i="30"/>
  <c r="F1356" i="30"/>
  <c r="F1355" i="30"/>
  <c r="F1354" i="30"/>
  <c r="F1353" i="30"/>
  <c r="F1352" i="30"/>
  <c r="F1351" i="30"/>
  <c r="F1350" i="30"/>
  <c r="F1349" i="30"/>
  <c r="F1348" i="30"/>
  <c r="F1347" i="30"/>
  <c r="F1346" i="30"/>
  <c r="F1335" i="30"/>
  <c r="F1334" i="30"/>
  <c r="F1309" i="30"/>
  <c r="F1308" i="30"/>
  <c r="F1307" i="30"/>
  <c r="F1306" i="30"/>
  <c r="F1305" i="30"/>
  <c r="F1304" i="30"/>
  <c r="F1301" i="30"/>
  <c r="F1300" i="30"/>
  <c r="F1299" i="30"/>
  <c r="F1292" i="30"/>
  <c r="F1291" i="30"/>
  <c r="F1261" i="30"/>
  <c r="F1260" i="30"/>
  <c r="F1259" i="30"/>
  <c r="F1258" i="30"/>
  <c r="F1257" i="30"/>
  <c r="F1256" i="30"/>
  <c r="F1255" i="30"/>
  <c r="F1254" i="30"/>
  <c r="F1253" i="30"/>
  <c r="F1252" i="30"/>
  <c r="F1251" i="30"/>
  <c r="F1250" i="30"/>
  <c r="F1249" i="30"/>
  <c r="F1235" i="30"/>
  <c r="F1234" i="30"/>
  <c r="F1233" i="30"/>
  <c r="F1193" i="30"/>
  <c r="F1192" i="30"/>
  <c r="F1191" i="30"/>
  <c r="F1190" i="30"/>
  <c r="F1189" i="30"/>
  <c r="F1188" i="30"/>
  <c r="F1184" i="30"/>
  <c r="F1181" i="30"/>
  <c r="F1180" i="30"/>
  <c r="F1179" i="30"/>
  <c r="F1178" i="30"/>
  <c r="F1173" i="30"/>
  <c r="F1172" i="30"/>
  <c r="F700" i="30"/>
  <c r="F699" i="30"/>
  <c r="F698" i="30"/>
  <c r="F697" i="30"/>
  <c r="F696" i="30"/>
  <c r="F695" i="30"/>
  <c r="F691" i="30"/>
  <c r="F692" i="30"/>
  <c r="F693" i="30"/>
  <c r="H1114" i="30"/>
  <c r="H1113" i="30"/>
  <c r="H1102" i="30"/>
  <c r="H1101" i="30"/>
  <c r="H1096" i="30"/>
  <c r="H1095" i="30"/>
  <c r="H1094" i="30"/>
  <c r="H1050" i="30"/>
  <c r="H1049" i="30"/>
  <c r="H1048" i="30"/>
  <c r="H1047" i="30"/>
  <c r="H1046" i="30"/>
  <c r="H1045" i="30"/>
  <c r="H1044" i="30"/>
  <c r="H1043" i="30"/>
  <c r="H1042" i="30"/>
  <c r="H1041" i="30"/>
  <c r="H1040" i="30"/>
  <c r="H1039" i="30"/>
  <c r="H1038" i="30"/>
  <c r="H1033" i="30"/>
  <c r="H1032" i="30"/>
  <c r="H1031" i="30"/>
  <c r="H1030" i="30"/>
  <c r="H1029" i="30"/>
  <c r="H1028" i="30"/>
  <c r="H1024" i="30"/>
  <c r="H1023" i="30"/>
  <c r="H1022" i="30"/>
  <c r="H940" i="30"/>
  <c r="H939" i="30"/>
  <c r="H938" i="30"/>
  <c r="H937" i="30"/>
  <c r="H936" i="30"/>
  <c r="H935" i="30"/>
  <c r="H934" i="30"/>
  <c r="H933" i="30"/>
  <c r="H932" i="30"/>
  <c r="H931" i="30"/>
  <c r="H930" i="30"/>
  <c r="H929" i="30"/>
  <c r="H928" i="30"/>
  <c r="H914" i="30"/>
  <c r="H913" i="30"/>
  <c r="H837" i="30"/>
  <c r="H836" i="30"/>
  <c r="H835" i="30"/>
  <c r="H834" i="30"/>
  <c r="H833" i="30"/>
  <c r="H832" i="30"/>
  <c r="H830" i="30"/>
  <c r="H829" i="30"/>
  <c r="H828" i="30"/>
  <c r="H827" i="30"/>
  <c r="H826" i="30"/>
  <c r="H825" i="30"/>
  <c r="H810" i="30"/>
  <c r="H809" i="30"/>
  <c r="H741" i="30"/>
  <c r="H739" i="30"/>
  <c r="H680" i="30"/>
  <c r="H679" i="30"/>
  <c r="H678" i="30"/>
  <c r="F1114" i="30"/>
  <c r="F1113" i="30"/>
  <c r="F1102" i="30"/>
  <c r="F1101" i="30"/>
  <c r="F1096" i="30"/>
  <c r="F1095" i="30"/>
  <c r="F1094" i="30"/>
  <c r="F1050" i="30"/>
  <c r="F1049" i="30"/>
  <c r="F1048" i="30"/>
  <c r="F1047" i="30"/>
  <c r="F1046" i="30"/>
  <c r="F1045" i="30"/>
  <c r="F1044" i="30"/>
  <c r="F1043" i="30"/>
  <c r="F1042" i="30"/>
  <c r="F1041" i="30"/>
  <c r="F1040" i="30"/>
  <c r="F1039" i="30"/>
  <c r="F1038" i="30"/>
  <c r="F1037" i="30"/>
  <c r="F1036" i="30"/>
  <c r="F1035" i="30"/>
  <c r="F1034" i="30"/>
  <c r="F1033" i="30"/>
  <c r="F1032" i="30"/>
  <c r="F1031" i="30"/>
  <c r="F1030" i="30"/>
  <c r="F1029" i="30"/>
  <c r="F1028" i="30"/>
  <c r="F1024" i="30"/>
  <c r="F1023" i="30"/>
  <c r="F1022" i="30"/>
  <c r="F940" i="30"/>
  <c r="F939" i="30"/>
  <c r="F938" i="30"/>
  <c r="F937" i="30"/>
  <c r="F936" i="30"/>
  <c r="F935" i="30"/>
  <c r="F933" i="30"/>
  <c r="F932" i="30"/>
  <c r="F931" i="30"/>
  <c r="F930" i="30"/>
  <c r="F929" i="30"/>
  <c r="F928" i="30"/>
  <c r="F914" i="30"/>
  <c r="F913" i="30"/>
  <c r="F837" i="30"/>
  <c r="F836" i="30"/>
  <c r="F835" i="30"/>
  <c r="F834" i="30"/>
  <c r="F833" i="30"/>
  <c r="F832" i="30"/>
  <c r="F830" i="30"/>
  <c r="F829" i="30"/>
  <c r="F828" i="30"/>
  <c r="F827" i="30"/>
  <c r="F826" i="30"/>
  <c r="F825" i="30"/>
  <c r="F810" i="30"/>
  <c r="F809" i="30"/>
  <c r="F768" i="30"/>
  <c r="F767" i="30"/>
  <c r="F766" i="30"/>
  <c r="F765" i="30"/>
  <c r="F764" i="30"/>
  <c r="F763" i="30"/>
  <c r="F751" i="30"/>
  <c r="F749" i="30"/>
  <c r="F748" i="30"/>
  <c r="F747" i="30"/>
  <c r="F746" i="30"/>
  <c r="F739" i="30"/>
  <c r="F741" i="30"/>
  <c r="F707" i="30"/>
  <c r="F706" i="30"/>
  <c r="F705" i="30"/>
  <c r="F704" i="30"/>
  <c r="F703" i="30"/>
  <c r="F702" i="30"/>
  <c r="F690" i="30"/>
  <c r="F689" i="30"/>
  <c r="F688" i="30"/>
  <c r="F687" i="30"/>
  <c r="F686" i="30"/>
  <c r="F685" i="30"/>
  <c r="F680" i="30"/>
  <c r="F678" i="30"/>
  <c r="F618" i="30"/>
  <c r="G560" i="30"/>
  <c r="G587" i="30"/>
  <c r="F574" i="30"/>
  <c r="F573" i="30"/>
  <c r="F572" i="30"/>
  <c r="F571" i="30"/>
  <c r="F570" i="30"/>
  <c r="F569" i="30"/>
  <c r="F558" i="30"/>
  <c r="F519" i="30"/>
  <c r="F518" i="30"/>
  <c r="F517" i="30"/>
  <c r="F516" i="30"/>
  <c r="F515" i="30"/>
  <c r="F514" i="30"/>
  <c r="F509" i="30"/>
  <c r="F508" i="30"/>
  <c r="F507" i="30"/>
  <c r="F506" i="30"/>
  <c r="F505" i="30"/>
  <c r="F504" i="30"/>
  <c r="F498" i="30"/>
  <c r="F497" i="30"/>
  <c r="F469" i="30"/>
  <c r="F468" i="30"/>
  <c r="F467" i="30"/>
  <c r="F466" i="30"/>
  <c r="F465" i="30"/>
  <c r="F464" i="30"/>
  <c r="F462" i="30"/>
  <c r="F461" i="30"/>
  <c r="F460" i="30"/>
  <c r="F459" i="30"/>
  <c r="F458" i="30"/>
  <c r="F457" i="30"/>
  <c r="F450" i="30"/>
  <c r="F449" i="30"/>
  <c r="F448" i="30"/>
  <c r="F447" i="30"/>
  <c r="F443" i="30"/>
  <c r="F442" i="30"/>
  <c r="F441" i="30"/>
  <c r="F383" i="30"/>
  <c r="F382" i="30"/>
  <c r="F381" i="30"/>
  <c r="F380" i="30"/>
  <c r="F379" i="30"/>
  <c r="F378" i="30"/>
  <c r="F377" i="30"/>
  <c r="F376" i="30"/>
  <c r="F375" i="30"/>
  <c r="F374" i="30"/>
  <c r="F373" i="30"/>
  <c r="F372" i="30"/>
  <c r="F371" i="30"/>
  <c r="F369" i="30"/>
  <c r="F368" i="30"/>
  <c r="F367" i="30"/>
  <c r="F366" i="30"/>
  <c r="F365" i="30"/>
  <c r="F364" i="30"/>
  <c r="F363" i="30"/>
  <c r="F362" i="30"/>
  <c r="F361" i="30"/>
  <c r="F357" i="30"/>
  <c r="F356" i="30"/>
  <c r="F355" i="30"/>
  <c r="F307" i="30"/>
  <c r="F306" i="30"/>
  <c r="F305" i="30"/>
  <c r="F304" i="30"/>
  <c r="F303" i="30"/>
  <c r="F302" i="30"/>
  <c r="F301" i="30"/>
  <c r="F300" i="30"/>
  <c r="F299" i="30"/>
  <c r="F298" i="30"/>
  <c r="F295" i="30"/>
  <c r="F217" i="30"/>
  <c r="F216" i="30"/>
  <c r="F215" i="30"/>
  <c r="F213" i="30"/>
  <c r="F212" i="30"/>
  <c r="F211" i="30"/>
  <c r="F208" i="30"/>
  <c r="F159" i="30"/>
  <c r="F157" i="30"/>
  <c r="F156" i="30"/>
  <c r="F154" i="30"/>
  <c r="F139" i="30"/>
  <c r="F112" i="30"/>
  <c r="F110" i="30"/>
  <c r="F109" i="30"/>
  <c r="F108" i="30"/>
  <c r="F107" i="30"/>
  <c r="F101" i="30"/>
  <c r="F62" i="30"/>
  <c r="F60" i="30"/>
  <c r="F58" i="30"/>
  <c r="F56" i="30"/>
  <c r="F55" i="30"/>
  <c r="F51" i="30"/>
  <c r="H13" i="27"/>
  <c r="I101" i="30"/>
  <c r="I197" i="31"/>
  <c r="I11" i="31"/>
  <c r="H197" i="31"/>
  <c r="H11" i="31"/>
  <c r="G197" i="31"/>
  <c r="G11" i="31"/>
  <c r="F197" i="31"/>
  <c r="F11" i="31"/>
  <c r="I165" i="31"/>
  <c r="I10" i="31"/>
  <c r="H165" i="31"/>
  <c r="H10" i="31"/>
  <c r="G165" i="31"/>
  <c r="G10" i="31"/>
  <c r="F165" i="31"/>
  <c r="F10" i="31"/>
  <c r="I156" i="31"/>
  <c r="I9" i="31"/>
  <c r="H156" i="31"/>
  <c r="H9" i="31"/>
  <c r="G9" i="31"/>
  <c r="F156" i="31"/>
  <c r="F9" i="31"/>
  <c r="I125" i="31"/>
  <c r="I8" i="31"/>
  <c r="H125" i="31"/>
  <c r="H8" i="31"/>
  <c r="G125" i="31"/>
  <c r="G8" i="31"/>
  <c r="F125" i="31"/>
  <c r="F8" i="31"/>
  <c r="I59" i="31"/>
  <c r="I7" i="31"/>
  <c r="H59" i="31"/>
  <c r="H7" i="31"/>
  <c r="G59" i="31"/>
  <c r="G7" i="31"/>
  <c r="F59" i="31"/>
  <c r="F7" i="31"/>
  <c r="E34" i="38"/>
  <c r="H34" i="38"/>
  <c r="I571" i="30"/>
  <c r="D34" i="38"/>
  <c r="I558" i="30"/>
  <c r="E13" i="38"/>
  <c r="H13" i="38"/>
  <c r="D13" i="38"/>
  <c r="I441" i="30"/>
  <c r="L12" i="38"/>
  <c r="I12" i="38"/>
  <c r="I13" i="38"/>
  <c r="I450" i="30"/>
  <c r="G12" i="38"/>
  <c r="G13" i="38"/>
  <c r="I448" i="30"/>
  <c r="F12" i="38"/>
  <c r="F13" i="38"/>
  <c r="I447" i="30"/>
  <c r="K12" i="40"/>
  <c r="I1184" i="30"/>
  <c r="L12" i="40"/>
  <c r="I1186" i="30"/>
  <c r="D11" i="39"/>
  <c r="I679" i="30"/>
  <c r="K78" i="35"/>
  <c r="I368" i="30"/>
  <c r="L78" i="35"/>
  <c r="I366" i="30"/>
  <c r="J73" i="46"/>
  <c r="J74" i="46"/>
  <c r="I1666" i="30"/>
  <c r="J59" i="46"/>
  <c r="J58" i="46"/>
  <c r="J56" i="46"/>
  <c r="J47" i="46"/>
  <c r="J46" i="46"/>
  <c r="J36" i="46"/>
  <c r="J35" i="46"/>
  <c r="J28" i="46"/>
  <c r="J10" i="46"/>
  <c r="J9" i="46"/>
  <c r="J8" i="46"/>
  <c r="J7" i="46"/>
  <c r="J6" i="46"/>
  <c r="F77" i="46"/>
  <c r="G77" i="46"/>
  <c r="I77" i="46"/>
  <c r="J77" i="46"/>
  <c r="L77" i="46"/>
  <c r="H80" i="46"/>
  <c r="E80" i="46"/>
  <c r="D80" i="46"/>
  <c r="H78" i="46"/>
  <c r="I1656" i="30"/>
  <c r="E78" i="46"/>
  <c r="D78" i="46"/>
  <c r="I1639" i="30"/>
  <c r="L76" i="46"/>
  <c r="J76" i="46"/>
  <c r="I76" i="46"/>
  <c r="G76" i="46"/>
  <c r="F76" i="46"/>
  <c r="L75" i="46"/>
  <c r="J75" i="46"/>
  <c r="I75" i="46"/>
  <c r="G75" i="46"/>
  <c r="F75" i="46"/>
  <c r="H74" i="46"/>
  <c r="I1663" i="30"/>
  <c r="E74" i="46"/>
  <c r="D74" i="46"/>
  <c r="I1640" i="30"/>
  <c r="L73" i="46"/>
  <c r="L74" i="46"/>
  <c r="I73" i="46"/>
  <c r="I74" i="46"/>
  <c r="I1664" i="30"/>
  <c r="G73" i="46"/>
  <c r="F73" i="46"/>
  <c r="F74" i="46"/>
  <c r="I1661" i="30"/>
  <c r="E70" i="46"/>
  <c r="H70" i="46"/>
  <c r="I1463" i="30"/>
  <c r="D70" i="46"/>
  <c r="I1455" i="30"/>
  <c r="L69" i="46"/>
  <c r="J69" i="46"/>
  <c r="I69" i="46"/>
  <c r="G69" i="46"/>
  <c r="F69" i="46"/>
  <c r="L68" i="46"/>
  <c r="J68" i="46"/>
  <c r="I68" i="46"/>
  <c r="G68" i="46"/>
  <c r="F68" i="46"/>
  <c r="L64" i="46"/>
  <c r="J64" i="46"/>
  <c r="I64" i="46"/>
  <c r="G64" i="46"/>
  <c r="F64" i="46"/>
  <c r="L63" i="46"/>
  <c r="J63" i="46"/>
  <c r="I63" i="46"/>
  <c r="G63" i="46"/>
  <c r="F63" i="46"/>
  <c r="D61" i="46"/>
  <c r="I1457" i="30"/>
  <c r="L59" i="46"/>
  <c r="I59" i="46"/>
  <c r="G59" i="46"/>
  <c r="F59" i="46"/>
  <c r="L58" i="46"/>
  <c r="I58" i="46"/>
  <c r="G58" i="46"/>
  <c r="F58" i="46"/>
  <c r="H65" i="46"/>
  <c r="I1473" i="30"/>
  <c r="E65" i="46"/>
  <c r="D65" i="46"/>
  <c r="I1456" i="30"/>
  <c r="L62" i="46"/>
  <c r="J62" i="46"/>
  <c r="I62" i="46"/>
  <c r="G62" i="46"/>
  <c r="F62" i="46"/>
  <c r="H61" i="46"/>
  <c r="I1480" i="30"/>
  <c r="E61" i="46"/>
  <c r="L56" i="46"/>
  <c r="I56" i="46"/>
  <c r="G56" i="46"/>
  <c r="F56" i="46"/>
  <c r="H54" i="46"/>
  <c r="E54" i="46"/>
  <c r="D54" i="46"/>
  <c r="L54" i="46"/>
  <c r="J54" i="46"/>
  <c r="I54" i="46"/>
  <c r="G54" i="46"/>
  <c r="F54" i="46"/>
  <c r="L51" i="46"/>
  <c r="J51" i="46"/>
  <c r="I51" i="46"/>
  <c r="G51" i="46"/>
  <c r="F51" i="46"/>
  <c r="L50" i="46"/>
  <c r="J50" i="46"/>
  <c r="I50" i="46"/>
  <c r="G50" i="46"/>
  <c r="F50" i="46"/>
  <c r="H48" i="46"/>
  <c r="I1541" i="30"/>
  <c r="E48" i="46"/>
  <c r="L47" i="46"/>
  <c r="I47" i="46"/>
  <c r="G47" i="46"/>
  <c r="F47" i="46"/>
  <c r="L46" i="46"/>
  <c r="I46" i="46"/>
  <c r="G46" i="46"/>
  <c r="F46" i="46"/>
  <c r="F48" i="46"/>
  <c r="I1539" i="30"/>
  <c r="E26" i="46"/>
  <c r="H26" i="46"/>
  <c r="I1407" i="30"/>
  <c r="D26" i="46"/>
  <c r="I1399" i="30"/>
  <c r="E44" i="46"/>
  <c r="H44" i="46"/>
  <c r="I1582" i="30"/>
  <c r="D44" i="46"/>
  <c r="I1574" i="30"/>
  <c r="L43" i="46"/>
  <c r="L44" i="46"/>
  <c r="J43" i="46"/>
  <c r="I43" i="46"/>
  <c r="I44" i="46"/>
  <c r="I1583" i="30"/>
  <c r="G43" i="46"/>
  <c r="G44" i="46"/>
  <c r="I1581" i="30"/>
  <c r="F43" i="46"/>
  <c r="F44" i="46"/>
  <c r="I1580" i="30"/>
  <c r="I1576" i="30"/>
  <c r="L35" i="46"/>
  <c r="I35" i="46"/>
  <c r="G35" i="46"/>
  <c r="F35" i="46"/>
  <c r="I1592" i="30"/>
  <c r="D42" i="46"/>
  <c r="I1575" i="30"/>
  <c r="L38" i="46"/>
  <c r="J38" i="46"/>
  <c r="I38" i="46"/>
  <c r="G38" i="46"/>
  <c r="F38" i="46"/>
  <c r="L36" i="46"/>
  <c r="I36" i="46"/>
  <c r="G36" i="46"/>
  <c r="F36" i="46"/>
  <c r="L28" i="46"/>
  <c r="I28" i="46"/>
  <c r="G28" i="46"/>
  <c r="F28" i="46"/>
  <c r="E24" i="46"/>
  <c r="H24" i="46"/>
  <c r="I1417" i="30"/>
  <c r="D24" i="46"/>
  <c r="I1400" i="30"/>
  <c r="L10" i="46"/>
  <c r="I10" i="46"/>
  <c r="G10" i="46"/>
  <c r="F10" i="46"/>
  <c r="L9" i="46"/>
  <c r="I9" i="46"/>
  <c r="G9" i="46"/>
  <c r="F9" i="46"/>
  <c r="L8" i="46"/>
  <c r="I8" i="46"/>
  <c r="G8" i="46"/>
  <c r="F8" i="46"/>
  <c r="L7" i="46"/>
  <c r="I7" i="46"/>
  <c r="G7" i="46"/>
  <c r="F7" i="46"/>
  <c r="F6" i="46"/>
  <c r="G6" i="46"/>
  <c r="I6" i="46"/>
  <c r="L6" i="46"/>
  <c r="L25" i="46"/>
  <c r="L26" i="46"/>
  <c r="J25" i="46"/>
  <c r="J26" i="46"/>
  <c r="I1410" i="30"/>
  <c r="I25" i="46"/>
  <c r="G25" i="46"/>
  <c r="G26" i="46"/>
  <c r="I1406" i="30"/>
  <c r="F25" i="46"/>
  <c r="F26" i="46"/>
  <c r="I1405" i="30"/>
  <c r="L23" i="46"/>
  <c r="J23" i="46"/>
  <c r="J24" i="46"/>
  <c r="I1420" i="30"/>
  <c r="I23" i="46"/>
  <c r="G23" i="46"/>
  <c r="G24" i="46"/>
  <c r="I1416" i="30"/>
  <c r="F23" i="46"/>
  <c r="F24" i="46"/>
  <c r="I1415" i="30"/>
  <c r="G328" i="30"/>
  <c r="G283" i="30"/>
  <c r="D64" i="40"/>
  <c r="I1290" i="30"/>
  <c r="E46" i="40"/>
  <c r="F46" i="40"/>
  <c r="I1309" i="30"/>
  <c r="G46" i="40"/>
  <c r="I1308" i="30"/>
  <c r="H46" i="40"/>
  <c r="I46" i="40"/>
  <c r="J46" i="40"/>
  <c r="M46" i="40"/>
  <c r="D46" i="40"/>
  <c r="I1292" i="30"/>
  <c r="L216" i="45"/>
  <c r="H216" i="45"/>
  <c r="I1773" i="30"/>
  <c r="E216" i="45"/>
  <c r="D216" i="45"/>
  <c r="I1756" i="30"/>
  <c r="J215" i="45"/>
  <c r="J216" i="45"/>
  <c r="I1776" i="30"/>
  <c r="I215" i="45"/>
  <c r="I216" i="45"/>
  <c r="I1774" i="30"/>
  <c r="G215" i="45"/>
  <c r="G216" i="45"/>
  <c r="I1772" i="30"/>
  <c r="F215" i="45"/>
  <c r="F216" i="45"/>
  <c r="I1771" i="30"/>
  <c r="I1757" i="30"/>
  <c r="E78" i="35"/>
  <c r="H78" i="35"/>
  <c r="I363" i="30"/>
  <c r="D78" i="35"/>
  <c r="I355" i="30"/>
  <c r="N77" i="35"/>
  <c r="J77" i="35"/>
  <c r="I77" i="35"/>
  <c r="G77" i="35"/>
  <c r="F77" i="35"/>
  <c r="N54" i="35"/>
  <c r="N53" i="35"/>
  <c r="N52" i="35"/>
  <c r="N51" i="35"/>
  <c r="N50" i="35"/>
  <c r="N49" i="35"/>
  <c r="N48" i="35"/>
  <c r="N47" i="35"/>
  <c r="N46" i="35"/>
  <c r="N45" i="35"/>
  <c r="N44" i="35"/>
  <c r="N43" i="35"/>
  <c r="N42" i="35"/>
  <c r="N41" i="35"/>
  <c r="N40" i="35"/>
  <c r="N39" i="35"/>
  <c r="N38" i="35"/>
  <c r="N37" i="35"/>
  <c r="N36" i="35"/>
  <c r="N35" i="35"/>
  <c r="N34" i="35"/>
  <c r="N33" i="35"/>
  <c r="N32" i="35"/>
  <c r="N31" i="35"/>
  <c r="N59" i="39"/>
  <c r="J59" i="39"/>
  <c r="I59" i="39"/>
  <c r="G59" i="39"/>
  <c r="F59" i="39"/>
  <c r="E314" i="32"/>
  <c r="E309" i="32"/>
  <c r="E46" i="27"/>
  <c r="E304" i="32"/>
  <c r="F300" i="32"/>
  <c r="E300" i="32"/>
  <c r="E45" i="27"/>
  <c r="E294" i="32"/>
  <c r="E286" i="32"/>
  <c r="E43" i="27"/>
  <c r="E262" i="32"/>
  <c r="E40" i="27"/>
  <c r="E219" i="32"/>
  <c r="E39" i="27"/>
  <c r="E195" i="32"/>
  <c r="E38" i="27"/>
  <c r="E186" i="32"/>
  <c r="E37" i="27"/>
  <c r="E118" i="32"/>
  <c r="E36" i="27"/>
  <c r="F30" i="32"/>
  <c r="E30" i="32"/>
  <c r="E24" i="32"/>
  <c r="E34" i="27"/>
  <c r="F18" i="32"/>
  <c r="E18" i="32"/>
  <c r="L16" i="42"/>
  <c r="J16" i="42"/>
  <c r="I16" i="42"/>
  <c r="G16" i="42"/>
  <c r="F16" i="42"/>
  <c r="H1519" i="30"/>
  <c r="M36" i="40"/>
  <c r="M37" i="40"/>
  <c r="J36" i="40"/>
  <c r="J37" i="40"/>
  <c r="I1351" i="30"/>
  <c r="I36" i="40"/>
  <c r="I37" i="40"/>
  <c r="I1349" i="30"/>
  <c r="G36" i="40"/>
  <c r="G37" i="40"/>
  <c r="I1347" i="30"/>
  <c r="F36" i="40"/>
  <c r="F37" i="40"/>
  <c r="I1346" i="30"/>
  <c r="M24" i="40"/>
  <c r="J24" i="40"/>
  <c r="I24" i="40"/>
  <c r="G24" i="40"/>
  <c r="F24" i="40"/>
  <c r="M6" i="40"/>
  <c r="J6" i="40"/>
  <c r="I6" i="40"/>
  <c r="G6" i="40"/>
  <c r="F6" i="40"/>
  <c r="H1351" i="30"/>
  <c r="H1349" i="30"/>
  <c r="H1348" i="30"/>
  <c r="H1347" i="30"/>
  <c r="H1346" i="30"/>
  <c r="H1334" i="30"/>
  <c r="H1184" i="30"/>
  <c r="H1181" i="30"/>
  <c r="H1180" i="30"/>
  <c r="H1179" i="30"/>
  <c r="H1178" i="30"/>
  <c r="H1172" i="30"/>
  <c r="H751" i="30"/>
  <c r="H749" i="30"/>
  <c r="H748" i="30"/>
  <c r="H747" i="30"/>
  <c r="H746" i="30"/>
  <c r="H700" i="30"/>
  <c r="H698" i="30"/>
  <c r="H697" i="30"/>
  <c r="H696" i="30"/>
  <c r="H695" i="30"/>
  <c r="N58" i="39"/>
  <c r="J58" i="39"/>
  <c r="I58" i="39"/>
  <c r="G58" i="39"/>
  <c r="F58" i="39"/>
  <c r="N42" i="39"/>
  <c r="J42" i="39"/>
  <c r="I42" i="39"/>
  <c r="G42" i="39"/>
  <c r="F42" i="39"/>
  <c r="N7" i="39"/>
  <c r="J7" i="39"/>
  <c r="I7" i="39"/>
  <c r="G7" i="39"/>
  <c r="F7" i="39"/>
  <c r="H558" i="30"/>
  <c r="L33" i="38"/>
  <c r="J33" i="38"/>
  <c r="I33" i="38"/>
  <c r="G33" i="38"/>
  <c r="F33" i="38"/>
  <c r="L28" i="38"/>
  <c r="L26" i="38"/>
  <c r="L27" i="38"/>
  <c r="L29" i="38"/>
  <c r="L30" i="38"/>
  <c r="J28" i="38"/>
  <c r="F28" i="38"/>
  <c r="J26" i="38"/>
  <c r="J27" i="38"/>
  <c r="J29" i="38"/>
  <c r="J30" i="38"/>
  <c r="F26" i="38"/>
  <c r="L17" i="38"/>
  <c r="J17" i="38"/>
  <c r="I17" i="38"/>
  <c r="G17" i="38"/>
  <c r="F17" i="38"/>
  <c r="L9" i="38"/>
  <c r="J9" i="38"/>
  <c r="I9" i="38"/>
  <c r="G9" i="38"/>
  <c r="F9" i="38"/>
  <c r="L7" i="38"/>
  <c r="J7" i="38"/>
  <c r="I7" i="38"/>
  <c r="G7" i="38"/>
  <c r="F7" i="38"/>
  <c r="L6" i="38"/>
  <c r="J6" i="38"/>
  <c r="I6" i="38"/>
  <c r="G6" i="38"/>
  <c r="F6" i="38"/>
  <c r="I414" i="30"/>
  <c r="I344" i="30"/>
  <c r="I356" i="30"/>
  <c r="I217" i="30"/>
  <c r="I216" i="30"/>
  <c r="I215" i="30"/>
  <c r="I213" i="30"/>
  <c r="I212" i="30"/>
  <c r="I211" i="30"/>
  <c r="I208" i="30"/>
  <c r="H154" i="30"/>
  <c r="H156" i="30"/>
  <c r="H157" i="30"/>
  <c r="H159" i="30"/>
  <c r="H139" i="30"/>
  <c r="H12" i="27"/>
  <c r="H2138" i="30"/>
  <c r="H2139" i="30"/>
  <c r="H2140" i="30"/>
  <c r="H2141" i="30"/>
  <c r="H2142" i="30"/>
  <c r="H2143" i="30"/>
  <c r="H2026" i="30"/>
  <c r="H2027" i="30"/>
  <c r="H2028" i="30"/>
  <c r="H2029" i="30"/>
  <c r="H2030" i="30"/>
  <c r="H2025" i="30"/>
  <c r="H1278" i="30"/>
  <c r="G1278" i="30"/>
  <c r="F1278" i="30"/>
  <c r="I1278" i="30"/>
  <c r="H355" i="30"/>
  <c r="I182" i="30"/>
  <c r="G18" i="32"/>
  <c r="G51" i="27"/>
  <c r="H18" i="32"/>
  <c r="H51" i="27"/>
  <c r="H49" i="27"/>
  <c r="H50" i="27"/>
  <c r="H52" i="27"/>
  <c r="H24" i="32"/>
  <c r="H34" i="27"/>
  <c r="H35" i="27"/>
  <c r="H118" i="32"/>
  <c r="H36" i="27"/>
  <c r="H186" i="32"/>
  <c r="H37" i="27"/>
  <c r="H195" i="32"/>
  <c r="H38" i="27"/>
  <c r="H219" i="32"/>
  <c r="H39" i="27"/>
  <c r="H262" i="32"/>
  <c r="H40" i="27"/>
  <c r="H268" i="32"/>
  <c r="H41" i="27"/>
  <c r="H276" i="32"/>
  <c r="H42" i="27"/>
  <c r="H286" i="32"/>
  <c r="H43" i="27"/>
  <c r="H294" i="32"/>
  <c r="H44" i="27"/>
  <c r="H304" i="32"/>
  <c r="H45" i="27"/>
  <c r="H309" i="32"/>
  <c r="H46" i="27"/>
  <c r="H314" i="32"/>
  <c r="H47" i="27"/>
  <c r="H48" i="27"/>
  <c r="H53" i="27"/>
  <c r="G2181" i="30"/>
  <c r="H2181" i="30"/>
  <c r="I2181" i="30"/>
  <c r="F2181" i="30"/>
  <c r="D43" i="42"/>
  <c r="I2074" i="30"/>
  <c r="E29" i="42"/>
  <c r="F29" i="42"/>
  <c r="I2091" i="30"/>
  <c r="G29" i="42"/>
  <c r="I2092" i="30"/>
  <c r="D29" i="42"/>
  <c r="I2075" i="30"/>
  <c r="H22" i="42"/>
  <c r="I2017" i="30"/>
  <c r="E22" i="42"/>
  <c r="D22" i="42"/>
  <c r="I2009" i="30"/>
  <c r="L21" i="42"/>
  <c r="L22" i="42"/>
  <c r="J21" i="42"/>
  <c r="J22" i="42"/>
  <c r="I2020" i="30"/>
  <c r="I21" i="42"/>
  <c r="I22" i="42"/>
  <c r="I2018" i="30"/>
  <c r="G21" i="42"/>
  <c r="G22" i="42"/>
  <c r="I2016" i="30"/>
  <c r="F21" i="42"/>
  <c r="F22" i="42"/>
  <c r="I2015" i="30"/>
  <c r="L47" i="42"/>
  <c r="K47" i="42"/>
  <c r="J47" i="42"/>
  <c r="I47" i="42"/>
  <c r="H47" i="42"/>
  <c r="I2082" i="30"/>
  <c r="G47" i="42"/>
  <c r="I2080" i="30"/>
  <c r="F47" i="42"/>
  <c r="I2081" i="30"/>
  <c r="E47" i="42"/>
  <c r="D47" i="42"/>
  <c r="I2073" i="30"/>
  <c r="L43" i="42"/>
  <c r="K43" i="42"/>
  <c r="J43" i="42"/>
  <c r="I43" i="42"/>
  <c r="H43" i="42"/>
  <c r="G43" i="42"/>
  <c r="F43" i="42"/>
  <c r="I2086" i="30"/>
  <c r="E43" i="42"/>
  <c r="H20" i="42"/>
  <c r="I2027" i="30"/>
  <c r="E20" i="42"/>
  <c r="D20" i="42"/>
  <c r="I2010" i="30"/>
  <c r="L19" i="42"/>
  <c r="L20" i="42"/>
  <c r="J19" i="42"/>
  <c r="J20" i="42"/>
  <c r="I2030" i="30"/>
  <c r="I19" i="42"/>
  <c r="I20" i="42"/>
  <c r="I2028" i="30"/>
  <c r="G19" i="42"/>
  <c r="G20" i="42"/>
  <c r="I2026" i="30"/>
  <c r="F19" i="42"/>
  <c r="F20" i="42"/>
  <c r="I2025" i="30"/>
  <c r="H17" i="42"/>
  <c r="I2140" i="30"/>
  <c r="E17" i="42"/>
  <c r="F2140" i="30"/>
  <c r="D17" i="42"/>
  <c r="I2127" i="30"/>
  <c r="L15" i="42"/>
  <c r="J15" i="42"/>
  <c r="I15" i="42"/>
  <c r="I17" i="42"/>
  <c r="I2141" i="30"/>
  <c r="G15" i="42"/>
  <c r="F15" i="42"/>
  <c r="H28" i="41"/>
  <c r="I1837" i="30"/>
  <c r="E28" i="41"/>
  <c r="D28" i="41"/>
  <c r="I1828" i="30"/>
  <c r="L25" i="41"/>
  <c r="L28" i="41"/>
  <c r="J25" i="41"/>
  <c r="I25" i="41"/>
  <c r="F25" i="41"/>
  <c r="F28" i="41"/>
  <c r="I1835" i="30"/>
  <c r="H1222" i="30"/>
  <c r="G1222" i="30"/>
  <c r="G1223" i="30"/>
  <c r="G1150" i="30"/>
  <c r="F1222" i="30"/>
  <c r="I1222" i="30"/>
  <c r="H1173" i="30"/>
  <c r="H1188" i="30"/>
  <c r="H1189" i="30"/>
  <c r="H1190" i="30"/>
  <c r="H1191" i="30"/>
  <c r="H1192" i="30"/>
  <c r="H1193" i="30"/>
  <c r="E62" i="40"/>
  <c r="F62" i="40"/>
  <c r="I1305" i="30"/>
  <c r="G62" i="40"/>
  <c r="I1304" i="30"/>
  <c r="H62" i="40"/>
  <c r="I62" i="40"/>
  <c r="J62" i="40"/>
  <c r="M62" i="40"/>
  <c r="H64" i="40"/>
  <c r="E64" i="40"/>
  <c r="H37" i="40"/>
  <c r="I1348" i="30"/>
  <c r="E37" i="40"/>
  <c r="D37" i="40"/>
  <c r="I1334" i="30"/>
  <c r="H35" i="40"/>
  <c r="I1355" i="30"/>
  <c r="E35" i="40"/>
  <c r="D35" i="40"/>
  <c r="I1335" i="30"/>
  <c r="M34" i="40"/>
  <c r="M35" i="40"/>
  <c r="J34" i="40"/>
  <c r="J35" i="40"/>
  <c r="I1358" i="30"/>
  <c r="I34" i="40"/>
  <c r="I35" i="40"/>
  <c r="I1356" i="30"/>
  <c r="G34" i="40"/>
  <c r="G35" i="40"/>
  <c r="I1354" i="30"/>
  <c r="F34" i="40"/>
  <c r="F35" i="40"/>
  <c r="I1353" i="30"/>
  <c r="H32" i="40"/>
  <c r="I1251" i="30"/>
  <c r="E32" i="40"/>
  <c r="D32" i="40"/>
  <c r="I1234" i="30"/>
  <c r="M31" i="40"/>
  <c r="J31" i="40"/>
  <c r="I31" i="40"/>
  <c r="G31" i="40"/>
  <c r="F31" i="40"/>
  <c r="M30" i="40"/>
  <c r="J30" i="40"/>
  <c r="I30" i="40"/>
  <c r="G30" i="40"/>
  <c r="F30" i="40"/>
  <c r="M28" i="40"/>
  <c r="J28" i="40"/>
  <c r="I28" i="40"/>
  <c r="G28" i="40"/>
  <c r="F28" i="40"/>
  <c r="M27" i="40"/>
  <c r="J27" i="40"/>
  <c r="I27" i="40"/>
  <c r="G27" i="40"/>
  <c r="F27" i="40"/>
  <c r="M26" i="40"/>
  <c r="J26" i="40"/>
  <c r="I26" i="40"/>
  <c r="G26" i="40"/>
  <c r="F26" i="40"/>
  <c r="M25" i="40"/>
  <c r="J25" i="40"/>
  <c r="I25" i="40"/>
  <c r="G25" i="40"/>
  <c r="F25" i="40"/>
  <c r="D12" i="40"/>
  <c r="I1172" i="30"/>
  <c r="H12" i="40"/>
  <c r="I1180" i="30"/>
  <c r="M11" i="40"/>
  <c r="J11" i="40"/>
  <c r="I11" i="40"/>
  <c r="G11" i="40"/>
  <c r="F11" i="40"/>
  <c r="E12" i="40"/>
  <c r="M10" i="40"/>
  <c r="J10" i="40"/>
  <c r="I10" i="40"/>
  <c r="G10" i="40"/>
  <c r="F10" i="40"/>
  <c r="H9" i="40"/>
  <c r="I1190" i="30"/>
  <c r="E9" i="40"/>
  <c r="D9" i="40"/>
  <c r="I1173" i="30"/>
  <c r="M8" i="40"/>
  <c r="J8" i="40"/>
  <c r="I8" i="40"/>
  <c r="G8" i="40"/>
  <c r="F8" i="40"/>
  <c r="M7" i="40"/>
  <c r="J7" i="40"/>
  <c r="I7" i="40"/>
  <c r="G7" i="40"/>
  <c r="F7" i="40"/>
  <c r="I962" i="30"/>
  <c r="H962" i="30"/>
  <c r="G962" i="30"/>
  <c r="F962" i="30"/>
  <c r="I1070" i="30"/>
  <c r="H1070" i="30"/>
  <c r="G1070" i="30"/>
  <c r="F1070" i="30"/>
  <c r="I1023" i="30"/>
  <c r="H65" i="39"/>
  <c r="I1047" i="30"/>
  <c r="E65" i="39"/>
  <c r="D65" i="39"/>
  <c r="I1024" i="30"/>
  <c r="N64" i="39"/>
  <c r="N65" i="39"/>
  <c r="J64" i="39"/>
  <c r="J65" i="39"/>
  <c r="I1050" i="30"/>
  <c r="I64" i="39"/>
  <c r="I65" i="39"/>
  <c r="I1048" i="30"/>
  <c r="G64" i="39"/>
  <c r="G65" i="39"/>
  <c r="I1046" i="30"/>
  <c r="F64" i="39"/>
  <c r="F65" i="39"/>
  <c r="I1045" i="30"/>
  <c r="H797" i="30"/>
  <c r="I797" i="30"/>
  <c r="F797" i="30"/>
  <c r="G728" i="30"/>
  <c r="H728" i="30"/>
  <c r="I728" i="30"/>
  <c r="F728" i="30"/>
  <c r="I667" i="30"/>
  <c r="I668" i="30"/>
  <c r="I596" i="30"/>
  <c r="E53" i="39"/>
  <c r="H53" i="39"/>
  <c r="I827" i="30"/>
  <c r="D53" i="39"/>
  <c r="I809" i="30"/>
  <c r="E30" i="39"/>
  <c r="H30" i="39"/>
  <c r="I765" i="30"/>
  <c r="D30" i="39"/>
  <c r="I741" i="30"/>
  <c r="E11" i="39"/>
  <c r="H11" i="39"/>
  <c r="I697" i="30"/>
  <c r="E8" i="39"/>
  <c r="H8" i="39"/>
  <c r="I704" i="30"/>
  <c r="D8" i="39"/>
  <c r="I680" i="30"/>
  <c r="N52" i="39"/>
  <c r="J52" i="39"/>
  <c r="I52" i="39"/>
  <c r="G52" i="39"/>
  <c r="F52" i="39"/>
  <c r="N29" i="39"/>
  <c r="J29" i="39"/>
  <c r="I29" i="39"/>
  <c r="G29" i="39"/>
  <c r="F29" i="39"/>
  <c r="N13" i="39"/>
  <c r="J13" i="39"/>
  <c r="I13" i="39"/>
  <c r="G13" i="39"/>
  <c r="F13" i="39"/>
  <c r="N12" i="39"/>
  <c r="J12" i="39"/>
  <c r="I12" i="39"/>
  <c r="G12" i="39"/>
  <c r="F12" i="39"/>
  <c r="N15" i="39"/>
  <c r="J15" i="39"/>
  <c r="I15" i="39"/>
  <c r="G15" i="39"/>
  <c r="F15" i="39"/>
  <c r="N10" i="39"/>
  <c r="J10" i="39"/>
  <c r="I10" i="39"/>
  <c r="G10" i="39"/>
  <c r="F10" i="39"/>
  <c r="N9" i="39"/>
  <c r="J9" i="39"/>
  <c r="I9" i="39"/>
  <c r="G9" i="39"/>
  <c r="F9" i="39"/>
  <c r="N6" i="39"/>
  <c r="J6" i="39"/>
  <c r="I6" i="39"/>
  <c r="G6" i="39"/>
  <c r="F6" i="39"/>
  <c r="I588" i="30"/>
  <c r="H588" i="30"/>
  <c r="G588" i="30"/>
  <c r="F588" i="30"/>
  <c r="I486" i="30"/>
  <c r="H486" i="30"/>
  <c r="G486" i="30"/>
  <c r="G487" i="30"/>
  <c r="G422" i="30"/>
  <c r="F486" i="30"/>
  <c r="I545" i="30"/>
  <c r="H545" i="30"/>
  <c r="H430" i="30"/>
  <c r="G545" i="30"/>
  <c r="F545" i="30"/>
  <c r="I497" i="30"/>
  <c r="F29" i="38"/>
  <c r="E23" i="38"/>
  <c r="H23" i="38"/>
  <c r="I516" i="30"/>
  <c r="D23" i="38"/>
  <c r="I498" i="30"/>
  <c r="J18" i="38"/>
  <c r="E11" i="38"/>
  <c r="H11" i="38"/>
  <c r="I449" i="30"/>
  <c r="D11" i="38"/>
  <c r="I442" i="30"/>
  <c r="J10" i="38"/>
  <c r="E8" i="38"/>
  <c r="H8" i="38"/>
  <c r="I466" i="30"/>
  <c r="D8" i="38"/>
  <c r="I443" i="30"/>
  <c r="F27" i="38"/>
  <c r="L18" i="38"/>
  <c r="I18" i="38"/>
  <c r="G18" i="38"/>
  <c r="F18" i="38"/>
  <c r="L10" i="38"/>
  <c r="I10" i="38"/>
  <c r="G10" i="38"/>
  <c r="F10" i="38"/>
  <c r="G89" i="30"/>
  <c r="G90" i="30"/>
  <c r="H90" i="30"/>
  <c r="H127" i="30"/>
  <c r="H182" i="30"/>
  <c r="H39" i="30"/>
  <c r="I90" i="30"/>
  <c r="F90" i="30"/>
  <c r="G127" i="30"/>
  <c r="I127" i="30"/>
  <c r="F127" i="30"/>
  <c r="G182" i="30"/>
  <c r="F182" i="30"/>
  <c r="I237" i="30"/>
  <c r="H237" i="30"/>
  <c r="F237" i="30"/>
  <c r="H329" i="30"/>
  <c r="H284" i="30"/>
  <c r="G329" i="30"/>
  <c r="G284" i="30"/>
  <c r="F329" i="30"/>
  <c r="F284" i="30"/>
  <c r="I329" i="30"/>
  <c r="I284" i="30"/>
  <c r="G413" i="30"/>
  <c r="G343" i="30"/>
  <c r="G414" i="30"/>
  <c r="G344" i="30"/>
  <c r="H414" i="30"/>
  <c r="H344" i="30"/>
  <c r="F414" i="30"/>
  <c r="F344" i="30"/>
  <c r="N63" i="35"/>
  <c r="J63" i="35"/>
  <c r="I63" i="35"/>
  <c r="G63" i="35"/>
  <c r="F63" i="35"/>
  <c r="I295" i="30"/>
  <c r="I299" i="30"/>
  <c r="I300" i="30"/>
  <c r="I306" i="30"/>
  <c r="J43" i="34"/>
  <c r="I43" i="34"/>
  <c r="H43" i="34"/>
  <c r="G43" i="34"/>
  <c r="F43" i="34"/>
  <c r="E43" i="34"/>
  <c r="I38" i="34"/>
  <c r="I156" i="30"/>
  <c r="F38" i="34"/>
  <c r="E38" i="34"/>
  <c r="I139" i="30"/>
  <c r="D38" i="34"/>
  <c r="M37" i="34"/>
  <c r="M38" i="34"/>
  <c r="K37" i="34"/>
  <c r="K38" i="34"/>
  <c r="I159" i="30"/>
  <c r="J37" i="34"/>
  <c r="J38" i="34"/>
  <c r="I157" i="30"/>
  <c r="H37" i="34"/>
  <c r="H38" i="34"/>
  <c r="I155" i="30"/>
  <c r="G37" i="34"/>
  <c r="G38" i="34"/>
  <c r="I154" i="30"/>
  <c r="D25" i="34"/>
  <c r="M24" i="34"/>
  <c r="M25" i="34"/>
  <c r="K24" i="34"/>
  <c r="K25" i="34"/>
  <c r="J24" i="34"/>
  <c r="J25" i="34"/>
  <c r="I24" i="34"/>
  <c r="I25" i="34"/>
  <c r="H24" i="34"/>
  <c r="H25" i="34"/>
  <c r="G24" i="34"/>
  <c r="G25" i="34"/>
  <c r="F24" i="34"/>
  <c r="F25" i="34"/>
  <c r="E24" i="34"/>
  <c r="E25" i="34"/>
  <c r="G23" i="34"/>
  <c r="F23" i="34"/>
  <c r="D23" i="34"/>
  <c r="M22" i="34"/>
  <c r="M23" i="34"/>
  <c r="K22" i="34"/>
  <c r="K23" i="34"/>
  <c r="J22" i="34"/>
  <c r="J23" i="34"/>
  <c r="I22" i="34"/>
  <c r="I23" i="34"/>
  <c r="H22" i="34"/>
  <c r="H23" i="34"/>
  <c r="E22" i="34"/>
  <c r="E23" i="34"/>
  <c r="K21" i="34"/>
  <c r="D21" i="34"/>
  <c r="M20" i="34"/>
  <c r="J20" i="34"/>
  <c r="I20" i="34"/>
  <c r="H20" i="34"/>
  <c r="G20" i="34"/>
  <c r="F20" i="34"/>
  <c r="E20" i="34"/>
  <c r="M19" i="34"/>
  <c r="J19" i="34"/>
  <c r="I19" i="34"/>
  <c r="H19" i="34"/>
  <c r="G19" i="34"/>
  <c r="F19" i="34"/>
  <c r="E19" i="34"/>
  <c r="M18" i="34"/>
  <c r="J18" i="34"/>
  <c r="I18" i="34"/>
  <c r="H18" i="34"/>
  <c r="G18" i="34"/>
  <c r="F18" i="34"/>
  <c r="E18" i="34"/>
  <c r="M17" i="34"/>
  <c r="J17" i="34"/>
  <c r="I17" i="34"/>
  <c r="H17" i="34"/>
  <c r="G17" i="34"/>
  <c r="F17" i="34"/>
  <c r="E17" i="34"/>
  <c r="M16" i="34"/>
  <c r="J16" i="34"/>
  <c r="I16" i="34"/>
  <c r="H16" i="34"/>
  <c r="G16" i="34"/>
  <c r="F16" i="34"/>
  <c r="E16" i="34"/>
  <c r="M15" i="34"/>
  <c r="M14" i="34"/>
  <c r="M21" i="34"/>
  <c r="J15" i="34"/>
  <c r="I15" i="34"/>
  <c r="H15" i="34"/>
  <c r="G15" i="34"/>
  <c r="F15" i="34"/>
  <c r="E15" i="34"/>
  <c r="J14" i="34"/>
  <c r="I14" i="34"/>
  <c r="H14" i="34"/>
  <c r="G14" i="34"/>
  <c r="F14" i="34"/>
  <c r="E14" i="34"/>
  <c r="K13" i="34"/>
  <c r="D13" i="34"/>
  <c r="M12" i="34"/>
  <c r="J12" i="34"/>
  <c r="I12" i="34"/>
  <c r="H12" i="34"/>
  <c r="G12" i="34"/>
  <c r="F12" i="34"/>
  <c r="E12" i="34"/>
  <c r="M11" i="34"/>
  <c r="J11" i="34"/>
  <c r="I11" i="34"/>
  <c r="H11" i="34"/>
  <c r="G11" i="34"/>
  <c r="F11" i="34"/>
  <c r="E11" i="34"/>
  <c r="M10" i="34"/>
  <c r="J10" i="34"/>
  <c r="I10" i="34"/>
  <c r="H10" i="34"/>
  <c r="G10" i="34"/>
  <c r="F10" i="34"/>
  <c r="E10" i="34"/>
  <c r="M9" i="34"/>
  <c r="J9" i="34"/>
  <c r="I9" i="34"/>
  <c r="H9" i="34"/>
  <c r="G9" i="34"/>
  <c r="F9" i="34"/>
  <c r="E9" i="34"/>
  <c r="M8" i="34"/>
  <c r="J8" i="34"/>
  <c r="I8" i="34"/>
  <c r="H8" i="34"/>
  <c r="G8" i="34"/>
  <c r="F8" i="34"/>
  <c r="E8" i="34"/>
  <c r="M7" i="34"/>
  <c r="J7" i="34"/>
  <c r="I7" i="34"/>
  <c r="H7" i="34"/>
  <c r="G7" i="34"/>
  <c r="F7" i="34"/>
  <c r="E7" i="34"/>
  <c r="M6" i="34"/>
  <c r="J6" i="34"/>
  <c r="I6" i="34"/>
  <c r="H6" i="34"/>
  <c r="G6" i="34"/>
  <c r="F6" i="34"/>
  <c r="E6" i="34"/>
  <c r="M5" i="34"/>
  <c r="J5" i="34"/>
  <c r="I5" i="34"/>
  <c r="H5" i="34"/>
  <c r="G5" i="34"/>
  <c r="F5" i="34"/>
  <c r="E5" i="34"/>
  <c r="E51" i="27"/>
  <c r="G35" i="27"/>
  <c r="G262" i="32"/>
  <c r="G40" i="27"/>
  <c r="H2127" i="30"/>
  <c r="H2092" i="30"/>
  <c r="H2091" i="30"/>
  <c r="H2087" i="30"/>
  <c r="H2086" i="30"/>
  <c r="H2082" i="30"/>
  <c r="H2081" i="30"/>
  <c r="H2080" i="30"/>
  <c r="H2075" i="30"/>
  <c r="H2074" i="30"/>
  <c r="H2073" i="30"/>
  <c r="H2020" i="30"/>
  <c r="H2019" i="30"/>
  <c r="H2018" i="30"/>
  <c r="H2017" i="30"/>
  <c r="H2016" i="30"/>
  <c r="H2015" i="30"/>
  <c r="H2010" i="30"/>
  <c r="H2009" i="30"/>
  <c r="H1843" i="30"/>
  <c r="H1838" i="30"/>
  <c r="H1837" i="30"/>
  <c r="H1836" i="30"/>
  <c r="H1835" i="30"/>
  <c r="H1828" i="30"/>
  <c r="H1783" i="30"/>
  <c r="H1782" i="30"/>
  <c r="H1781" i="30"/>
  <c r="H1780" i="30"/>
  <c r="H1779" i="30"/>
  <c r="H1778" i="30"/>
  <c r="H1777" i="30"/>
  <c r="H1776" i="30"/>
  <c r="H1775" i="30"/>
  <c r="H1774" i="30"/>
  <c r="H1773" i="30"/>
  <c r="H1772" i="30"/>
  <c r="H1771" i="30"/>
  <c r="H1757" i="30"/>
  <c r="H1756" i="30"/>
  <c r="H1666" i="30"/>
  <c r="H1664" i="30"/>
  <c r="H1663" i="30"/>
  <c r="H1662" i="30"/>
  <c r="H1661" i="30"/>
  <c r="H1659" i="30"/>
  <c r="H1657" i="30"/>
  <c r="H1656" i="30"/>
  <c r="H1655" i="30"/>
  <c r="H1654" i="30"/>
  <c r="H1640" i="30"/>
  <c r="H1639" i="30"/>
  <c r="H1602" i="30"/>
  <c r="H1601" i="30"/>
  <c r="H1600" i="30"/>
  <c r="H1599" i="30"/>
  <c r="H1598" i="30"/>
  <c r="H1597" i="30"/>
  <c r="H1596" i="30"/>
  <c r="H1595" i="30"/>
  <c r="H1594" i="30"/>
  <c r="H1593" i="30"/>
  <c r="H1592" i="30"/>
  <c r="H1591" i="30"/>
  <c r="H1590" i="30"/>
  <c r="H1589" i="30"/>
  <c r="H1588" i="30"/>
  <c r="H1587" i="30"/>
  <c r="H1586" i="30"/>
  <c r="H1585" i="30"/>
  <c r="H1584" i="30"/>
  <c r="H1583" i="30"/>
  <c r="H1582" i="30"/>
  <c r="H1581" i="30"/>
  <c r="H1580" i="30"/>
  <c r="H1577" i="30"/>
  <c r="H1576" i="30"/>
  <c r="H1575" i="30"/>
  <c r="H1574" i="30"/>
  <c r="H1544" i="30"/>
  <c r="H1542" i="30"/>
  <c r="H1541" i="30"/>
  <c r="H1540" i="30"/>
  <c r="H1539" i="30"/>
  <c r="H1537" i="30"/>
  <c r="H1535" i="30"/>
  <c r="H1534" i="30"/>
  <c r="H1533" i="30"/>
  <c r="H1532" i="30"/>
  <c r="H1518" i="30"/>
  <c r="H1483" i="30"/>
  <c r="H1482" i="30"/>
  <c r="H1481" i="30"/>
  <c r="H1480" i="30"/>
  <c r="H1479" i="30"/>
  <c r="H1478" i="30"/>
  <c r="H1477" i="30"/>
  <c r="H1476" i="30"/>
  <c r="H1475" i="30"/>
  <c r="H1474" i="30"/>
  <c r="H1473" i="30"/>
  <c r="H1472" i="30"/>
  <c r="H1471" i="30"/>
  <c r="H1470" i="30"/>
  <c r="H1469" i="30"/>
  <c r="H1468" i="30"/>
  <c r="H1467" i="30"/>
  <c r="H1466" i="30"/>
  <c r="H1465" i="30"/>
  <c r="H1464" i="30"/>
  <c r="H1463" i="30"/>
  <c r="H1462" i="30"/>
  <c r="H1461" i="30"/>
  <c r="H1457" i="30"/>
  <c r="H1456" i="30"/>
  <c r="H1455" i="30"/>
  <c r="H1427" i="30"/>
  <c r="H1426" i="30"/>
  <c r="H1425" i="30"/>
  <c r="H1424" i="30"/>
  <c r="H1423" i="30"/>
  <c r="H1422" i="30"/>
  <c r="H1421" i="30"/>
  <c r="H1420" i="30"/>
  <c r="H1419" i="30"/>
  <c r="H1418" i="30"/>
  <c r="H1417" i="30"/>
  <c r="H1416" i="30"/>
  <c r="H1415" i="30"/>
  <c r="H1410" i="30"/>
  <c r="H1409" i="30"/>
  <c r="H1408" i="30"/>
  <c r="H1407" i="30"/>
  <c r="H1406" i="30"/>
  <c r="H1405" i="30"/>
  <c r="H1402" i="30"/>
  <c r="H1401" i="30"/>
  <c r="H1400" i="30"/>
  <c r="H1399" i="30"/>
  <c r="H1358" i="30"/>
  <c r="H1357" i="30"/>
  <c r="H1356" i="30"/>
  <c r="H1355" i="30"/>
  <c r="H1354" i="30"/>
  <c r="H1353" i="30"/>
  <c r="H1335" i="30"/>
  <c r="H1305" i="30"/>
  <c r="H1304" i="30"/>
  <c r="H1291" i="30"/>
  <c r="H1261" i="30"/>
  <c r="H1259" i="30"/>
  <c r="H1258" i="30"/>
  <c r="H1257" i="30"/>
  <c r="H1256" i="30"/>
  <c r="H1254" i="30"/>
  <c r="H1252" i="30"/>
  <c r="H1251" i="30"/>
  <c r="H1250" i="30"/>
  <c r="H1249" i="30"/>
  <c r="H1235" i="30"/>
  <c r="H1234" i="30"/>
  <c r="H831" i="30"/>
  <c r="H768" i="30"/>
  <c r="H767" i="30"/>
  <c r="H766" i="30"/>
  <c r="H765" i="30"/>
  <c r="H764" i="30"/>
  <c r="H763" i="30"/>
  <c r="H707" i="30"/>
  <c r="H706" i="30"/>
  <c r="H705" i="30"/>
  <c r="H704" i="30"/>
  <c r="H703" i="30"/>
  <c r="H702" i="30"/>
  <c r="H690" i="30"/>
  <c r="H688" i="30"/>
  <c r="H687" i="30"/>
  <c r="H686" i="30"/>
  <c r="H685" i="30"/>
  <c r="H574" i="30"/>
  <c r="H572" i="30"/>
  <c r="H571" i="30"/>
  <c r="H570" i="30"/>
  <c r="H569" i="30"/>
  <c r="H519" i="30"/>
  <c r="H518" i="30"/>
  <c r="H517" i="30"/>
  <c r="H516" i="30"/>
  <c r="H515" i="30"/>
  <c r="H514" i="30"/>
  <c r="H513" i="30"/>
  <c r="H509" i="30"/>
  <c r="H508" i="30"/>
  <c r="H507" i="30"/>
  <c r="H506" i="30"/>
  <c r="H505" i="30"/>
  <c r="H504" i="30"/>
  <c r="H498" i="30"/>
  <c r="H497" i="30"/>
  <c r="H469" i="30"/>
  <c r="H468" i="30"/>
  <c r="H467" i="30"/>
  <c r="H466" i="30"/>
  <c r="H465" i="30"/>
  <c r="H464" i="30"/>
  <c r="H463" i="30"/>
  <c r="H462" i="30"/>
  <c r="H461" i="30"/>
  <c r="H460" i="30"/>
  <c r="H459" i="30"/>
  <c r="H458" i="30"/>
  <c r="H457" i="30"/>
  <c r="H450" i="30"/>
  <c r="H449" i="30"/>
  <c r="H448" i="30"/>
  <c r="H447" i="30"/>
  <c r="H443" i="30"/>
  <c r="H442" i="30"/>
  <c r="H441" i="30"/>
  <c r="H383" i="30"/>
  <c r="H382" i="30"/>
  <c r="H381" i="30"/>
  <c r="H380" i="30"/>
  <c r="H379" i="30"/>
  <c r="H378" i="30"/>
  <c r="H377" i="30"/>
  <c r="H376" i="30"/>
  <c r="H375" i="30"/>
  <c r="H374" i="30"/>
  <c r="H373" i="30"/>
  <c r="H372" i="30"/>
  <c r="H371" i="30"/>
  <c r="H369" i="30"/>
  <c r="H366" i="30"/>
  <c r="H365" i="30"/>
  <c r="H364" i="30"/>
  <c r="H363" i="30"/>
  <c r="H362" i="30"/>
  <c r="H361" i="30"/>
  <c r="H357" i="30"/>
  <c r="H356" i="30"/>
  <c r="H305" i="30"/>
  <c r="H304" i="30"/>
  <c r="H302" i="30"/>
  <c r="H301" i="30"/>
  <c r="H300" i="30"/>
  <c r="H299" i="30"/>
  <c r="H298" i="30"/>
  <c r="H295" i="30"/>
  <c r="H217" i="30"/>
  <c r="H216" i="30"/>
  <c r="H215" i="30"/>
  <c r="H214" i="30"/>
  <c r="H213" i="30"/>
  <c r="H212" i="30"/>
  <c r="H211" i="30"/>
  <c r="H208" i="30"/>
  <c r="H207" i="30"/>
  <c r="H112" i="30"/>
  <c r="H110" i="30"/>
  <c r="H109" i="30"/>
  <c r="H108" i="30"/>
  <c r="H107" i="30"/>
  <c r="H101" i="30"/>
  <c r="H62" i="30"/>
  <c r="H60" i="30"/>
  <c r="H56" i="30"/>
  <c r="H55" i="30"/>
  <c r="H51" i="30"/>
  <c r="H14" i="27"/>
  <c r="G14" i="27"/>
  <c r="E14" i="27"/>
  <c r="E13" i="27"/>
  <c r="G12" i="27"/>
  <c r="E12" i="27"/>
  <c r="H11" i="27"/>
  <c r="G11" i="27"/>
  <c r="E11" i="27"/>
  <c r="H10" i="27"/>
  <c r="G10" i="27"/>
  <c r="E10" i="27"/>
  <c r="F51" i="27"/>
  <c r="G50" i="27"/>
  <c r="F50" i="27"/>
  <c r="E50" i="27"/>
  <c r="E49" i="27"/>
  <c r="E52" i="27"/>
  <c r="E35" i="27"/>
  <c r="E41" i="27"/>
  <c r="E42" i="27"/>
  <c r="E44" i="27"/>
  <c r="E47" i="27"/>
  <c r="E48" i="27"/>
  <c r="E53" i="27"/>
  <c r="G49" i="27"/>
  <c r="F49" i="27"/>
  <c r="F52" i="27"/>
  <c r="I270" i="30"/>
  <c r="F270" i="30"/>
  <c r="G270" i="30"/>
  <c r="H270" i="30"/>
  <c r="I269" i="30"/>
  <c r="F269" i="30"/>
  <c r="F271" i="30"/>
  <c r="F191" i="30"/>
  <c r="G269" i="30"/>
  <c r="G271" i="30"/>
  <c r="G191" i="30"/>
  <c r="H269" i="30"/>
  <c r="H271" i="30"/>
  <c r="H191" i="30"/>
  <c r="G314" i="32"/>
  <c r="G47" i="27"/>
  <c r="G309" i="32"/>
  <c r="G46" i="27"/>
  <c r="G304" i="32"/>
  <c r="H300" i="32"/>
  <c r="G300" i="32"/>
  <c r="G45" i="27"/>
  <c r="G294" i="32"/>
  <c r="G44" i="27"/>
  <c r="G286" i="32"/>
  <c r="G43" i="27"/>
  <c r="G42" i="27"/>
  <c r="G41" i="27"/>
  <c r="H8" i="27"/>
  <c r="G219" i="32"/>
  <c r="G39" i="27"/>
  <c r="G24" i="32"/>
  <c r="G34" i="27"/>
  <c r="G118" i="32"/>
  <c r="G36" i="27"/>
  <c r="G186" i="32"/>
  <c r="G37" i="27"/>
  <c r="G195" i="32"/>
  <c r="G38" i="27"/>
  <c r="G48" i="27"/>
  <c r="H30" i="32"/>
  <c r="G30" i="32"/>
  <c r="I2116" i="30"/>
  <c r="F2116" i="30"/>
  <c r="G2116" i="30"/>
  <c r="H2116" i="30"/>
  <c r="F2115" i="30"/>
  <c r="I2061" i="30"/>
  <c r="F2061" i="30"/>
  <c r="G2061" i="30"/>
  <c r="G2062" i="30"/>
  <c r="G1991" i="30"/>
  <c r="H2061" i="30"/>
  <c r="F2060" i="30"/>
  <c r="I1983" i="30"/>
  <c r="F1983" i="30"/>
  <c r="G1983" i="30"/>
  <c r="H1983" i="30"/>
  <c r="I1982" i="30"/>
  <c r="F1982" i="30"/>
  <c r="F1984" i="30"/>
  <c r="F1810" i="30"/>
  <c r="G1982" i="30"/>
  <c r="I1927" i="30"/>
  <c r="F1927" i="30"/>
  <c r="G1927" i="30"/>
  <c r="H1927" i="30"/>
  <c r="I1926" i="30"/>
  <c r="F1926" i="30"/>
  <c r="G1926" i="30"/>
  <c r="G1928" i="30"/>
  <c r="G1809" i="30"/>
  <c r="H1926" i="30"/>
  <c r="H1928" i="30"/>
  <c r="H1809" i="30"/>
  <c r="I1878" i="30"/>
  <c r="F1878" i="30"/>
  <c r="G1878" i="30"/>
  <c r="G1879" i="30"/>
  <c r="G1808" i="30"/>
  <c r="H1878" i="30"/>
  <c r="I1800" i="30"/>
  <c r="I1744" i="30"/>
  <c r="F1800" i="30"/>
  <c r="F1744" i="30"/>
  <c r="G1800" i="30"/>
  <c r="G1744" i="30"/>
  <c r="H1800" i="30"/>
  <c r="H1744" i="30"/>
  <c r="I1731" i="30"/>
  <c r="F1731" i="30"/>
  <c r="G1731" i="30"/>
  <c r="H1731" i="30"/>
  <c r="I1730" i="30"/>
  <c r="I1732" i="30"/>
  <c r="I1382" i="30"/>
  <c r="F1730" i="30"/>
  <c r="F1732" i="30"/>
  <c r="F1382" i="30"/>
  <c r="G1730" i="30"/>
  <c r="H1730" i="30"/>
  <c r="I1682" i="30"/>
  <c r="F1682" i="30"/>
  <c r="G1682" i="30"/>
  <c r="H1682" i="30"/>
  <c r="I1627" i="30"/>
  <c r="F1627" i="30"/>
  <c r="G1627" i="30"/>
  <c r="G1628" i="30"/>
  <c r="G1380" i="30"/>
  <c r="H1627" i="30"/>
  <c r="I1563" i="30"/>
  <c r="F1563" i="30"/>
  <c r="G1563" i="30"/>
  <c r="H1563" i="30"/>
  <c r="I1505" i="30"/>
  <c r="F1505" i="30"/>
  <c r="G1505" i="30"/>
  <c r="G1506" i="30"/>
  <c r="G1378" i="30"/>
  <c r="H1505" i="30"/>
  <c r="I1444" i="30"/>
  <c r="F1444" i="30"/>
  <c r="H1444" i="30"/>
  <c r="I1369" i="30"/>
  <c r="F1369" i="30"/>
  <c r="G1369" i="30"/>
  <c r="H1369" i="30"/>
  <c r="I1322" i="30"/>
  <c r="F1322" i="30"/>
  <c r="G1322" i="30"/>
  <c r="H1322" i="30"/>
  <c r="I1142" i="30"/>
  <c r="I1084" i="30"/>
  <c r="F1142" i="30"/>
  <c r="F1084" i="30"/>
  <c r="G1142" i="30"/>
  <c r="G1084" i="30"/>
  <c r="H1142" i="30"/>
  <c r="H1084" i="30"/>
  <c r="I1010" i="30"/>
  <c r="H1010" i="30"/>
  <c r="G1010" i="30"/>
  <c r="I1009" i="30"/>
  <c r="H1009" i="30"/>
  <c r="G1009" i="30"/>
  <c r="F1010" i="30"/>
  <c r="F1009" i="30"/>
  <c r="I901" i="30"/>
  <c r="H901" i="30"/>
  <c r="G901" i="30"/>
  <c r="F901" i="30"/>
  <c r="I900" i="30"/>
  <c r="I902" i="30"/>
  <c r="I600" i="30"/>
  <c r="H900" i="30"/>
  <c r="H902" i="30"/>
  <c r="H600" i="30"/>
  <c r="G900" i="30"/>
  <c r="G902" i="30"/>
  <c r="G600" i="30"/>
  <c r="F900" i="30"/>
  <c r="F902" i="30"/>
  <c r="F600" i="30"/>
  <c r="F860" i="30"/>
  <c r="G860" i="30"/>
  <c r="G861" i="30"/>
  <c r="G599" i="30"/>
  <c r="I860" i="30"/>
  <c r="H860" i="30"/>
  <c r="F667" i="30"/>
  <c r="G667" i="30"/>
  <c r="H667" i="30"/>
  <c r="F666" i="30"/>
  <c r="I64" i="40"/>
  <c r="J64" i="40"/>
  <c r="G64" i="40"/>
  <c r="F64" i="40"/>
  <c r="M64" i="40"/>
  <c r="H1982" i="30"/>
  <c r="K54" i="46"/>
  <c r="H155" i="30"/>
  <c r="F155" i="30"/>
  <c r="F53" i="27"/>
  <c r="F315" i="32"/>
  <c r="J60" i="39"/>
  <c r="I933" i="30"/>
  <c r="F60" i="39"/>
  <c r="N60" i="39"/>
  <c r="I60" i="39"/>
  <c r="I931" i="30"/>
  <c r="G60" i="39"/>
  <c r="I929" i="30"/>
  <c r="M56" i="39"/>
  <c r="M57" i="39"/>
  <c r="F50" i="39"/>
  <c r="I832" i="30"/>
  <c r="G50" i="39"/>
  <c r="I833" i="30"/>
  <c r="I50" i="39"/>
  <c r="I835" i="30"/>
  <c r="J50" i="39"/>
  <c r="I837" i="30"/>
  <c r="N50" i="39"/>
  <c r="M47" i="39"/>
  <c r="M49" i="39"/>
  <c r="M48" i="39"/>
  <c r="M46" i="39"/>
  <c r="J43" i="39"/>
  <c r="I751" i="30"/>
  <c r="I43" i="39"/>
  <c r="I749" i="30"/>
  <c r="G43" i="39"/>
  <c r="I747" i="30"/>
  <c r="F43" i="39"/>
  <c r="I746" i="30"/>
  <c r="N43" i="39"/>
  <c r="M38" i="39"/>
  <c r="M35" i="39"/>
  <c r="N39" i="39"/>
  <c r="M40" i="39"/>
  <c r="M41" i="39"/>
  <c r="M31" i="39"/>
  <c r="M36" i="39"/>
  <c r="M33" i="39"/>
  <c r="M21" i="39"/>
  <c r="M25" i="39"/>
  <c r="M32" i="39"/>
  <c r="M37" i="39"/>
  <c r="M34" i="39"/>
  <c r="M22" i="39"/>
  <c r="M26" i="39"/>
  <c r="M23" i="39"/>
  <c r="M27" i="39"/>
  <c r="M20" i="39"/>
  <c r="M24" i="39"/>
  <c r="M28" i="39"/>
  <c r="G8" i="39"/>
  <c r="I703" i="30"/>
  <c r="G16" i="39"/>
  <c r="I686" i="30"/>
  <c r="J16" i="39"/>
  <c r="I690" i="30"/>
  <c r="I16" i="39"/>
  <c r="I688" i="30"/>
  <c r="M19" i="39"/>
  <c r="F16" i="39"/>
  <c r="I685" i="30"/>
  <c r="N16" i="39"/>
  <c r="J53" i="39"/>
  <c r="I830" i="30"/>
  <c r="J30" i="39"/>
  <c r="I768" i="30"/>
  <c r="G30" i="39"/>
  <c r="I764" i="30"/>
  <c r="M14" i="39"/>
  <c r="M13" i="39"/>
  <c r="M52" i="39"/>
  <c r="F8" i="39"/>
  <c r="I702" i="30"/>
  <c r="G11" i="39"/>
  <c r="I696" i="30"/>
  <c r="J8" i="39"/>
  <c r="I707" i="30"/>
  <c r="M9" i="39"/>
  <c r="J11" i="39"/>
  <c r="I700" i="30"/>
  <c r="I11" i="39"/>
  <c r="I698" i="30"/>
  <c r="F30" i="39"/>
  <c r="I763" i="30"/>
  <c r="I8" i="39"/>
  <c r="I705" i="30"/>
  <c r="M42" i="39"/>
  <c r="I1043" i="30"/>
  <c r="I1039" i="30"/>
  <c r="M29" i="39"/>
  <c r="M7" i="39"/>
  <c r="F53" i="39"/>
  <c r="I825" i="30"/>
  <c r="M10" i="39"/>
  <c r="N11" i="39"/>
  <c r="N53" i="39"/>
  <c r="I53" i="39"/>
  <c r="I828" i="30"/>
  <c r="G53" i="39"/>
  <c r="I826" i="30"/>
  <c r="N8" i="39"/>
  <c r="I928" i="30"/>
  <c r="M59" i="39"/>
  <c r="M12" i="39"/>
  <c r="I1038" i="30"/>
  <c r="M6" i="39"/>
  <c r="M15" i="39"/>
  <c r="I30" i="39"/>
  <c r="I766" i="30"/>
  <c r="M58" i="39"/>
  <c r="N30" i="39"/>
  <c r="F11" i="39"/>
  <c r="I695" i="30"/>
  <c r="M64" i="39"/>
  <c r="M65" i="39"/>
  <c r="I1041" i="30"/>
  <c r="K25" i="38"/>
  <c r="F30" i="38"/>
  <c r="I459" i="30"/>
  <c r="I11" i="38"/>
  <c r="I460" i="30"/>
  <c r="K19" i="38"/>
  <c r="J8" i="38"/>
  <c r="I469" i="30"/>
  <c r="K20" i="38"/>
  <c r="G11" i="38"/>
  <c r="I458" i="30"/>
  <c r="K9" i="38"/>
  <c r="K6" i="38"/>
  <c r="F8" i="38"/>
  <c r="I464" i="30"/>
  <c r="L8" i="38"/>
  <c r="J11" i="38"/>
  <c r="I462" i="30"/>
  <c r="K26" i="38"/>
  <c r="F34" i="38"/>
  <c r="I569" i="30"/>
  <c r="K27" i="38"/>
  <c r="I8" i="38"/>
  <c r="I467" i="30"/>
  <c r="J23" i="38"/>
  <c r="I519" i="30"/>
  <c r="I507" i="30"/>
  <c r="K7" i="38"/>
  <c r="L11" i="38"/>
  <c r="L13" i="38"/>
  <c r="K10" i="38"/>
  <c r="K11" i="38"/>
  <c r="F11" i="38"/>
  <c r="I457" i="30"/>
  <c r="K18" i="38"/>
  <c r="F23" i="38"/>
  <c r="I514" i="30"/>
  <c r="K17" i="38"/>
  <c r="L23" i="38"/>
  <c r="K28" i="38"/>
  <c r="K33" i="38"/>
  <c r="L34" i="38"/>
  <c r="I34" i="38"/>
  <c r="I572" i="30"/>
  <c r="K29" i="38"/>
  <c r="G23" i="38"/>
  <c r="I515" i="30"/>
  <c r="I504" i="30"/>
  <c r="I509" i="30"/>
  <c r="G34" i="38"/>
  <c r="I570" i="30"/>
  <c r="J34" i="38"/>
  <c r="I574" i="30"/>
  <c r="I23" i="38"/>
  <c r="I517" i="30"/>
  <c r="K12" i="38"/>
  <c r="K13" i="38"/>
  <c r="G8" i="38"/>
  <c r="I465" i="30"/>
  <c r="I505" i="30"/>
  <c r="M70" i="35"/>
  <c r="M73" i="35"/>
  <c r="M74" i="35"/>
  <c r="M75" i="35"/>
  <c r="I69" i="35"/>
  <c r="I374" i="30"/>
  <c r="F69" i="35"/>
  <c r="N69" i="35"/>
  <c r="J69" i="35"/>
  <c r="I376" i="30"/>
  <c r="G69" i="35"/>
  <c r="I372" i="30"/>
  <c r="M64" i="35"/>
  <c r="M61" i="35"/>
  <c r="M62" i="35"/>
  <c r="M67" i="35"/>
  <c r="M68" i="35"/>
  <c r="M57" i="35"/>
  <c r="M65" i="35"/>
  <c r="M58" i="35"/>
  <c r="M66" i="35"/>
  <c r="M59" i="35"/>
  <c r="M56" i="35"/>
  <c r="M60" i="35"/>
  <c r="M29" i="35"/>
  <c r="N55" i="35"/>
  <c r="M13" i="35"/>
  <c r="M14" i="35"/>
  <c r="M17" i="35"/>
  <c r="M18" i="35"/>
  <c r="M21" i="35"/>
  <c r="M22" i="35"/>
  <c r="M23" i="35"/>
  <c r="M24" i="35"/>
  <c r="M25" i="35"/>
  <c r="M26" i="35"/>
  <c r="M27" i="35"/>
  <c r="M28" i="35"/>
  <c r="M30" i="35"/>
  <c r="M11" i="35"/>
  <c r="M15" i="35"/>
  <c r="M19" i="35"/>
  <c r="M12" i="35"/>
  <c r="M16" i="35"/>
  <c r="M20" i="35"/>
  <c r="M7" i="35"/>
  <c r="M8" i="35"/>
  <c r="M9" i="35"/>
  <c r="M32" i="35"/>
  <c r="M33" i="35"/>
  <c r="M34" i="35"/>
  <c r="M35" i="35"/>
  <c r="M37" i="35"/>
  <c r="M38" i="35"/>
  <c r="M39" i="35"/>
  <c r="M42" i="35"/>
  <c r="M44" i="35"/>
  <c r="M48" i="35"/>
  <c r="M49" i="35"/>
  <c r="M51" i="35"/>
  <c r="M53" i="35"/>
  <c r="M54" i="35"/>
  <c r="M6" i="35"/>
  <c r="M10" i="35"/>
  <c r="F78" i="35"/>
  <c r="I361" i="30"/>
  <c r="I78" i="35"/>
  <c r="I364" i="30"/>
  <c r="I371" i="30"/>
  <c r="M63" i="35"/>
  <c r="M36" i="35"/>
  <c r="M40" i="35"/>
  <c r="M41" i="35"/>
  <c r="M43" i="35"/>
  <c r="M45" i="35"/>
  <c r="M46" i="35"/>
  <c r="M47" i="35"/>
  <c r="M50" i="35"/>
  <c r="M52" i="35"/>
  <c r="G78" i="35"/>
  <c r="I362" i="30"/>
  <c r="N78" i="35"/>
  <c r="J78" i="35"/>
  <c r="I369" i="30"/>
  <c r="M77" i="35"/>
  <c r="M31" i="35"/>
  <c r="M60" i="39"/>
  <c r="M50" i="39"/>
  <c r="M43" i="39"/>
  <c r="M39" i="39"/>
  <c r="M16" i="39"/>
  <c r="M53" i="39"/>
  <c r="M11" i="39"/>
  <c r="M8" i="39"/>
  <c r="M30" i="39"/>
  <c r="K30" i="38"/>
  <c r="K8" i="38"/>
  <c r="K34" i="38"/>
  <c r="K23" i="38"/>
  <c r="M69" i="35"/>
  <c r="M55" i="35"/>
  <c r="M78" i="35"/>
  <c r="F2139" i="30"/>
  <c r="G28" i="41"/>
  <c r="I1836" i="30"/>
  <c r="J28" i="41"/>
  <c r="I1843" i="30"/>
  <c r="I28" i="41"/>
  <c r="I1838" i="30"/>
  <c r="K25" i="41"/>
  <c r="K28" i="41"/>
  <c r="I1778" i="30"/>
  <c r="K215" i="45"/>
  <c r="K216" i="45"/>
  <c r="I1783" i="30"/>
  <c r="I1781" i="30"/>
  <c r="I1779" i="30"/>
  <c r="J44" i="46"/>
  <c r="I1585" i="30"/>
  <c r="I24" i="46"/>
  <c r="I1418" i="30"/>
  <c r="L24" i="46"/>
  <c r="I2087" i="30"/>
  <c r="L17" i="42"/>
  <c r="F17" i="42"/>
  <c r="I2138" i="30"/>
  <c r="K15" i="42"/>
  <c r="I8" i="42"/>
  <c r="G14" i="42"/>
  <c r="K12" i="42"/>
  <c r="G17" i="42"/>
  <c r="I2139" i="30"/>
  <c r="F8" i="42"/>
  <c r="L8" i="42"/>
  <c r="G8" i="42"/>
  <c r="J14" i="42"/>
  <c r="K11" i="42"/>
  <c r="J17" i="42"/>
  <c r="I2143" i="30"/>
  <c r="I14" i="42"/>
  <c r="F2143" i="30"/>
  <c r="K9" i="42"/>
  <c r="L14" i="42"/>
  <c r="K13" i="42"/>
  <c r="K7" i="42"/>
  <c r="K10" i="42"/>
  <c r="K19" i="42"/>
  <c r="K20" i="42"/>
  <c r="K21" i="42"/>
  <c r="K22" i="42"/>
  <c r="K16" i="42"/>
  <c r="F14" i="42"/>
  <c r="K6" i="42"/>
  <c r="I9" i="40"/>
  <c r="I1191" i="30"/>
  <c r="M32" i="40"/>
  <c r="I12" i="40"/>
  <c r="I1181" i="30"/>
  <c r="M12" i="40"/>
  <c r="J32" i="40"/>
  <c r="I1254" i="30"/>
  <c r="G32" i="40"/>
  <c r="I1250" i="30"/>
  <c r="J12" i="40"/>
  <c r="G12" i="40"/>
  <c r="I1179" i="30"/>
  <c r="F32" i="40"/>
  <c r="I1249" i="30"/>
  <c r="J9" i="40"/>
  <c r="I1193" i="30"/>
  <c r="I29" i="40"/>
  <c r="I1252" i="30"/>
  <c r="M29" i="40"/>
  <c r="G9" i="40"/>
  <c r="I1189" i="30"/>
  <c r="F12" i="40"/>
  <c r="I1178" i="30"/>
  <c r="F9" i="40"/>
  <c r="I1188" i="30"/>
  <c r="M9" i="40"/>
  <c r="J29" i="40"/>
  <c r="I1261" i="30"/>
  <c r="F29" i="40"/>
  <c r="I1256" i="30"/>
  <c r="I32" i="40"/>
  <c r="I1259" i="30"/>
  <c r="G29" i="40"/>
  <c r="I1257" i="30"/>
  <c r="F61" i="46"/>
  <c r="I1478" i="30"/>
  <c r="L42" i="46"/>
  <c r="G78" i="46"/>
  <c r="I1655" i="30"/>
  <c r="J61" i="46"/>
  <c r="I1483" i="30"/>
  <c r="I37" i="46"/>
  <c r="J42" i="46"/>
  <c r="K36" i="46"/>
  <c r="I42" i="46"/>
  <c r="I1593" i="30"/>
  <c r="F37" i="46"/>
  <c r="F42" i="46"/>
  <c r="G61" i="46"/>
  <c r="I1479" i="30"/>
  <c r="J78" i="46"/>
  <c r="I1659" i="30"/>
  <c r="J37" i="46"/>
  <c r="J48" i="46"/>
  <c r="I1544" i="30"/>
  <c r="G37" i="46"/>
  <c r="L37" i="46"/>
  <c r="G42" i="46"/>
  <c r="L61" i="46"/>
  <c r="L48" i="46"/>
  <c r="K25" i="46"/>
  <c r="K26" i="46"/>
  <c r="L65" i="46"/>
  <c r="J65" i="46"/>
  <c r="I1476" i="30"/>
  <c r="J52" i="46"/>
  <c r="I1537" i="30"/>
  <c r="K33" i="46"/>
  <c r="K39" i="46"/>
  <c r="I1591" i="30"/>
  <c r="I61" i="46"/>
  <c r="I1481" i="30"/>
  <c r="G70" i="46"/>
  <c r="I1462" i="30"/>
  <c r="K69" i="46"/>
  <c r="K79" i="46"/>
  <c r="K80" i="46"/>
  <c r="I26" i="46"/>
  <c r="I1408" i="30"/>
  <c r="K9" i="46"/>
  <c r="K38" i="46"/>
  <c r="F65" i="46"/>
  <c r="I1471" i="30"/>
  <c r="K58" i="46"/>
  <c r="K59" i="46"/>
  <c r="K23" i="46"/>
  <c r="K24" i="46"/>
  <c r="K47" i="46"/>
  <c r="I52" i="46"/>
  <c r="I1535" i="30"/>
  <c r="I1602" i="30"/>
  <c r="K17" i="46"/>
  <c r="K29" i="46"/>
  <c r="K32" i="46"/>
  <c r="I1590" i="30"/>
  <c r="F52" i="46"/>
  <c r="I1532" i="30"/>
  <c r="K46" i="46"/>
  <c r="G65" i="46"/>
  <c r="I1472" i="30"/>
  <c r="L70" i="46"/>
  <c r="I70" i="46"/>
  <c r="I1464" i="30"/>
  <c r="L78" i="46"/>
  <c r="K77" i="46"/>
  <c r="K7" i="46"/>
  <c r="K8" i="46"/>
  <c r="K10" i="46"/>
  <c r="K35" i="46"/>
  <c r="K51" i="46"/>
  <c r="I65" i="46"/>
  <c r="I1474" i="30"/>
  <c r="I78" i="46"/>
  <c r="I1657" i="30"/>
  <c r="K34" i="46"/>
  <c r="I1595" i="30"/>
  <c r="K41" i="46"/>
  <c r="L52" i="46"/>
  <c r="K62" i="46"/>
  <c r="K63" i="46"/>
  <c r="J70" i="46"/>
  <c r="I1466" i="30"/>
  <c r="K73" i="46"/>
  <c r="K74" i="46"/>
  <c r="K76" i="46"/>
  <c r="G52" i="46"/>
  <c r="I1533" i="30"/>
  <c r="F70" i="46"/>
  <c r="I1461" i="30"/>
  <c r="I1597" i="30"/>
  <c r="I48" i="46"/>
  <c r="I1542" i="30"/>
  <c r="K50" i="46"/>
  <c r="K30" i="46"/>
  <c r="K31" i="46"/>
  <c r="I1600" i="30"/>
  <c r="K56" i="46"/>
  <c r="K43" i="46"/>
  <c r="K44" i="46"/>
  <c r="G74" i="46"/>
  <c r="I1662" i="30"/>
  <c r="K6" i="46"/>
  <c r="I1598" i="30"/>
  <c r="K28" i="46"/>
  <c r="K64" i="46"/>
  <c r="G48" i="46"/>
  <c r="I1540" i="30"/>
  <c r="K49" i="46"/>
  <c r="K40" i="46"/>
  <c r="K75" i="46"/>
  <c r="K68" i="46"/>
  <c r="F78" i="46"/>
  <c r="I1654" i="30"/>
  <c r="K13" i="46"/>
  <c r="K14" i="46"/>
  <c r="K15" i="46"/>
  <c r="K16" i="46"/>
  <c r="K18" i="46"/>
  <c r="K19" i="46"/>
  <c r="K20" i="46"/>
  <c r="K21" i="46"/>
  <c r="I12" i="46"/>
  <c r="G12" i="46"/>
  <c r="J12" i="46"/>
  <c r="L12" i="46"/>
  <c r="F12" i="46"/>
  <c r="I13" i="34"/>
  <c r="F2141" i="30"/>
  <c r="K17" i="42"/>
  <c r="K14" i="42"/>
  <c r="K8" i="42"/>
  <c r="K37" i="46"/>
  <c r="K61" i="46"/>
  <c r="K42" i="46"/>
  <c r="K78" i="46"/>
  <c r="K65" i="46"/>
  <c r="K48" i="46"/>
  <c r="K70" i="46"/>
  <c r="K52" i="46"/>
  <c r="K12" i="46"/>
  <c r="I11" i="46"/>
  <c r="L11" i="46"/>
  <c r="L22" i="46"/>
  <c r="J11" i="46"/>
  <c r="G11" i="46"/>
  <c r="F11" i="46"/>
  <c r="F22" i="46"/>
  <c r="I1401" i="30"/>
  <c r="G22" i="46"/>
  <c r="I1423" i="30"/>
  <c r="I22" i="46"/>
  <c r="I1425" i="30"/>
  <c r="J22" i="46"/>
  <c r="I1427" i="30"/>
  <c r="K11" i="46"/>
  <c r="K22" i="46"/>
  <c r="I1422" i="30"/>
  <c r="E8" i="27"/>
  <c r="E315" i="32"/>
  <c r="E15" i="27"/>
  <c r="H315" i="32"/>
  <c r="G315" i="32"/>
  <c r="G198" i="31"/>
  <c r="I1984" i="30"/>
  <c r="I1810" i="30"/>
  <c r="G1011" i="30"/>
  <c r="G602" i="30"/>
  <c r="G1683" i="30"/>
  <c r="G1381" i="30"/>
  <c r="G1161" i="30"/>
  <c r="F197" i="30"/>
  <c r="G963" i="30"/>
  <c r="G601" i="30"/>
  <c r="F1011" i="30"/>
  <c r="F602" i="30"/>
  <c r="I607" i="30"/>
  <c r="H1817" i="30"/>
  <c r="G1817" i="30"/>
  <c r="G196" i="30"/>
  <c r="H1141" i="30"/>
  <c r="H1083" i="30"/>
  <c r="H1085" i="30"/>
  <c r="F1221" i="30"/>
  <c r="F1223" i="30"/>
  <c r="F1150" i="30"/>
  <c r="G238" i="30"/>
  <c r="G190" i="30"/>
  <c r="G194" i="30"/>
  <c r="G606" i="30"/>
  <c r="G1323" i="30"/>
  <c r="G1152" i="30"/>
  <c r="I743" i="30"/>
  <c r="H1984" i="30"/>
  <c r="H1810" i="30"/>
  <c r="G668" i="30"/>
  <c r="G596" i="30"/>
  <c r="G1071" i="30"/>
  <c r="G603" i="30"/>
  <c r="I430" i="30"/>
  <c r="I2180" i="30"/>
  <c r="I2182" i="30"/>
  <c r="I1993" i="30"/>
  <c r="G729" i="30"/>
  <c r="G597" i="30"/>
  <c r="G1801" i="30"/>
  <c r="G1739" i="30"/>
  <c r="G1741" i="30"/>
  <c r="G16" i="30"/>
  <c r="I727" i="30"/>
  <c r="F2062" i="30"/>
  <c r="F1991" i="30"/>
  <c r="F1998" i="30"/>
  <c r="H1799" i="30"/>
  <c r="H1801" i="30"/>
  <c r="H1739" i="30"/>
  <c r="H1741" i="30"/>
  <c r="H16" i="30"/>
  <c r="G345" i="30"/>
  <c r="G91" i="30"/>
  <c r="G30" i="30"/>
  <c r="G1160" i="30"/>
  <c r="G1162" i="30"/>
  <c r="G1743" i="30"/>
  <c r="G1745" i="30"/>
  <c r="H1998" i="30"/>
  <c r="F2117" i="30"/>
  <c r="F1992" i="30"/>
  <c r="I1998" i="30"/>
  <c r="I1999" i="30"/>
  <c r="G1085" i="30"/>
  <c r="G1370" i="30"/>
  <c r="G1153" i="30"/>
  <c r="G1387" i="30"/>
  <c r="G285" i="30"/>
  <c r="G1732" i="30"/>
  <c r="G1382" i="30"/>
  <c r="F1817" i="30"/>
  <c r="H1443" i="30"/>
  <c r="H1445" i="30"/>
  <c r="H1377" i="30"/>
  <c r="I1368" i="30"/>
  <c r="I1370" i="30"/>
  <c r="I1153" i="30"/>
  <c r="I1161" i="30"/>
  <c r="I2060" i="30"/>
  <c r="I2062" i="30"/>
  <c r="I1991" i="30"/>
  <c r="H2180" i="30"/>
  <c r="H2182" i="30"/>
  <c r="H1993" i="30"/>
  <c r="G330" i="30"/>
  <c r="G278" i="30"/>
  <c r="G281" i="30"/>
  <c r="G9" i="30"/>
  <c r="F727" i="30"/>
  <c r="F729" i="30"/>
  <c r="F597" i="30"/>
  <c r="F859" i="30"/>
  <c r="F861" i="30"/>
  <c r="F599" i="30"/>
  <c r="H961" i="30"/>
  <c r="H963" i="30"/>
  <c r="H601" i="30"/>
  <c r="F1277" i="30"/>
  <c r="F1279" i="30"/>
  <c r="F1151" i="30"/>
  <c r="F1321" i="30"/>
  <c r="F1323" i="30"/>
  <c r="F1152" i="30"/>
  <c r="F1368" i="30"/>
  <c r="F1370" i="30"/>
  <c r="F1153" i="30"/>
  <c r="F1443" i="30"/>
  <c r="F1445" i="30"/>
  <c r="F1377" i="30"/>
  <c r="F1504" i="30"/>
  <c r="F1506" i="30"/>
  <c r="F1378" i="30"/>
  <c r="F1562" i="30"/>
  <c r="F1564" i="30"/>
  <c r="F1379" i="30"/>
  <c r="F1626" i="30"/>
  <c r="F1628" i="30"/>
  <c r="F1380" i="30"/>
  <c r="G38" i="30"/>
  <c r="H1626" i="30"/>
  <c r="H1628" i="30"/>
  <c r="H1380" i="30"/>
  <c r="I1626" i="30"/>
  <c r="I1628" i="30"/>
  <c r="I1380" i="30"/>
  <c r="I1504" i="30"/>
  <c r="I1506" i="30"/>
  <c r="I1378" i="30"/>
  <c r="G607" i="30"/>
  <c r="G197" i="30"/>
  <c r="I1388" i="30"/>
  <c r="H1011" i="30"/>
  <c r="H602" i="30"/>
  <c r="G430" i="30"/>
  <c r="H859" i="30"/>
  <c r="H861" i="30"/>
  <c r="H599" i="30"/>
  <c r="I859" i="30"/>
  <c r="I861" i="30"/>
  <c r="I599" i="30"/>
  <c r="H1221" i="30"/>
  <c r="H1223" i="30"/>
  <c r="H1150" i="30"/>
  <c r="I1443" i="30"/>
  <c r="I1445" i="30"/>
  <c r="I1377" i="30"/>
  <c r="I1069" i="30"/>
  <c r="I1071" i="30"/>
  <c r="I603" i="30"/>
  <c r="F668" i="30"/>
  <c r="F596" i="30"/>
  <c r="I1011" i="30"/>
  <c r="I602" i="30"/>
  <c r="H485" i="30"/>
  <c r="H487" i="30"/>
  <c r="H422" i="30"/>
  <c r="H1504" i="30"/>
  <c r="H1506" i="30"/>
  <c r="H1378" i="30"/>
  <c r="H2115" i="30"/>
  <c r="F39" i="30"/>
  <c r="F1161" i="30"/>
  <c r="H1161" i="30"/>
  <c r="H2060" i="30"/>
  <c r="H2062" i="30"/>
  <c r="H1991" i="30"/>
  <c r="H2117" i="30"/>
  <c r="H1992" i="30"/>
  <c r="H1995" i="30"/>
  <c r="H18" i="30"/>
  <c r="F1681" i="30"/>
  <c r="F1799" i="30"/>
  <c r="I413" i="30"/>
  <c r="I415" i="30"/>
  <c r="I337" i="30"/>
  <c r="I341" i="30"/>
  <c r="I10" i="30"/>
  <c r="I961" i="30"/>
  <c r="I963" i="30"/>
  <c r="I601" i="30"/>
  <c r="I1321" i="30"/>
  <c r="I1323" i="30"/>
  <c r="I1152" i="30"/>
  <c r="I1277" i="30"/>
  <c r="I1279" i="30"/>
  <c r="I1151" i="30"/>
  <c r="F2180" i="30"/>
  <c r="F2182" i="30"/>
  <c r="F1993" i="30"/>
  <c r="H1368" i="30"/>
  <c r="H1370" i="30"/>
  <c r="H1153" i="30"/>
  <c r="G1143" i="30"/>
  <c r="G1078" i="30"/>
  <c r="G1081" i="30"/>
  <c r="G13" i="30"/>
  <c r="I2115" i="30"/>
  <c r="I2117" i="30"/>
  <c r="I1992" i="30"/>
  <c r="I1799" i="30"/>
  <c r="I1743" i="30"/>
  <c r="F181" i="30"/>
  <c r="F183" i="30"/>
  <c r="F32" i="30"/>
  <c r="G1564" i="30"/>
  <c r="G1379" i="30"/>
  <c r="G1385" i="30"/>
  <c r="G15" i="30"/>
  <c r="F1928" i="30"/>
  <c r="F1809" i="30"/>
  <c r="H197" i="30"/>
  <c r="I39" i="30"/>
  <c r="G2182" i="30"/>
  <c r="G1993" i="30"/>
  <c r="I1877" i="30"/>
  <c r="I1562" i="30"/>
  <c r="I1564" i="30"/>
  <c r="I1379" i="30"/>
  <c r="F1388" i="30"/>
  <c r="I1817" i="30"/>
  <c r="I1928" i="30"/>
  <c r="I1809" i="30"/>
  <c r="H328" i="30"/>
  <c r="H283" i="30"/>
  <c r="H285" i="30"/>
  <c r="H587" i="30"/>
  <c r="H589" i="30"/>
  <c r="H424" i="30"/>
  <c r="G128" i="30"/>
  <c r="G31" i="30"/>
  <c r="F89" i="30"/>
  <c r="F91" i="30"/>
  <c r="F30" i="30"/>
  <c r="F126" i="30"/>
  <c r="F128" i="30"/>
  <c r="F31" i="30"/>
  <c r="F236" i="30"/>
  <c r="F196" i="30"/>
  <c r="F198" i="30"/>
  <c r="F8" i="30"/>
  <c r="F328" i="30"/>
  <c r="F330" i="30"/>
  <c r="F278" i="30"/>
  <c r="F281" i="30"/>
  <c r="F9" i="30"/>
  <c r="F413" i="30"/>
  <c r="F343" i="30"/>
  <c r="F345" i="30"/>
  <c r="F544" i="30"/>
  <c r="F546" i="30"/>
  <c r="F423" i="30"/>
  <c r="F587" i="30"/>
  <c r="F589" i="30"/>
  <c r="F424" i="30"/>
  <c r="F796" i="30"/>
  <c r="F798" i="30"/>
  <c r="F598" i="30"/>
  <c r="F961" i="30"/>
  <c r="F963" i="30"/>
  <c r="F601" i="30"/>
  <c r="F1069" i="30"/>
  <c r="F1071" i="30"/>
  <c r="F603" i="30"/>
  <c r="F430" i="30"/>
  <c r="L6" i="34"/>
  <c r="L10" i="34"/>
  <c r="L11" i="34"/>
  <c r="L12" i="34"/>
  <c r="D26" i="34"/>
  <c r="I51" i="30"/>
  <c r="L14" i="34"/>
  <c r="L15" i="34"/>
  <c r="L16" i="34"/>
  <c r="L17" i="34"/>
  <c r="L18" i="34"/>
  <c r="L19" i="34"/>
  <c r="L20" i="34"/>
  <c r="L21" i="34"/>
  <c r="E21" i="34"/>
  <c r="F21" i="34"/>
  <c r="J21" i="34"/>
  <c r="J13" i="34"/>
  <c r="J26" i="34"/>
  <c r="I58" i="30"/>
  <c r="H21" i="34"/>
  <c r="I21" i="34"/>
  <c r="L22" i="34"/>
  <c r="L23" i="34"/>
  <c r="F13" i="34"/>
  <c r="G13" i="34"/>
  <c r="L7" i="34"/>
  <c r="L9" i="34"/>
  <c r="K26" i="34"/>
  <c r="I304" i="30"/>
  <c r="I26" i="34"/>
  <c r="I61" i="30"/>
  <c r="I181" i="30"/>
  <c r="I183" i="30"/>
  <c r="I32" i="30"/>
  <c r="I126" i="30"/>
  <c r="I128" i="30"/>
  <c r="I31" i="30"/>
  <c r="M13" i="34"/>
  <c r="M26" i="34"/>
  <c r="I57" i="30"/>
  <c r="E13" i="34"/>
  <c r="E26" i="34"/>
  <c r="L8" i="34"/>
  <c r="L24" i="34"/>
  <c r="L25" i="34"/>
  <c r="L31" i="34"/>
  <c r="L32" i="34"/>
  <c r="I298" i="30"/>
  <c r="I305" i="30"/>
  <c r="F26" i="34"/>
  <c r="I55" i="30"/>
  <c r="I301" i="30"/>
  <c r="G21" i="34"/>
  <c r="G26" i="34"/>
  <c r="I56" i="30"/>
  <c r="H13" i="34"/>
  <c r="H26" i="34"/>
  <c r="I60" i="30"/>
  <c r="L5" i="34"/>
  <c r="L13" i="34"/>
  <c r="L37" i="34"/>
  <c r="L38" i="34"/>
  <c r="I544" i="30"/>
  <c r="I546" i="30"/>
  <c r="I423" i="30"/>
  <c r="I485" i="30"/>
  <c r="I487" i="30"/>
  <c r="I422" i="30"/>
  <c r="I587" i="30"/>
  <c r="I589" i="30"/>
  <c r="I424" i="30"/>
  <c r="I427" i="30"/>
  <c r="I11" i="30"/>
  <c r="G2117" i="30"/>
  <c r="G1992" i="30"/>
  <c r="G1997" i="30"/>
  <c r="H1143" i="30"/>
  <c r="H1078" i="30"/>
  <c r="H1081" i="30"/>
  <c r="H13" i="30"/>
  <c r="G415" i="30"/>
  <c r="G337" i="30"/>
  <c r="G341" i="30"/>
  <c r="G10" i="30"/>
  <c r="G1998" i="30"/>
  <c r="H668" i="30"/>
  <c r="H596" i="30"/>
  <c r="H607" i="30"/>
  <c r="I271" i="30"/>
  <c r="I191" i="30"/>
  <c r="H1321" i="30"/>
  <c r="H1323" i="30"/>
  <c r="H1152" i="30"/>
  <c r="G183" i="30"/>
  <c r="G32" i="30"/>
  <c r="G39" i="30"/>
  <c r="G589" i="30"/>
  <c r="G424" i="30"/>
  <c r="G429" i="30"/>
  <c r="I796" i="30"/>
  <c r="I798" i="30"/>
  <c r="I598" i="30"/>
  <c r="H181" i="30"/>
  <c r="H183" i="30"/>
  <c r="H32" i="30"/>
  <c r="I729" i="30"/>
  <c r="I597" i="30"/>
  <c r="H413" i="30"/>
  <c r="I1221" i="30"/>
  <c r="H1681" i="30"/>
  <c r="H1683" i="30"/>
  <c r="H1381" i="30"/>
  <c r="I197" i="30"/>
  <c r="I236" i="30"/>
  <c r="H1732" i="30"/>
  <c r="H1382" i="30"/>
  <c r="H1388" i="30"/>
  <c r="F1816" i="30"/>
  <c r="F1879" i="30"/>
  <c r="F1808" i="30"/>
  <c r="I1681" i="30"/>
  <c r="I1683" i="30"/>
  <c r="I1381" i="30"/>
  <c r="H796" i="30"/>
  <c r="H798" i="30"/>
  <c r="H598" i="30"/>
  <c r="H727" i="30"/>
  <c r="H89" i="30"/>
  <c r="H126" i="30"/>
  <c r="H128" i="30"/>
  <c r="H31" i="30"/>
  <c r="H236" i="30"/>
  <c r="H544" i="30"/>
  <c r="H1277" i="30"/>
  <c r="F485" i="30"/>
  <c r="F1141" i="30"/>
  <c r="G1279" i="30"/>
  <c r="G1151" i="30"/>
  <c r="G1158" i="30"/>
  <c r="G14" i="30"/>
  <c r="G1388" i="30"/>
  <c r="G1389" i="30"/>
  <c r="F607" i="30"/>
  <c r="G1816" i="30"/>
  <c r="G1984" i="30"/>
  <c r="G1810" i="30"/>
  <c r="G1814" i="30"/>
  <c r="G17" i="30"/>
  <c r="H1877" i="30"/>
  <c r="H1562" i="30"/>
  <c r="H1564" i="30"/>
  <c r="H1379" i="30"/>
  <c r="H1069" i="30"/>
  <c r="H1071" i="30"/>
  <c r="H603" i="30"/>
  <c r="G546" i="30"/>
  <c r="G423" i="30"/>
  <c r="I343" i="30"/>
  <c r="I345" i="30"/>
  <c r="F283" i="30"/>
  <c r="F285" i="30"/>
  <c r="F1995" i="30"/>
  <c r="G1818" i="30"/>
  <c r="G36" i="30"/>
  <c r="G7" i="30"/>
  <c r="I1997" i="30"/>
  <c r="F1818" i="30"/>
  <c r="G608" i="30"/>
  <c r="F415" i="30"/>
  <c r="F337" i="30"/>
  <c r="F341" i="30"/>
  <c r="F10" i="30"/>
  <c r="F1997" i="30"/>
  <c r="F1999" i="30"/>
  <c r="G427" i="30"/>
  <c r="G11" i="30"/>
  <c r="F238" i="30"/>
  <c r="F190" i="30"/>
  <c r="F194" i="30"/>
  <c r="F36" i="30"/>
  <c r="F7" i="30"/>
  <c r="G40" i="30"/>
  <c r="G198" i="30"/>
  <c r="G8" i="30"/>
  <c r="G604" i="30"/>
  <c r="G12" i="30"/>
  <c r="F1814" i="30"/>
  <c r="F17" i="30"/>
  <c r="H1997" i="30"/>
  <c r="H1743" i="30"/>
  <c r="H1745" i="30"/>
  <c r="F604" i="30"/>
  <c r="F12" i="30"/>
  <c r="F1160" i="30"/>
  <c r="F1162" i="30"/>
  <c r="F22" i="30"/>
  <c r="E18" i="27"/>
  <c r="F1158" i="30"/>
  <c r="F14" i="30"/>
  <c r="H1999" i="30"/>
  <c r="F1387" i="30"/>
  <c r="F1389" i="30"/>
  <c r="G1995" i="30"/>
  <c r="G18" i="30"/>
  <c r="I1387" i="30"/>
  <c r="I1389" i="30"/>
  <c r="I1816" i="30"/>
  <c r="I1818" i="30"/>
  <c r="I1879" i="30"/>
  <c r="I1808" i="30"/>
  <c r="I1814" i="30"/>
  <c r="I17" i="30"/>
  <c r="F1683" i="30"/>
  <c r="F1381" i="30"/>
  <c r="F1385" i="30"/>
  <c r="F15" i="30"/>
  <c r="F38" i="30"/>
  <c r="F40" i="30"/>
  <c r="F606" i="30"/>
  <c r="F608" i="30"/>
  <c r="H330" i="30"/>
  <c r="H278" i="30"/>
  <c r="H281" i="30"/>
  <c r="H9" i="30"/>
  <c r="F1801" i="30"/>
  <c r="F1739" i="30"/>
  <c r="F1741" i="30"/>
  <c r="F16" i="30"/>
  <c r="F1743" i="30"/>
  <c r="F1745" i="30"/>
  <c r="L26" i="34"/>
  <c r="I307" i="30"/>
  <c r="I328" i="30"/>
  <c r="I62" i="30"/>
  <c r="I89" i="30"/>
  <c r="I38" i="30"/>
  <c r="I40" i="30"/>
  <c r="H91" i="30"/>
  <c r="H30" i="30"/>
  <c r="H36" i="30"/>
  <c r="H7" i="30"/>
  <c r="H38" i="30"/>
  <c r="H415" i="30"/>
  <c r="H337" i="30"/>
  <c r="H341" i="30"/>
  <c r="H10" i="30"/>
  <c r="H343" i="30"/>
  <c r="H345" i="30"/>
  <c r="H546" i="30"/>
  <c r="H423" i="30"/>
  <c r="H427" i="30"/>
  <c r="H11" i="30"/>
  <c r="H429" i="30"/>
  <c r="H431" i="30"/>
  <c r="H729" i="30"/>
  <c r="H597" i="30"/>
  <c r="H604" i="30"/>
  <c r="H12" i="30"/>
  <c r="H606" i="30"/>
  <c r="H608" i="30"/>
  <c r="I238" i="30"/>
  <c r="I190" i="30"/>
  <c r="I194" i="30"/>
  <c r="I196" i="30"/>
  <c r="H1385" i="30"/>
  <c r="H15" i="30"/>
  <c r="I606" i="30"/>
  <c r="I608" i="30"/>
  <c r="I1385" i="30"/>
  <c r="I15" i="30"/>
  <c r="G431" i="30"/>
  <c r="G21" i="30"/>
  <c r="F1083" i="30"/>
  <c r="F1085" i="30"/>
  <c r="F1143" i="30"/>
  <c r="F1078" i="30"/>
  <c r="F1081" i="30"/>
  <c r="F13" i="30"/>
  <c r="H238" i="30"/>
  <c r="H190" i="30"/>
  <c r="H194" i="30"/>
  <c r="H196" i="30"/>
  <c r="H198" i="30"/>
  <c r="H8" i="30"/>
  <c r="H1387" i="30"/>
  <c r="H1389" i="30"/>
  <c r="G22" i="30"/>
  <c r="H1279" i="30"/>
  <c r="H1151" i="30"/>
  <c r="H1158" i="30"/>
  <c r="H14" i="30"/>
  <c r="H1160" i="30"/>
  <c r="H1162" i="30"/>
  <c r="H1879" i="30"/>
  <c r="H1808" i="30"/>
  <c r="H1814" i="30"/>
  <c r="H17" i="30"/>
  <c r="H1816" i="30"/>
  <c r="H1818" i="30"/>
  <c r="F487" i="30"/>
  <c r="F422" i="30"/>
  <c r="F427" i="30"/>
  <c r="F11" i="30"/>
  <c r="F429" i="30"/>
  <c r="F431" i="30"/>
  <c r="I1160" i="30"/>
  <c r="I1162" i="30"/>
  <c r="I1223" i="30"/>
  <c r="I1150" i="30"/>
  <c r="I1158" i="30"/>
  <c r="I14" i="30"/>
  <c r="G1999" i="30"/>
  <c r="G19" i="30"/>
  <c r="F19" i="30"/>
  <c r="I283" i="30"/>
  <c r="I285" i="30"/>
  <c r="I330" i="30"/>
  <c r="I278" i="30"/>
  <c r="I281" i="30"/>
  <c r="I9" i="30"/>
  <c r="I91" i="30"/>
  <c r="I30" i="30"/>
  <c r="H21" i="30"/>
  <c r="F26" i="27"/>
  <c r="F18" i="27"/>
  <c r="F21" i="30"/>
  <c r="F17" i="27"/>
  <c r="G23" i="30"/>
  <c r="F25" i="27"/>
  <c r="I198" i="30"/>
  <c r="I8" i="30"/>
  <c r="E17" i="27"/>
  <c r="F23" i="30"/>
  <c r="G17" i="27"/>
  <c r="G25" i="27"/>
  <c r="H15" i="27"/>
  <c r="G52" i="27"/>
  <c r="F198" i="31"/>
  <c r="G8" i="27"/>
  <c r="G15" i="27"/>
  <c r="G53" i="27"/>
  <c r="I1995" i="30"/>
  <c r="I18" i="30"/>
  <c r="H19" i="30"/>
  <c r="I1745" i="30"/>
  <c r="I1801" i="30"/>
  <c r="I1739" i="30"/>
  <c r="I1741" i="30"/>
  <c r="I16" i="30"/>
  <c r="I429" i="30"/>
  <c r="I431" i="30"/>
  <c r="I36" i="30"/>
  <c r="I7" i="30"/>
  <c r="H22" i="30"/>
  <c r="H40" i="30"/>
  <c r="I604" i="30"/>
  <c r="I12" i="30"/>
  <c r="I1141" i="30"/>
  <c r="I22" i="30"/>
  <c r="G26" i="27"/>
  <c r="G18" i="27"/>
  <c r="H23" i="30"/>
  <c r="I1083" i="30"/>
  <c r="I1143" i="30"/>
  <c r="I1078" i="30"/>
  <c r="I1081" i="30"/>
  <c r="I13" i="30"/>
  <c r="I19" i="30"/>
  <c r="B26" i="27"/>
  <c r="H18" i="27"/>
  <c r="I21" i="30"/>
  <c r="I1085" i="30"/>
  <c r="H17" i="27"/>
  <c r="I23" i="30"/>
  <c r="B25" i="27"/>
  <c r="G12" i="31"/>
  <c r="I198" i="31"/>
  <c r="F12" i="31"/>
  <c r="E19" i="27"/>
  <c r="E20" i="27"/>
  <c r="H12" i="31"/>
  <c r="H198" i="31"/>
  <c r="F27" i="27"/>
  <c r="F28" i="27"/>
  <c r="F19" i="27"/>
  <c r="F20" i="27"/>
  <c r="G27" i="27"/>
  <c r="G19" i="27"/>
  <c r="G20" i="27"/>
  <c r="G28" i="27"/>
  <c r="H26" i="27"/>
  <c r="H25" i="27"/>
  <c r="H27" i="27"/>
  <c r="H28" i="27"/>
  <c r="I12" i="31"/>
  <c r="H19" i="27"/>
  <c r="H20" i="27"/>
  <c r="G21" i="27"/>
  <c r="B27" i="27"/>
  <c r="B28" i="27"/>
</calcChain>
</file>

<file path=xl/sharedStrings.xml><?xml version="1.0" encoding="utf-8"?>
<sst xmlns="http://schemas.openxmlformats.org/spreadsheetml/2006/main" count="8464" uniqueCount="1553">
  <si>
    <t>CODE</t>
  </si>
  <si>
    <t>DESCRIPTION</t>
  </si>
  <si>
    <t>REVENUE</t>
  </si>
  <si>
    <t>FEDERATION ACCOUNTS REVENUE (FAAC)-GENERAL</t>
  </si>
  <si>
    <t>Statutory Allocation</t>
  </si>
  <si>
    <t>Other Federally Allocated Revenue</t>
  </si>
  <si>
    <t>INTERNALLY GENERATED REVENUE(IGR)-GENERAL</t>
  </si>
  <si>
    <t>Tax Revenue</t>
  </si>
  <si>
    <t>Capital Gains Tax (Individual)-Main</t>
  </si>
  <si>
    <t xml:space="preserve"> Sale of Physical Assets ( Plant, Machinery &amp; Equipment)</t>
  </si>
  <si>
    <t>Other Taxes</t>
  </si>
  <si>
    <t>Stamp Duties</t>
  </si>
  <si>
    <t>Development Levy</t>
  </si>
  <si>
    <t>Non-Tax Revenue</t>
  </si>
  <si>
    <t>Licenses</t>
  </si>
  <si>
    <t>Fees-Main</t>
  </si>
  <si>
    <t xml:space="preserve">Registration Fees                                  </t>
  </si>
  <si>
    <t>Renewal Fees</t>
  </si>
  <si>
    <t xml:space="preserve">Vehicle Registration and Weighting Fees                               </t>
  </si>
  <si>
    <t xml:space="preserve">Vehicle Plate Number                                                  </t>
  </si>
  <si>
    <t xml:space="preserve">Taxi Registration                                                     </t>
  </si>
  <si>
    <t xml:space="preserve">Vehicle Hackney Permit                                                </t>
  </si>
  <si>
    <t>Building Plan Fees</t>
  </si>
  <si>
    <t xml:space="preserve">Driver's Badge                                                        </t>
  </si>
  <si>
    <t xml:space="preserve">Conductors Badge                                                      </t>
  </si>
  <si>
    <t xml:space="preserve">Irrigation Land Fees                                                  </t>
  </si>
  <si>
    <t xml:space="preserve">Tender Fees                                                           </t>
  </si>
  <si>
    <t xml:space="preserve">Vaccine Fees                                                          </t>
  </si>
  <si>
    <t xml:space="preserve">School Fees                                                           </t>
  </si>
  <si>
    <t xml:space="preserve">Private Schools Registration                                          </t>
  </si>
  <si>
    <t xml:space="preserve">Examination Fees                                                      </t>
  </si>
  <si>
    <t xml:space="preserve">Student Boarding Fees                                                 </t>
  </si>
  <si>
    <t xml:space="preserve">Pharm. Inspection of Ind.                                             </t>
  </si>
  <si>
    <t>students Registration Fees</t>
  </si>
  <si>
    <t>Private Hospital &amp; Clinic Inspection Fees</t>
  </si>
  <si>
    <t xml:space="preserve">Lease Fees                                                            </t>
  </si>
  <si>
    <t xml:space="preserve">Restaurant and Swimming Pool Fee                                      </t>
  </si>
  <si>
    <t xml:space="preserve">Registration of Youth Clubs                                           </t>
  </si>
  <si>
    <t xml:space="preserve">Land Development &amp; Infrastructure Fees                                                 </t>
  </si>
  <si>
    <t xml:space="preserve">Survey Fees                                                           </t>
  </si>
  <si>
    <t xml:space="preserve">Deeds preparation &amp; execution Fees                                    </t>
  </si>
  <si>
    <t xml:space="preserve">Document Registration &amp; Search Fees                                   </t>
  </si>
  <si>
    <t xml:space="preserve">Valuation Fees for Private Properties                                 </t>
  </si>
  <si>
    <t xml:space="preserve">Non-Refundable Application for Land                                   </t>
  </si>
  <si>
    <t xml:space="preserve">Application for Re-grant of Land                                       </t>
  </si>
  <si>
    <t xml:space="preserve">Change of Purpose                                                     </t>
  </si>
  <si>
    <t xml:space="preserve">Social Homes Corner - Shops                                           </t>
  </si>
  <si>
    <t xml:space="preserve">Day-Care Centre                                                       </t>
  </si>
  <si>
    <t xml:space="preserve">Registration of Private Clinics                                       </t>
  </si>
  <si>
    <t xml:space="preserve">Refuse Collection Fees (House to House)                               </t>
  </si>
  <si>
    <t xml:space="preserve">Registration of Environmental Dumping Sites                           </t>
  </si>
  <si>
    <t xml:space="preserve">Hire of Conference Hall                                               </t>
  </si>
  <si>
    <t xml:space="preserve">Registration of Self-Help Group                                       </t>
  </si>
  <si>
    <t xml:space="preserve">Consultancy Services Fees                                             </t>
  </si>
  <si>
    <t xml:space="preserve">Patients Admission Deposits                                           </t>
  </si>
  <si>
    <t xml:space="preserve">Loss of Gate Pass Fee                                                 </t>
  </si>
  <si>
    <t xml:space="preserve">Laundry Services &amp; Dietry Consultation                                </t>
  </si>
  <si>
    <t xml:space="preserve">Private Hospital Registration                                         </t>
  </si>
  <si>
    <t>Road Worthiness  Tests Fees</t>
  </si>
  <si>
    <t xml:space="preserve">Safety (petrol station)  </t>
  </si>
  <si>
    <t>Schools Hostel (Boarding) Fees</t>
  </si>
  <si>
    <t>Small Scale Industrial Estate Fees</t>
  </si>
  <si>
    <t xml:space="preserve">Soil concrete testing charge </t>
  </si>
  <si>
    <t>Soil development  fees</t>
  </si>
  <si>
    <t>State ground Rent</t>
  </si>
  <si>
    <t>Laboratory Services Fees</t>
  </si>
  <si>
    <t xml:space="preserve">State indigene certificate </t>
  </si>
  <si>
    <t>printing fee</t>
  </si>
  <si>
    <t xml:space="preserve">Survey fees </t>
  </si>
  <si>
    <t>Tenders Processing Fees</t>
  </si>
  <si>
    <t>Trade cattle licence</t>
  </si>
  <si>
    <t>Trade Fair &amp; Exhibition Fee</t>
  </si>
  <si>
    <t>Trade test &amp; workshop receipts</t>
  </si>
  <si>
    <t>Tuition Fees</t>
  </si>
  <si>
    <t>veterinary treatment fees</t>
  </si>
  <si>
    <t>Veterinary Clinic Treatment  Fee</t>
  </si>
  <si>
    <t>Work Receipt Adjustments</t>
  </si>
  <si>
    <t>Fines -(Main)</t>
  </si>
  <si>
    <t xml:space="preserve">Stamp Duties Penalties                                              </t>
  </si>
  <si>
    <t xml:space="preserve">Court Fine                                                   </t>
  </si>
  <si>
    <t>Penalties</t>
  </si>
  <si>
    <t>Other Fines</t>
  </si>
  <si>
    <t>Sales-Main</t>
  </si>
  <si>
    <t xml:space="preserve">Sales of Obsolete Stores/Vehicles                                     </t>
  </si>
  <si>
    <t xml:space="preserve">Proceed from sales of Fertilizer                                      </t>
  </si>
  <si>
    <t xml:space="preserve">Sales of Motorcycle/Bicycle App. Form                                 </t>
  </si>
  <si>
    <t xml:space="preserve">Sales of Publications                                                 </t>
  </si>
  <si>
    <t xml:space="preserve">Sales of Fisheries Products                                           </t>
  </si>
  <si>
    <t xml:space="preserve">Sales of Agricultural Products                                        </t>
  </si>
  <si>
    <t xml:space="preserve">Sales of Grains                                                       </t>
  </si>
  <si>
    <t xml:space="preserve">Sales of Farm Produce                                                 </t>
  </si>
  <si>
    <t xml:space="preserve">Drug Cost Recovery                                                    </t>
  </si>
  <si>
    <t xml:space="preserve">Sales from Drug Man. Unit                                             </t>
  </si>
  <si>
    <t xml:space="preserve">Sales of High Court Civil procedure Rules annual publication          </t>
  </si>
  <si>
    <t xml:space="preserve">Sales of Poles                                                        </t>
  </si>
  <si>
    <t>Sale of Telephone Directory</t>
  </si>
  <si>
    <t>Sale of Photograph</t>
  </si>
  <si>
    <t>Sale of Home Economics Products</t>
  </si>
  <si>
    <t>Sale of Workshop Products</t>
  </si>
  <si>
    <t>5% Sales Charges</t>
  </si>
  <si>
    <t>Sale of DRF Items</t>
  </si>
  <si>
    <t>Sales of Fertilizer</t>
  </si>
  <si>
    <t>Other Sales</t>
  </si>
  <si>
    <t>Earnings -Main</t>
  </si>
  <si>
    <t>Combine Harvester Services</t>
  </si>
  <si>
    <t>Garage Hire Charges</t>
  </si>
  <si>
    <t>Agricultural Shievers Charges</t>
  </si>
  <si>
    <t>Farm Plot Charges</t>
  </si>
  <si>
    <t>Animal Tractor Charges</t>
  </si>
  <si>
    <t>Domestic Pest Control</t>
  </si>
  <si>
    <t>Hatchery Charges</t>
  </si>
  <si>
    <t>Gully Emptier Charges</t>
  </si>
  <si>
    <t>Public Health Lab Services</t>
  </si>
  <si>
    <t>Change of Ownership Charges</t>
  </si>
  <si>
    <t>Plant Hire Charges</t>
  </si>
  <si>
    <t>Printing Charges</t>
  </si>
  <si>
    <t>Consultancy Services</t>
  </si>
  <si>
    <t>Car Hire Charges</t>
  </si>
  <si>
    <t>Health Inspection</t>
  </si>
  <si>
    <t>Environmental Laboratory</t>
  </si>
  <si>
    <t xml:space="preserve">Sewerage Collection &amp; Treatment Charges                               </t>
  </si>
  <si>
    <t xml:space="preserve">Registration of Private Refuse Collectors                             </t>
  </si>
  <si>
    <t xml:space="preserve">Building Material &amp; Site Registration                                 </t>
  </si>
  <si>
    <t xml:space="preserve">Parks &amp; Gardens                                                       </t>
  </si>
  <si>
    <t xml:space="preserve">Fire Wood Trafficking Charges                                         </t>
  </si>
  <si>
    <t xml:space="preserve">Sales of Plantations                                                  </t>
  </si>
  <si>
    <t xml:space="preserve">Accommodation Charges                                                 </t>
  </si>
  <si>
    <t xml:space="preserve">Catering Services                                                     </t>
  </si>
  <si>
    <t xml:space="preserve">Telephone Services                                                    </t>
  </si>
  <si>
    <t xml:space="preserve">Sales of Trade Fair Exhibition                                        </t>
  </si>
  <si>
    <t xml:space="preserve">Registration of Business Groups &amp; Associations                        </t>
  </si>
  <si>
    <t xml:space="preserve">Registration of Business Premises                                     </t>
  </si>
  <si>
    <t xml:space="preserve">Hire of Video Equipment                                               </t>
  </si>
  <si>
    <t xml:space="preserve">Public Address System                                                 </t>
  </si>
  <si>
    <t xml:space="preserve">Graphic Design Charges                                                </t>
  </si>
  <si>
    <t xml:space="preserve">Hire of Information Equipment                                         </t>
  </si>
  <si>
    <t xml:space="preserve">Bill Balance Cert. of Temporary Occupancy Permit                                   </t>
  </si>
  <si>
    <t xml:space="preserve">Sub-Leases Charges                                              </t>
  </si>
  <si>
    <t xml:space="preserve">Earnings from Mortuary Services                                       </t>
  </si>
  <si>
    <t>Pre-payment</t>
  </si>
  <si>
    <t>Motor Vehicle Advances</t>
  </si>
  <si>
    <t>Bicycle Advances (Principal)</t>
  </si>
  <si>
    <t>Motor Vehicle Refurbishing Loan</t>
  </si>
  <si>
    <t>House Refurbishing Loan</t>
  </si>
  <si>
    <t>Refunds General</t>
  </si>
  <si>
    <t>Other Prepayments</t>
  </si>
  <si>
    <t>Investment Income-Main</t>
  </si>
  <si>
    <t xml:space="preserve">Dividend Income from  Quoted Stocks </t>
  </si>
  <si>
    <t>Interest Earned-Main</t>
  </si>
  <si>
    <t>Bicycle Advances (Interest)</t>
  </si>
  <si>
    <t>Refurbishing Loan</t>
  </si>
  <si>
    <t>Furniture Loan</t>
  </si>
  <si>
    <t>Interest On Housing Loan</t>
  </si>
  <si>
    <t>Bank Interest</t>
  </si>
  <si>
    <t xml:space="preserve">AID AND GRANTS </t>
  </si>
  <si>
    <t>DOMESTIC AID</t>
  </si>
  <si>
    <t>Current Domestic Aids</t>
  </si>
  <si>
    <t>Capital Domestic Aids</t>
  </si>
  <si>
    <t>DOMESTIC LOANS/ BORROWINGS RECEIPT</t>
  </si>
  <si>
    <t>Domestic Loans/ Borrowings From Financial Institutions</t>
  </si>
  <si>
    <t>Domestic Loans/ Borrowings From Other Government Entities</t>
  </si>
  <si>
    <t>EXTRAORDINARY ITEMS</t>
  </si>
  <si>
    <t>Extraordinary Items</t>
  </si>
  <si>
    <t>EXPENDITURE</t>
  </si>
  <si>
    <t>PERSONNEL COST</t>
  </si>
  <si>
    <t>BASIC SALARY</t>
  </si>
  <si>
    <t>Salaries Of Statutory Office Holders</t>
  </si>
  <si>
    <t>Salary Of Political Appointees</t>
  </si>
  <si>
    <t>Salary Of Management Staff</t>
  </si>
  <si>
    <t>Salary Of Senior Staff</t>
  </si>
  <si>
    <t>Salary Of Junior Staff</t>
  </si>
  <si>
    <t>Salary Of Contract Staff</t>
  </si>
  <si>
    <t>CONSOLIDATED SALARY</t>
  </si>
  <si>
    <t>Cons. Salary Of Management Staff</t>
  </si>
  <si>
    <t>Cons. Salary Of Senior Staff</t>
  </si>
  <si>
    <t>Cons. Salary Of Junior Staff</t>
  </si>
  <si>
    <t>ALLOWANCES</t>
  </si>
  <si>
    <t xml:space="preserve">Housing / Rent Allowances                                             </t>
  </si>
  <si>
    <t xml:space="preserve">Transport Allowances                                                  </t>
  </si>
  <si>
    <t xml:space="preserve">Meal Subsidy                                                          </t>
  </si>
  <si>
    <t xml:space="preserve">Utility Allowance                                                     </t>
  </si>
  <si>
    <t xml:space="preserve">Responsibility Allowance                                              </t>
  </si>
  <si>
    <t xml:space="preserve">Entertainment Allowance                                                </t>
  </si>
  <si>
    <t xml:space="preserve">Ramadan/ Sallah Gesture                                               </t>
  </si>
  <si>
    <t xml:space="preserve">Non Regular Allowance                                                 </t>
  </si>
  <si>
    <t xml:space="preserve">Domestic Servant Allowance                                            </t>
  </si>
  <si>
    <t xml:space="preserve">Medical Allowance                                                     </t>
  </si>
  <si>
    <t xml:space="preserve">Journal Allowance                                                     </t>
  </si>
  <si>
    <t xml:space="preserve">Shifting Allowance                                                    </t>
  </si>
  <si>
    <t xml:space="preserve">Hazard Allowance                                                      </t>
  </si>
  <si>
    <t>Other Allowances</t>
  </si>
  <si>
    <t>ALLOWANCES FOR POLITICAL OFFICE HOLDERS</t>
  </si>
  <si>
    <t>ALLOWANCES FOR MANAGEMENT STAFF</t>
  </si>
  <si>
    <t>ALLOWANCES FOR SENIOR STAFF</t>
  </si>
  <si>
    <t>ALLOWANCES FOR JUNIOR STAFF</t>
  </si>
  <si>
    <t>PERSONNEL COST FOR NON-STAFF</t>
  </si>
  <si>
    <t>NYSC/ It Allowances</t>
  </si>
  <si>
    <t>Security Personnel Allowance</t>
  </si>
  <si>
    <t>Casual Workers Allowance</t>
  </si>
  <si>
    <t>SOCIAL CONTRIBUTIONS</t>
  </si>
  <si>
    <t>17% Govt. Pension Contribution To Staff</t>
  </si>
  <si>
    <t>OTHER RECURRENT COSTS</t>
  </si>
  <si>
    <t>SOCIAL BENEFITS</t>
  </si>
  <si>
    <t>OVERHEAD COST</t>
  </si>
  <si>
    <t>TRAVEL&amp; TRANSPORT - GENERAL</t>
  </si>
  <si>
    <t>Local Travel &amp; Transport: Training</t>
  </si>
  <si>
    <t>Local Travel &amp; Transport: Others</t>
  </si>
  <si>
    <t>International Travel &amp; Transport: Training</t>
  </si>
  <si>
    <t>International Travel &amp; Transport: Others</t>
  </si>
  <si>
    <t>UTILITIES - GENERAL</t>
  </si>
  <si>
    <t>Electricity Charges</t>
  </si>
  <si>
    <t>Sewerage Charges</t>
  </si>
  <si>
    <t>MATERIALS &amp; SUPPLIES - GENERAL</t>
  </si>
  <si>
    <t>Books</t>
  </si>
  <si>
    <t>Newspapers</t>
  </si>
  <si>
    <t>Printing Of Non Security Documents</t>
  </si>
  <si>
    <t>Printing Of Security Documents</t>
  </si>
  <si>
    <t>Drugs/Laboratory/Medical Supplies</t>
  </si>
  <si>
    <t>Uniforms &amp; Other Clothing</t>
  </si>
  <si>
    <t>Teaching Aids / Instruction Materials</t>
  </si>
  <si>
    <t>Food Stuff / Catering Materials Supplies</t>
  </si>
  <si>
    <t>Others</t>
  </si>
  <si>
    <t>MAINTENANCE SERVICES - GENERAL</t>
  </si>
  <si>
    <t>Maintenance Of Motor Vehicle / Transport Equipment</t>
  </si>
  <si>
    <t xml:space="preserve">Maintenance Of Office Furniture </t>
  </si>
  <si>
    <t>Maintenance Of Office Building / Residential Qtrs.</t>
  </si>
  <si>
    <t>Other Maintenance Services</t>
  </si>
  <si>
    <t>Maintenance Of Markets/Public Places</t>
  </si>
  <si>
    <t>TRAINING - GENERAL</t>
  </si>
  <si>
    <t xml:space="preserve">Local Training </t>
  </si>
  <si>
    <t>OTHER SERVICES - GENERAL</t>
  </si>
  <si>
    <t>Office Rent</t>
  </si>
  <si>
    <t>Residential Rent</t>
  </si>
  <si>
    <t>Security Vote (Including Operations)</t>
  </si>
  <si>
    <t>CONSULTING &amp; PROFESSIONAL SERVICES - GENERAL</t>
  </si>
  <si>
    <t>Information Technology Consulting</t>
  </si>
  <si>
    <t>Legal Services</t>
  </si>
  <si>
    <t>Surveying Services</t>
  </si>
  <si>
    <t>Medical Consulting</t>
  </si>
  <si>
    <t>FUEL &amp; LUBRICANTS - GENERAL</t>
  </si>
  <si>
    <t>Motor Vehicle Fuel Cost</t>
  </si>
  <si>
    <t>Plant/Generator Fuel Cost</t>
  </si>
  <si>
    <t>Other Fuel Cost</t>
  </si>
  <si>
    <t>FINANCIAL CHARGES - GENERAL</t>
  </si>
  <si>
    <t>Bank Charges</t>
  </si>
  <si>
    <t>Interest on Overdraft</t>
  </si>
  <si>
    <t>MISCELLANEOUS EXPENSES GENERAL</t>
  </si>
  <si>
    <t>Refreshment and Meals</t>
  </si>
  <si>
    <t>Event Packages &amp; Consumables</t>
  </si>
  <si>
    <t>Honorarium and Sitting Allowance Payments</t>
  </si>
  <si>
    <t>Publicity and Advertisements</t>
  </si>
  <si>
    <t>Medical Expenses</t>
  </si>
  <si>
    <t>Welfare Packages</t>
  </si>
  <si>
    <t>Sporting Activities</t>
  </si>
  <si>
    <t xml:space="preserve">Internal Examination Fees </t>
  </si>
  <si>
    <t xml:space="preserve">External Examination Fees </t>
  </si>
  <si>
    <t>Annual Budget Preparation Expenses</t>
  </si>
  <si>
    <t>Medical Expenses International</t>
  </si>
  <si>
    <t>Special Day Celebration</t>
  </si>
  <si>
    <t>Other Miscellaneous Expenses</t>
  </si>
  <si>
    <t>LOANS AND ADVANCES</t>
  </si>
  <si>
    <t>GRANTS AND CONTRIBUTIONS GENERAL</t>
  </si>
  <si>
    <t>LOCAL GRANTS AND CONTRIBUTIONS</t>
  </si>
  <si>
    <t>Grants to Communities/NGOs/FBOs/CBOs</t>
  </si>
  <si>
    <t>CAPITAL EXPENDITURE</t>
  </si>
  <si>
    <t>CONSTRUCTION / PROVISION</t>
  </si>
  <si>
    <t>CONSTRUCTION / PROVISION OF FIXED ASSETS - GENERAL</t>
  </si>
  <si>
    <t>REHABILITATION / REPAIRS</t>
  </si>
  <si>
    <t>Rehabilitation/Repairs Of Residential Buildings</t>
  </si>
  <si>
    <t>PRESERVATION OF THE ENVIRONMENT</t>
  </si>
  <si>
    <t>Tree Planting</t>
  </si>
  <si>
    <t>STATUTORY ALLOCATION</t>
  </si>
  <si>
    <t>TAX REVENUE</t>
  </si>
  <si>
    <t>CAPITAL GAIN TAX</t>
  </si>
  <si>
    <t>Tenament Rates</t>
  </si>
  <si>
    <t>Penality on Tenament Rates</t>
  </si>
  <si>
    <t>Arrears on Tenament Rates</t>
  </si>
  <si>
    <t>RECURRENT EXPENDITURE</t>
  </si>
  <si>
    <t>10%  State Alloacation</t>
  </si>
  <si>
    <t>Dog licenses fees</t>
  </si>
  <si>
    <t>Native liquor licenses fees</t>
  </si>
  <si>
    <t>Squatters /Hawkers permit fees</t>
  </si>
  <si>
    <t>Tent at sea beach permit fees</t>
  </si>
  <si>
    <t>Dislodging  of septic Tank charges</t>
  </si>
  <si>
    <t>Night soil Disposal/Deposit fees</t>
  </si>
  <si>
    <t>Pest control  and  Disinfection</t>
  </si>
  <si>
    <t>Dispensary and maternity fees</t>
  </si>
  <si>
    <t>Towing vechicles fine and fees</t>
  </si>
  <si>
    <t>Fine overdue /lost of library books</t>
  </si>
  <si>
    <t>Pety  Trader</t>
  </si>
  <si>
    <t>Corn Grinding mill licenses</t>
  </si>
  <si>
    <t>Block making machine  fees</t>
  </si>
  <si>
    <t>local indigene certificate</t>
  </si>
  <si>
    <t>Commission on transfer of plot</t>
  </si>
  <si>
    <t>Payment in lieu of Resignation</t>
  </si>
  <si>
    <t>Other Allowances(per.Asst)</t>
  </si>
  <si>
    <t>TOTAL</t>
  </si>
  <si>
    <t>Refreshment  and Meals</t>
  </si>
  <si>
    <t>share  of VAT</t>
  </si>
  <si>
    <t>PESONNEL COST FOR NON-STAFF</t>
  </si>
  <si>
    <t>TRAVEL&amp;TRANSPORT-GENERAL</t>
  </si>
  <si>
    <t>CONSULTING &amp; PROFESSIONAL SERVICE-GENERAL</t>
  </si>
  <si>
    <t>Security Personal Allowance</t>
  </si>
  <si>
    <t>TRAVEL&amp; TRANSPORT-GENERAL</t>
  </si>
  <si>
    <t>Local Travel &amp;Transport;Other</t>
  </si>
  <si>
    <t xml:space="preserve">Road Traffic Offenses    (Illigal parking)                </t>
  </si>
  <si>
    <t>Mobile sales</t>
  </si>
  <si>
    <t xml:space="preserve">Other Earnings                                                         </t>
  </si>
  <si>
    <t>LOCAL GRANT AND CONTRIBUTION</t>
  </si>
  <si>
    <t xml:space="preserve">                                        DEPARTMENT;    (specail service unit)  011101800100</t>
  </si>
  <si>
    <t>GRANT AND CONTRIBUTION GENERAL</t>
  </si>
  <si>
    <t>Journal Allowance</t>
  </si>
  <si>
    <t>Local travel &amp; Transport Others</t>
  </si>
  <si>
    <t>MATERIALS&amp;SUPPLIES-GENERAL</t>
  </si>
  <si>
    <t xml:space="preserve">                                                                   DEPARTMENT:01 11 183 001 00 Internal Audit unit</t>
  </si>
  <si>
    <t>MAINTENANCE SERVICE -GENERAL</t>
  </si>
  <si>
    <t>PERS0RNAL COST</t>
  </si>
  <si>
    <t>CASH AT HAND AND BANK</t>
  </si>
  <si>
    <t>SUMMARY OF REVENUE:</t>
  </si>
  <si>
    <t>Intenal Revenue</t>
  </si>
  <si>
    <t>STATUTORY REVENUE:</t>
  </si>
  <si>
    <t>Federal Allocation</t>
  </si>
  <si>
    <t>VAT</t>
  </si>
  <si>
    <t>10% State Allocation</t>
  </si>
  <si>
    <t>SUMMARY OF EXPENDITURE:</t>
  </si>
  <si>
    <t>Personnel Cost</t>
  </si>
  <si>
    <t>Overhead Cost</t>
  </si>
  <si>
    <t>Capital Expenditure</t>
  </si>
  <si>
    <t>TOTAL EXPENDITURE</t>
  </si>
  <si>
    <t>TOTAL REVENUE</t>
  </si>
  <si>
    <t>RECURRENT EXPENDITURE SUMMARY</t>
  </si>
  <si>
    <t>PERSONNEL</t>
  </si>
  <si>
    <t xml:space="preserve">                    DEPARTMENT:05 17 001 001 00 EDUCATION (L.G.PRIMARY SCHOOL) 05 17 025 000 00</t>
  </si>
  <si>
    <t>TRAINING-GENERAL</t>
  </si>
  <si>
    <t>ALLOWANCES FOR SENIOR  STAFF</t>
  </si>
  <si>
    <t>ALLOWANCES FOR JUNIOR  STAFF</t>
  </si>
  <si>
    <t>OTHER SERVICES-GENERAL</t>
  </si>
  <si>
    <t>MISCELLANEOUS EXPENSES-GENERAL</t>
  </si>
  <si>
    <t>INVESTMENT</t>
  </si>
  <si>
    <t>LICENSE</t>
  </si>
  <si>
    <t>FEES MAIN</t>
  </si>
  <si>
    <t>FINE MAIN</t>
  </si>
  <si>
    <t>SALES MAIN</t>
  </si>
  <si>
    <t>EARNING MAIN</t>
  </si>
  <si>
    <t>PREPAYMENT</t>
  </si>
  <si>
    <t>INTEREST EARNING NAIN</t>
  </si>
  <si>
    <t>TOTAL INTERNAL REVENUE</t>
  </si>
  <si>
    <t>10% STATE ALLOCATION</t>
  </si>
  <si>
    <t>GRAND -TOTAL</t>
  </si>
  <si>
    <t>OFFICCE OF THE CHAIRMAN</t>
  </si>
  <si>
    <t>OFFICCE OF THE SECRETARY</t>
  </si>
  <si>
    <t>COUNCIL</t>
  </si>
  <si>
    <t>PERSONNEL MANAGEMENT</t>
  </si>
  <si>
    <t>TREASURY</t>
  </si>
  <si>
    <t>COMMUNITY</t>
  </si>
  <si>
    <t>PHC</t>
  </si>
  <si>
    <t>AGRIC</t>
  </si>
  <si>
    <t>DISTRICT ADMIN</t>
  </si>
  <si>
    <t>P.R.S.</t>
  </si>
  <si>
    <t>CHAIRMAN OFFICE</t>
  </si>
  <si>
    <t>INTERNAL AUDIT OFFICE</t>
  </si>
  <si>
    <t>SPECIAL SERVICE UNIT OFFICE</t>
  </si>
  <si>
    <t>SECRETARY OFFICE</t>
  </si>
  <si>
    <t>ACCOUNT</t>
  </si>
  <si>
    <t>STORE</t>
  </si>
  <si>
    <t>PLANNING</t>
  </si>
  <si>
    <t>BUDGET</t>
  </si>
  <si>
    <t>STATISTICS</t>
  </si>
  <si>
    <t>ROAD</t>
  </si>
  <si>
    <t>WATER SUPPLY</t>
  </si>
  <si>
    <t>ELECTRICAL</t>
  </si>
  <si>
    <t>BUILDING</t>
  </si>
  <si>
    <t>LAND &amp; SURVEY</t>
  </si>
  <si>
    <t>ESTATE</t>
  </si>
  <si>
    <t>SOCIAL WELFARE</t>
  </si>
  <si>
    <t>ADULT EDUCATION</t>
  </si>
  <si>
    <t>WOMEN AFFAIRS</t>
  </si>
  <si>
    <t>COOPERATIVE</t>
  </si>
  <si>
    <t>AGRIC SERVICES</t>
  </si>
  <si>
    <t>FORESTRY</t>
  </si>
  <si>
    <t>VETINARY</t>
  </si>
  <si>
    <t>FISHERY</t>
  </si>
  <si>
    <t>TRADITIONAL RULERS</t>
  </si>
  <si>
    <t>INFORMATION YOUTH &amp; CULTURE</t>
  </si>
  <si>
    <t xml:space="preserve">DEPARTMENT:- OFFICE  OF THE SECRETARY                                        </t>
  </si>
  <si>
    <t xml:space="preserve">DEPARTMENT:- COUNCIL                                      </t>
  </si>
  <si>
    <t xml:space="preserve">DEPARTMENT:-    PERSONNEL MANAGEMENT    </t>
  </si>
  <si>
    <t xml:space="preserve">DEPARTMENT:- TREASURY   CODE:- 02 20 001 001 00                                     </t>
  </si>
  <si>
    <t xml:space="preserve">                                         DEPARTMENT: Treasury (Revanue section) CODE:- 02 20 001 001 01</t>
  </si>
  <si>
    <t xml:space="preserve">                                         DEPARTMENT: Treasury (Account section) CODE:- 02 20 001 001 02</t>
  </si>
  <si>
    <t>DEPARTMENT:- COMMUNITY  DEV. &amp; CULTURE     CODE:- 05 051 003 001 00</t>
  </si>
  <si>
    <t>COMMERCE &amp; INDUSTRY</t>
  </si>
  <si>
    <t xml:space="preserve">          DEPARTMENT: COMMUNITY DEV. AND CULTURE (Comm. section) 05 051 003 001 01</t>
  </si>
  <si>
    <t xml:space="preserve">         DEPARTMENT: COMMUNITY DEV. AND CULTURE (Social welfare) 05 051 003 001 02</t>
  </si>
  <si>
    <t xml:space="preserve">    DEPARTMENT: COMMUNITY DEV. AND CULTURE (Inf. Youth &amp; sport) 05 051 003 001 03</t>
  </si>
  <si>
    <t xml:space="preserve">       DEPARTMENT: COMMUNITY DEV. AND CULTURE (Adult Education) 05 051 003 001 04</t>
  </si>
  <si>
    <t xml:space="preserve">                           DEPARTMENT: COMMUNITY DEV. AND CULTURE (Woman Affairs) 05 051 003 001 05</t>
  </si>
  <si>
    <t xml:space="preserve">         DEPARTMENT: COMMUNITY DEV. AND CULTURE (Cooperative Section) 05 051 003 001 06</t>
  </si>
  <si>
    <t>CURATIVE</t>
  </si>
  <si>
    <t xml:space="preserve">                DEPARTMENT: HEALTH 05 21 001 001 00 (Currative section) 05 21 001 001 02</t>
  </si>
  <si>
    <t>DEPARTMENT:- AGRIC ULTURE &amp; NATURAL RES.     CODE:-02 15 001 001 00</t>
  </si>
  <si>
    <t xml:space="preserve">                                    DEPARTMENT: 02 15 001 001 00 AGRICULTURE (Agric section) 02 15 001 001 01</t>
  </si>
  <si>
    <t xml:space="preserve">                          DEPARTMENT: 02 15 001 001 00 AGRICULTURE (Forestry section) 02 15 001 001 02</t>
  </si>
  <si>
    <t xml:space="preserve">                     DEPARTMENT: 02 15 001 001 00 AGRICULTURE (Vetinary section) 02 15 001 001 03</t>
  </si>
  <si>
    <t xml:space="preserve">                            DEPARTMENT: 02 15 001 001 00 AGRICULTURE (Fishery section) 02 15 001 001 04</t>
  </si>
  <si>
    <t>MECHNICAL</t>
  </si>
  <si>
    <t>DEPARTMENT:- WORKS &amp; HOUSING  CODE:- 02 24 001 001 00</t>
  </si>
  <si>
    <t xml:space="preserve">                    DEPARTMENT: WORKS 02 24 001 001 00 (Road section) 02 24 001 001 01 </t>
  </si>
  <si>
    <t xml:space="preserve">                               DEPARTMENT: WORKS 02 24 001 001 00 (Electrical  section) 02 24 001 001 04</t>
  </si>
  <si>
    <t xml:space="preserve">                       DEPARTMENT: WORKS  02 24 001 001 00 (Building section) 02 24 001 001 05</t>
  </si>
  <si>
    <t xml:space="preserve">                                  DEPARTMENT: WORKS 02 24 001 001 00 (Land&amp;Survey) 02 24 001 001 06</t>
  </si>
  <si>
    <t xml:space="preserve">                      DEPARTMENT: WORKS 02 24 001 001 00 (Estate section) 02 24 001 001 07</t>
  </si>
  <si>
    <t>DEPARTMENT:- DISTRICT ADMIN          CODE:- 05 51 002 001 00</t>
  </si>
  <si>
    <t>DEPARTMENT:- PLANING, BUDGET, RESEARCH &amp; STATISTIC CODE:-02 20 003 001 00</t>
  </si>
  <si>
    <t xml:space="preserve">                                              DEPARTMENT: Treasury (Store section) CODE:- 02 20 001 001 03</t>
  </si>
  <si>
    <t xml:space="preserve">                                            DEPARTMENT: 01 11 013 001 00 OFFICE OF THE SECRETARY</t>
  </si>
  <si>
    <t xml:space="preserve">              DEPARTMENT: 01 11 013 001 00 OFFICE OF THE SECRETARY ( Legal service unit) 01 11 013 001 01</t>
  </si>
  <si>
    <t>Others Receipts (Bailout)</t>
  </si>
  <si>
    <t>Motor Park</t>
  </si>
  <si>
    <t>Cattle Market</t>
  </si>
  <si>
    <t>WORKS &amp; HOUSING</t>
  </si>
  <si>
    <t>DEPARTMENT:-  OFFICE OF THE CHAIRMAN    CODE:-011100100100</t>
  </si>
  <si>
    <t>Furniture Allowance</t>
  </si>
  <si>
    <t>Housing / Rent Allowances</t>
  </si>
  <si>
    <t>Leave Grant</t>
  </si>
  <si>
    <t>FUEL &amp; LUBRICANT GENERAL</t>
  </si>
  <si>
    <t>Plant / Generator Fuel Cost</t>
  </si>
  <si>
    <t>Rent / Housing Allowance</t>
  </si>
  <si>
    <t>ALLOWANCES FOR POLITICAL  OFFICE HOLDERS</t>
  </si>
  <si>
    <t>Recess Allowance</t>
  </si>
  <si>
    <t>Ward robe  Allowance</t>
  </si>
  <si>
    <t>Ramadan Gesture</t>
  </si>
  <si>
    <t>Office stationery/ computer consumbles</t>
  </si>
  <si>
    <t>Office Stationery / Computer Consumables</t>
  </si>
  <si>
    <t xml:space="preserve">Grants to Communities/NGOs/FBOs/CBOs </t>
  </si>
  <si>
    <t xml:space="preserve">Others </t>
  </si>
  <si>
    <t xml:space="preserve">                       DEPARTMENT: COMMUNITY DEV. AND CULTURE (TRADE,COMM &amp; INDUSTRY) 05 051 003 001 07</t>
  </si>
  <si>
    <t>DEPARTMENT:-     PRIMARY HEALTH CARE   CODE:- 05 21 001 001 00</t>
  </si>
  <si>
    <t>Minor Road Maintenance</t>
  </si>
  <si>
    <t xml:space="preserve">                                   DEPARTMENT: W0RKS 02 24 001 001 00 (Mechanical  section) 02 24 001 001 02 </t>
  </si>
  <si>
    <t>Maintenance of Plant / Generators</t>
  </si>
  <si>
    <t xml:space="preserve">                       DEPARTMENT: 02 20 003 001 00 Planning ,Research&amp;Statactics (Planing Unit) 02 20 003 001 01</t>
  </si>
  <si>
    <t xml:space="preserve">                  DEPARTMENT: 02 20 003 001 02 Planning , Research &amp; Statactics (Budget  Unit) 02 20 003 001 02</t>
  </si>
  <si>
    <t xml:space="preserve">                  DEPARTMENT: 02 20 003 001 00 Planning , Research &amp; Statactics (Statistics Unit) 02 20 003 001 03</t>
  </si>
  <si>
    <t>Monitoring &amp; Evaluation</t>
  </si>
  <si>
    <t xml:space="preserve">Ramadan  / Sallah Gesture                                               </t>
  </si>
  <si>
    <t>Grants to Communities /NGOs/FBOs/CBOs (Hisbah &amp; Others)</t>
  </si>
  <si>
    <t>Security services (Vigilante &amp; Others)</t>
  </si>
  <si>
    <t>Food Stuff / Catering Materials Supplies (Ramadan Feeding)</t>
  </si>
  <si>
    <t>Others (1% Training Fund)</t>
  </si>
  <si>
    <t>OTHER RECIEPT</t>
  </si>
  <si>
    <t>Furnitures Allowances</t>
  </si>
  <si>
    <t>ECONOMIC CODE</t>
  </si>
  <si>
    <t>FUND CODE</t>
  </si>
  <si>
    <t xml:space="preserve">DESCRIPTION </t>
  </si>
  <si>
    <t>FUNCTIONAL
CODE</t>
  </si>
  <si>
    <t>OTHER CAPITAL PROJECTS</t>
  </si>
  <si>
    <t>ECONOMIC 
CODE</t>
  </si>
  <si>
    <t>GEO
CODE</t>
  </si>
  <si>
    <t>FUND 
CODE</t>
  </si>
  <si>
    <t>ENVIRONMENTAL, SANITATION AND HYGIENE</t>
  </si>
  <si>
    <t>MONITORING AND EVALUATION</t>
  </si>
  <si>
    <t xml:space="preserve">  DEPARTMENT: 05 35 001 001 00 Water, Environment, Sanitation and Hygiene (WESH)</t>
  </si>
  <si>
    <t xml:space="preserve">   DEPARTMENT: 05 35 001 001 00 Water, Environment, Sanitation and Hygiene (Water Supply) 05 35 001 001 01</t>
  </si>
  <si>
    <t>GRAND TOTAL</t>
  </si>
  <si>
    <t>ECONOMIC
 CODE</t>
  </si>
  <si>
    <t xml:space="preserve"> DEPARTMENT; 01 12 001 001 00 COUNCIL</t>
  </si>
  <si>
    <t>DEPARTMENT: 05 35 001 001 00 Water, Environment, Sanitation and Hygiene (Monitoring and Evaluation Section) 05 35 001 001 03</t>
  </si>
  <si>
    <t>FIXED ASSETS ProcurementD</t>
  </si>
  <si>
    <t>Procurement of Residential Buildings</t>
  </si>
  <si>
    <t>Procurement of Motor Cycles</t>
  </si>
  <si>
    <t>Procurement Of Vans</t>
  </si>
  <si>
    <t>Procurement Of Trucks</t>
  </si>
  <si>
    <t>Procurement Of Buses</t>
  </si>
  <si>
    <t>Procurement Of Sea Boats</t>
  </si>
  <si>
    <t>Procurement Of Office Furniture/Fittings</t>
  </si>
  <si>
    <t>Procurement Of Computers</t>
  </si>
  <si>
    <t>Procurement Of Computer Printers</t>
  </si>
  <si>
    <t>Procurement Of Photocopying Machines</t>
  </si>
  <si>
    <t>Procurement Of Typewriters</t>
  </si>
  <si>
    <t>Procurement Of Shredding Machines</t>
  </si>
  <si>
    <t>Procurement Of Scanners</t>
  </si>
  <si>
    <t>Procurement Of Canteen/Kitchen Equipment</t>
  </si>
  <si>
    <t>Procurement Of Residential Furniture</t>
  </si>
  <si>
    <t>Procurement Of Fire Fighting Equipment</t>
  </si>
  <si>
    <t>Procurement Of Teaching/Learning Aid Equipment</t>
  </si>
  <si>
    <t>Procurement Of Library Books &amp; Equipment</t>
  </si>
  <si>
    <t>KANO STATE GOVERNMENT</t>
  </si>
  <si>
    <t>21500100101</t>
  </si>
  <si>
    <t>DETAILS OF THE REVENUE</t>
  </si>
  <si>
    <t>Sub-Total</t>
  </si>
  <si>
    <t>SUMMARY OF THE REVENUE</t>
  </si>
  <si>
    <t>WESH</t>
  </si>
  <si>
    <t>UTILITIES-GENERAL</t>
  </si>
  <si>
    <t>Water  Rates</t>
  </si>
  <si>
    <t>MATERIAL AND SUPPLIES- GENERAL</t>
  </si>
  <si>
    <t>FUEL AND LUBRICANT CONSULT</t>
  </si>
  <si>
    <t>Other Fuelling</t>
  </si>
  <si>
    <t>Drugs/Laboratories/Medical Supplies</t>
  </si>
  <si>
    <t>TRAINING -GENERAL</t>
  </si>
  <si>
    <t>Local Training</t>
  </si>
  <si>
    <t>Cleaning &amp; Fumigation Services</t>
  </si>
  <si>
    <t>CONSULTNIG &amp; PROFESSIONAL SERVICE GENERAL</t>
  </si>
  <si>
    <t>Harzard Allowance</t>
  </si>
  <si>
    <t>0ther Allowance</t>
  </si>
  <si>
    <t>OVER HEAD COST</t>
  </si>
  <si>
    <t>Other Allowances(Per.Asst)</t>
  </si>
  <si>
    <t>LEGAL SERVICE</t>
  </si>
  <si>
    <t>SUMMARY</t>
  </si>
  <si>
    <t>GRAND-TOTAL</t>
  </si>
  <si>
    <t>OVER HEAD</t>
  </si>
  <si>
    <t>CAPITAL</t>
  </si>
  <si>
    <t>MATERIALS AND SUPPLIES - GENERAL</t>
  </si>
  <si>
    <t>News Papers</t>
  </si>
  <si>
    <t>CONSULTING &amp; PROFESSIONAL SERVICE</t>
  </si>
  <si>
    <t>Responsibility Allowance</t>
  </si>
  <si>
    <t>Monitoring and evaluation</t>
  </si>
  <si>
    <t xml:space="preserve">Security personnel Allowance (Neghbour hood watch men vigilant security Allowance) </t>
  </si>
  <si>
    <t>MATERIALS &amp; SUPPLIES- GENERAL</t>
  </si>
  <si>
    <t>Local training</t>
  </si>
  <si>
    <t>MATERIALS &amp; SUPPLIES-GENERAL</t>
  </si>
  <si>
    <t>News papers</t>
  </si>
  <si>
    <t>other professional service</t>
  </si>
  <si>
    <t>Domestic servant allowance</t>
  </si>
  <si>
    <t>Responsibility allowance</t>
  </si>
  <si>
    <t>Entertaiment allowance</t>
  </si>
  <si>
    <t>Office stationaries/computer consumable</t>
  </si>
  <si>
    <t>Others (scholarship)</t>
  </si>
  <si>
    <t>Grants to communities/NGOs/FBOs/CBOs (Musabaqa)</t>
  </si>
  <si>
    <t>Special day celebration</t>
  </si>
  <si>
    <t>PERSONNEL COST OF NON STAFF</t>
  </si>
  <si>
    <t>Casual workers allowance</t>
  </si>
  <si>
    <t>Local Training (woman for Health)</t>
  </si>
  <si>
    <t>21020312</t>
  </si>
  <si>
    <t>Other miscellaneous Expenses</t>
  </si>
  <si>
    <t>21020512</t>
  </si>
  <si>
    <t>21020314</t>
  </si>
  <si>
    <t>21020305</t>
  </si>
  <si>
    <t>21020306</t>
  </si>
  <si>
    <t>22020406</t>
  </si>
  <si>
    <t>others</t>
  </si>
  <si>
    <t>MISCELLANEOUS EXPENSES - GENERAL</t>
  </si>
  <si>
    <t>Other Allowances (Non-clinical)</t>
  </si>
  <si>
    <t>SHARE OF VAT</t>
  </si>
  <si>
    <t>CASH TRANSFER - STATUTORY TRANSFERS</t>
  </si>
  <si>
    <t>OTHER CAPITAL RECEIPTS</t>
  </si>
  <si>
    <t>Other Reciepts to CDF (Bailout)</t>
  </si>
  <si>
    <t>sale of fixed assets</t>
  </si>
  <si>
    <t>SUB- TOTAL</t>
  </si>
  <si>
    <t>Gold smith and Gold licenses</t>
  </si>
  <si>
    <t xml:space="preserve">Radio /Television permit </t>
  </si>
  <si>
    <t xml:space="preserve">Canoe licenses </t>
  </si>
  <si>
    <t>Registration of Voluntary Organization</t>
  </si>
  <si>
    <t xml:space="preserve">Barkery House license </t>
  </si>
  <si>
    <t xml:space="preserve">Bicycle licenses </t>
  </si>
  <si>
    <t>Brick Making</t>
  </si>
  <si>
    <t xml:space="preserve">Cart/truck licenses </t>
  </si>
  <si>
    <t>Dane Gun Licence</t>
  </si>
  <si>
    <t>Cattle Dealers Licence</t>
  </si>
  <si>
    <t>Dried Fish/Meat Licence</t>
  </si>
  <si>
    <t xml:space="preserve">Dog licenses </t>
  </si>
  <si>
    <t>Fishing Permit</t>
  </si>
  <si>
    <t>Hunting Licence</t>
  </si>
  <si>
    <t>Produce Buying Licence</t>
  </si>
  <si>
    <t>Animal Health Care Licence</t>
  </si>
  <si>
    <t>Abbatoir/Slaughter Licence</t>
  </si>
  <si>
    <t>Renewal of Fisher Licence</t>
  </si>
  <si>
    <t>Hiring Services</t>
  </si>
  <si>
    <t>Borehole Drilling Licence</t>
  </si>
  <si>
    <t>Cinematography</t>
  </si>
  <si>
    <t>Trade Permit</t>
  </si>
  <si>
    <t>Advertisement Licence</t>
  </si>
  <si>
    <t xml:space="preserve">Approval opf  Building plan </t>
  </si>
  <si>
    <t>Auctioneers Licence</t>
  </si>
  <si>
    <t xml:space="preserve">Baggers /Television  licenses  </t>
  </si>
  <si>
    <t xml:space="preserve">Battery charger licenses </t>
  </si>
  <si>
    <t xml:space="preserve">Birth and Death Registration </t>
  </si>
  <si>
    <t xml:space="preserve">Blacksmith workshop licenses  </t>
  </si>
  <si>
    <t xml:space="preserve">Brown  sugar machine licenses  </t>
  </si>
  <si>
    <t>Bulky Ciggarettes Licence</t>
  </si>
  <si>
    <t>Burial Licence</t>
  </si>
  <si>
    <t>Butchers Licence</t>
  </si>
  <si>
    <t xml:space="preserve">Clock/watch Repairs licenses </t>
  </si>
  <si>
    <t xml:space="preserve">Cloth Dyners licenses  </t>
  </si>
  <si>
    <t xml:space="preserve">Cold room licenses </t>
  </si>
  <si>
    <t>Control of Noise Permit Licence</t>
  </si>
  <si>
    <t>Earning from Environment sanitation Service</t>
  </si>
  <si>
    <t>Electric/Radio/TV Workshop Licence</t>
  </si>
  <si>
    <t>Entertainment Druming &amp; Temporary both permit</t>
  </si>
  <si>
    <t>Felling of Trees Licence</t>
  </si>
  <si>
    <t>Forestry and Fuel Exploration Licence</t>
  </si>
  <si>
    <t>Hair Dressing/Barbing Saloon Licence</t>
  </si>
  <si>
    <t>Impounding of Animal Licence</t>
  </si>
  <si>
    <t>Ingredients Grinding Licence</t>
  </si>
  <si>
    <t xml:space="preserve">kiosk licenses </t>
  </si>
  <si>
    <t xml:space="preserve">Local Hair Barbing/ plaiting  licenses </t>
  </si>
  <si>
    <t>Marriage Registration Licence</t>
  </si>
  <si>
    <t>Mortgage Sub-lease Approval Licence</t>
  </si>
  <si>
    <t xml:space="preserve">Motor mach/cash wash licenses </t>
  </si>
  <si>
    <t>Motor Vehicle Licence</t>
  </si>
  <si>
    <t>Naming of Street Registration Licence</t>
  </si>
  <si>
    <t>Open Air Preaching Permit Licence</t>
  </si>
  <si>
    <t>Painting, Spraying and Sign Writing Workshop</t>
  </si>
  <si>
    <t xml:space="preserve">Panel Beater licenses </t>
  </si>
  <si>
    <t>Photo Studio Licence</t>
  </si>
  <si>
    <t>Photostat/Typing Institute Licence</t>
  </si>
  <si>
    <t>Pit Sawing Licence</t>
  </si>
  <si>
    <t>Registration of Septic tank and Dislodging Licence</t>
  </si>
  <si>
    <t>Registration of Meat Van Licance</t>
  </si>
  <si>
    <t>Registration of Night Soil Contract Licence</t>
  </si>
  <si>
    <t>Rice Mill/Cassava grinding Licence</t>
  </si>
  <si>
    <t xml:space="preserve">Sand dredging licenses  </t>
  </si>
  <si>
    <t>Sand/Granite/Iron Rod Seller Licence</t>
  </si>
  <si>
    <t>Saw Milling Licence</t>
  </si>
  <si>
    <t>sewing Institute Licence</t>
  </si>
  <si>
    <t>Vaults Licence</t>
  </si>
  <si>
    <t>Vehicle Spare Parts Licence</t>
  </si>
  <si>
    <t>Vulcanizer Licence</t>
  </si>
  <si>
    <t>Welding Machine Licence</t>
  </si>
  <si>
    <t xml:space="preserve">wood making /carpentry worhshop </t>
  </si>
  <si>
    <t>Workshop Receipt</t>
  </si>
  <si>
    <t xml:space="preserve">Bathing House License </t>
  </si>
  <si>
    <t xml:space="preserve">Minor Industry License </t>
  </si>
  <si>
    <t xml:space="preserve">Slaughter Slab Fees                                                  </t>
  </si>
  <si>
    <t>Bus Commercial Vehicle/Truck Fees</t>
  </si>
  <si>
    <t>General Contractor Registration fees</t>
  </si>
  <si>
    <t>Surface  Tank</t>
  </si>
  <si>
    <t xml:space="preserve">Sale of Forms </t>
  </si>
  <si>
    <t>Plant Hire Services(Tractor)</t>
  </si>
  <si>
    <t>RENT ON LAND AND OTHERS - GENERAL</t>
  </si>
  <si>
    <t>Rent of Plot and Site services Programme</t>
  </si>
  <si>
    <t>Lease rental</t>
  </si>
  <si>
    <t>Rent on Government Properties</t>
  </si>
  <si>
    <t>Rent from Other Local Govt. Offices</t>
  </si>
  <si>
    <t xml:space="preserve">Dividend Income from  Unquoted Stocks </t>
  </si>
  <si>
    <t>Sales of Shares</t>
  </si>
  <si>
    <t>Market</t>
  </si>
  <si>
    <t>Shop and Shopping Centres</t>
  </si>
  <si>
    <t>Proceeds from Sales and Consumable Goods</t>
  </si>
  <si>
    <t>Unspecified Revenue (comunication mass)</t>
  </si>
  <si>
    <t>PRE-PAYMENT/ARREARS OF REVENUE</t>
  </si>
  <si>
    <t>PRE-PAYMENT-GENERAL</t>
  </si>
  <si>
    <t>RENT ON LAND AND OTHER</t>
  </si>
  <si>
    <t>EXTRA ORDINARY ITEMS</t>
  </si>
  <si>
    <t>PREPAYMENT/ARREARS</t>
  </si>
  <si>
    <t>14070100</t>
  </si>
  <si>
    <t>310800</t>
  </si>
  <si>
    <t>12020900</t>
  </si>
  <si>
    <t>Non-clinical</t>
  </si>
  <si>
    <t>BUDGET ANALYSIS TABLE</t>
  </si>
  <si>
    <t>01101</t>
  </si>
  <si>
    <t>01102</t>
  </si>
  <si>
    <t>10101</t>
  </si>
  <si>
    <t>OFFICE OF THE DIRECTOR PERSONNEL MANAGEMENT</t>
  </si>
  <si>
    <t>14070102</t>
  </si>
  <si>
    <t>12021102</t>
  </si>
  <si>
    <t>12000000</t>
  </si>
  <si>
    <t>11010101</t>
  </si>
  <si>
    <t>11010201</t>
  </si>
  <si>
    <t>11010401</t>
  </si>
  <si>
    <t>31030102</t>
  </si>
  <si>
    <t>11010300</t>
  </si>
  <si>
    <t>21000000</t>
  </si>
  <si>
    <t>22020000</t>
  </si>
  <si>
    <t>23000000</t>
  </si>
  <si>
    <t>06106</t>
  </si>
  <si>
    <t>01108</t>
  </si>
  <si>
    <t xml:space="preserve">Other </t>
  </si>
  <si>
    <t>Grants to Communities/NGOs/FBOs/CBOs (1% Health Contribution)</t>
  </si>
  <si>
    <t>TOTAL PERCENTAGE OF THE BUDGET</t>
  </si>
  <si>
    <t>PERCENTAGE (%)</t>
  </si>
  <si>
    <t>Others/Cattle Vaccination activities</t>
  </si>
  <si>
    <t xml:space="preserve">(Customery) Right of Occupancy                                                    </t>
  </si>
  <si>
    <t>Ground Rate Charges</t>
  </si>
  <si>
    <t>Hide &amp; Skin Buyer Licenses</t>
  </si>
  <si>
    <t>Salary Of Political Appointees (CHM, VCHM, SUP.C &amp; ADVS)</t>
  </si>
  <si>
    <t>Other professional services</t>
  </si>
  <si>
    <t>Salary of Contract Staff</t>
  </si>
  <si>
    <t>Security Personnel Allowance and Special Assistants</t>
  </si>
  <si>
    <t>Provision of anticipated Salary Increment</t>
  </si>
  <si>
    <t>Provision of Salary Increase</t>
  </si>
  <si>
    <t>Salary of Junior Staff</t>
  </si>
  <si>
    <t>Provision of Anticipated Salary increase</t>
  </si>
  <si>
    <t>Miscellaneous Expenses - General</t>
  </si>
  <si>
    <t>Salaries Of Political Office Holders (H/Leader, D/H/Leader,M/Leader,Minority,Whip &amp; Other Councillors)</t>
  </si>
  <si>
    <t>International Training</t>
  </si>
  <si>
    <t>Provision of anticipated salary increment</t>
  </si>
  <si>
    <t>BRAVED FAMILY ALL.</t>
  </si>
  <si>
    <t xml:space="preserve">Financial  Professional Services </t>
  </si>
  <si>
    <t>PRIMARY EDUCATION</t>
  </si>
  <si>
    <t>ADMIN CODE</t>
  </si>
  <si>
    <t xml:space="preserve">Teaching Aids / Instruction Materials </t>
  </si>
  <si>
    <t>Others Disable, etc</t>
  </si>
  <si>
    <t>Other Services - General</t>
  </si>
  <si>
    <t>Payment on Hajj Operation</t>
  </si>
  <si>
    <t>Materials And Supplies - General</t>
  </si>
  <si>
    <t xml:space="preserve">Rural Posting Allowance                                               </t>
  </si>
  <si>
    <t xml:space="preserve">Call Duty Allowance                                                   </t>
  </si>
  <si>
    <t xml:space="preserve">Other Allowances/Non Clinical </t>
  </si>
  <si>
    <t>ADMIN
 CODE</t>
  </si>
  <si>
    <t>22020313</t>
  </si>
  <si>
    <t xml:space="preserve"> Salary Of Management Staff</t>
  </si>
  <si>
    <t>22020307</t>
  </si>
  <si>
    <t>21020300</t>
  </si>
  <si>
    <t>ADMIN 
CODE</t>
  </si>
  <si>
    <t>21010105</t>
  </si>
  <si>
    <t>21020403</t>
  </si>
  <si>
    <t>21010104</t>
  </si>
  <si>
    <t>Salary Of Jenior Staff</t>
  </si>
  <si>
    <t>Traditional Rulers Allowances (Limamai, Na'ibai and Ladanai)</t>
  </si>
  <si>
    <t>Grants to Communities /NGOs/FBOs/CBOs (3% Emirate Council and others)</t>
  </si>
  <si>
    <t>Consulting and Professional Services - General</t>
  </si>
  <si>
    <t>Research And Documentations</t>
  </si>
  <si>
    <t>22020312</t>
  </si>
  <si>
    <t xml:space="preserve">Shifting Allowance  </t>
  </si>
  <si>
    <t>Recruitment, Appointment, Promotion and Disciplinary Expenses</t>
  </si>
  <si>
    <t>23</t>
  </si>
  <si>
    <t>2301</t>
  </si>
  <si>
    <t>Procurement Of Motor Vehicles</t>
  </si>
  <si>
    <t>23010122</t>
  </si>
  <si>
    <t>2302</t>
  </si>
  <si>
    <t>23020100</t>
  </si>
  <si>
    <t>23020101</t>
  </si>
  <si>
    <t>Construction/Provison of Residential Buildings</t>
  </si>
  <si>
    <t>Construction / Provision Of Fire Fighting Stations</t>
  </si>
  <si>
    <t>Construction / Provision Of Sporting Facilities</t>
  </si>
  <si>
    <t>Construction / Provision Of Agricultural Facilities</t>
  </si>
  <si>
    <t>Construction Of Boundary Pillars/ Right Of Ways</t>
  </si>
  <si>
    <t>Construction Of Power Generating Plants</t>
  </si>
  <si>
    <t xml:space="preserve">Construction Of Irrigation Canals </t>
  </si>
  <si>
    <t>Rehabilitation/ Repairs of Fixed Assets - General</t>
  </si>
  <si>
    <t>Rehabilitation/Repairs - Water Facilities</t>
  </si>
  <si>
    <t>Rehabilitation / Repairs - Fire Fighting Stations</t>
  </si>
  <si>
    <t>Rehabilitation / Repairs - Libraries</t>
  </si>
  <si>
    <t>Rehabilitation / Repairs - Sporting Facilities</t>
  </si>
  <si>
    <t>Rehabilitation / Repairs - Agricicultural Facilities</t>
  </si>
  <si>
    <t>Rehabilitation / Repairs - Roads</t>
  </si>
  <si>
    <t>Rehabilitation / Repairs - Recreational Facilities</t>
  </si>
  <si>
    <t>Rehabilitation / Repairs Of Office Buildings</t>
  </si>
  <si>
    <t>Rehabilitation/Repairs Of Boundaries</t>
  </si>
  <si>
    <t>Rehabilitation/Repairs- Power Generating Plants</t>
  </si>
  <si>
    <t>Rehabilitation/Repairs Of Cemeteries</t>
  </si>
  <si>
    <t>Rehabilitation/Repairs- ICT Infrastructures</t>
  </si>
  <si>
    <t>Rehabilitation of Irrigation Facilities</t>
  </si>
  <si>
    <t>Preservation of the Environment - General</t>
  </si>
  <si>
    <t xml:space="preserve">Wildlife Conservation </t>
  </si>
  <si>
    <t>Industrial Pollution Prevention &amp; Control</t>
  </si>
  <si>
    <t>Water Pollution Prevention &amp; Control</t>
  </si>
  <si>
    <t>2019 APPROVED BUDGET</t>
  </si>
  <si>
    <t xml:space="preserve">2019  ACTUAL </t>
  </si>
  <si>
    <t>2020 PROPOSED</t>
  </si>
  <si>
    <t>2018 ACTUAL   
(JAN - DEC)</t>
  </si>
  <si>
    <t>PROPOSED BUDGET FOR THE YEAR 2020</t>
  </si>
  <si>
    <t>GENERAL SUMMARY OF THE RECURRENT EXPENDITURE 2020</t>
  </si>
  <si>
    <t>Acquisition of Non-Tangible Asset</t>
  </si>
  <si>
    <t>Research And Development</t>
  </si>
  <si>
    <t>Computer Software Acquisition</t>
  </si>
  <si>
    <t>Monitoring And Evaluation</t>
  </si>
  <si>
    <t>Anniversaries/Celebrations</t>
  </si>
  <si>
    <t>Margin for increase in Costs</t>
  </si>
  <si>
    <t>Procurement Of Sporting / Gaming Equipment</t>
  </si>
  <si>
    <t>Procurement Of Security Equipment</t>
  </si>
  <si>
    <t xml:space="preserve">Procurement Of Industrial Equipment </t>
  </si>
  <si>
    <t>Procurement Of Tricycle</t>
  </si>
  <si>
    <t>Procurement Of Surveying Equipment</t>
  </si>
  <si>
    <t>LIABILITIES/EQUITY</t>
  </si>
  <si>
    <t>Liabilities/ Equity</t>
  </si>
  <si>
    <t>Deposits - General</t>
  </si>
  <si>
    <t>Contract Retention Fees</t>
  </si>
  <si>
    <t>Unremitted Deductions</t>
  </si>
  <si>
    <t>Unremitted Taxes</t>
  </si>
  <si>
    <t>Unremitted Taxes: PAYE</t>
  </si>
  <si>
    <t>Unremitted Taxes: Withholding Tax</t>
  </si>
  <si>
    <t>Unremitted Taxes: Value Added Tax</t>
  </si>
  <si>
    <t>Unremitted Deductions From Salary</t>
  </si>
  <si>
    <t>National Health Insurance Scheme</t>
  </si>
  <si>
    <t>Contributory Pension Scheme</t>
  </si>
  <si>
    <t>Union Dues</t>
  </si>
  <si>
    <t>Housing Revolving Funds Deductions</t>
  </si>
  <si>
    <t>Co-Operative Soceity</t>
  </si>
  <si>
    <t>Housing Fund</t>
  </si>
  <si>
    <t>INSURANCE PROGRAMMES (Superannuation)</t>
  </si>
  <si>
    <t>Welfare Loan Scheme</t>
  </si>
  <si>
    <t>Dependent Fund</t>
  </si>
  <si>
    <t>12020400</t>
  </si>
  <si>
    <t>10000000</t>
  </si>
  <si>
    <t>SHANONO LOCAL GOVERNMENT</t>
  </si>
  <si>
    <t>Other Allowances/Rural Posting</t>
  </si>
  <si>
    <t xml:space="preserve">Ramadan/ Sallah Gesture (Rural Posting)                                              </t>
  </si>
  <si>
    <t>CAPITAL GRAND TOTAL</t>
  </si>
  <si>
    <t>FIXED ASSETS PROCUREMENT</t>
  </si>
  <si>
    <t>Procurement of Office Buildings at Shanono Ward</t>
  </si>
  <si>
    <t>Construction / Provision Of Libraries at Shanono</t>
  </si>
  <si>
    <t>Rehabilitation/Repairs- Markets/Parks at Goron Dutse,Shanono and Tsaure</t>
  </si>
  <si>
    <t>)</t>
  </si>
  <si>
    <t>SUB- TOTAL(LICENSE)</t>
  </si>
  <si>
    <t>SUB- TOTAL(CAP.GAIN TAX)</t>
  </si>
  <si>
    <t>SUB- TOTAL(TAX REVENUE)</t>
  </si>
  <si>
    <t>SUB- TOTAL(FINES MAIN)</t>
  </si>
  <si>
    <t>SUB- TOTAL(SALES MAIN)</t>
  </si>
  <si>
    <t>SUB- TOTAL(EARNING MAIN)</t>
  </si>
  <si>
    <t>SUB- TOTAL(RENT ON LAND)</t>
  </si>
  <si>
    <t>SUB- TOTAL(PREPAYMENT)</t>
  </si>
  <si>
    <t>SUB- TOTAL(INVESTMENT)</t>
  </si>
  <si>
    <t>SUB- TOTAL(INTEREST EARNED)</t>
  </si>
  <si>
    <t>SUB- TOTAL(DOMESTIC)</t>
  </si>
  <si>
    <t>SUB- TOTAL(EXTRA ORDINARY)</t>
  </si>
  <si>
    <t>31923500</t>
  </si>
  <si>
    <t>31923509</t>
  </si>
  <si>
    <t>12020162</t>
  </si>
  <si>
    <t xml:space="preserve">Other Professional Services </t>
  </si>
  <si>
    <t xml:space="preserve">Maintenance </t>
  </si>
  <si>
    <t xml:space="preserve">                                                     DEPARTMENT: 05 051 002 001 00 TRADITIONAL RULERS</t>
  </si>
  <si>
    <t xml:space="preserve">   DEPARTMENT: 05 35 001 001 00 Water, Environment, Sanitation and Hygiene (Enviromental, Sanitation,Hygiene&amp;Preventive Section) 05 35 001 001 02</t>
  </si>
  <si>
    <t xml:space="preserve">                                DEPARTMENT;  DIRECTOR PERSONAL MANAGEMENT:CODE 01 25 001 001 00 </t>
  </si>
  <si>
    <t>31923501 31923504 31923506 31923510 31923508 31923507 31923505 31923509</t>
  </si>
  <si>
    <t>31923509 31923510 31923505 31923506</t>
  </si>
  <si>
    <t>31923503 31923506 31923501</t>
  </si>
  <si>
    <t>31923502 31923507</t>
  </si>
  <si>
    <t>31923504 31923509 31923510</t>
  </si>
  <si>
    <t>Construction/Provision ICT Infrastructures</t>
  </si>
  <si>
    <t>31923503 31923506 31923507 31923510</t>
  </si>
  <si>
    <t>31933500</t>
  </si>
  <si>
    <t>Drugs/Laboratory/Medical Supplies &amp; Vaccination against CBPP in Cattle</t>
  </si>
  <si>
    <t>Procurement Of Driving Equipment</t>
  </si>
  <si>
    <t>Procurement Of Power Generating Set at Shanono,Tsaure,Kadamu &amp; Kokiya</t>
  </si>
  <si>
    <t>TOTAL PERS.&amp; OVERHEAD COST</t>
  </si>
  <si>
    <t>Construction/Provision Of Public Schools Free and compulsary Pri. School Education</t>
  </si>
  <si>
    <t xml:space="preserve">   DEPARTMENT: OFFICE OF THE CHAIRMAN CODE:-011100100100</t>
  </si>
  <si>
    <t>Other Allowances/Rural Posting(Non - Clinical)</t>
  </si>
  <si>
    <t xml:space="preserve">Ramadan/ Sallah Gesture/Rural Posting                                               </t>
  </si>
  <si>
    <t>BUDGET SURPLUS,DEFICIT OR BALANCED</t>
  </si>
  <si>
    <r>
      <t xml:space="preserve">Others </t>
    </r>
    <r>
      <rPr>
        <b/>
        <sz val="18"/>
        <rFont val="Tahoma"/>
        <family val="2"/>
      </rPr>
      <t>(FYP)</t>
    </r>
    <r>
      <rPr>
        <sz val="14"/>
        <rFont val="Tahoma"/>
        <family val="2"/>
      </rPr>
      <t>/Child food nutrition activities</t>
    </r>
  </si>
  <si>
    <t>Security services</t>
  </si>
  <si>
    <r>
      <t xml:space="preserve">Food Stuff / Catering Materials Supplies </t>
    </r>
    <r>
      <rPr>
        <b/>
        <sz val="12"/>
        <rFont val="Tahoma"/>
        <family val="2"/>
      </rPr>
      <t>(Schools feeding)</t>
    </r>
  </si>
  <si>
    <t>Others/</t>
  </si>
  <si>
    <t xml:space="preserve">Grants to Communities /NGOs/FBOs/CBOs </t>
  </si>
  <si>
    <t>Poverty Alleviation Scheme/Empowerment</t>
  </si>
  <si>
    <r>
      <t>Others Fuelling of Street Light</t>
    </r>
    <r>
      <rPr>
        <b/>
        <sz val="12"/>
        <rFont val="Tahoma"/>
        <family val="2"/>
      </rPr>
      <t/>
    </r>
  </si>
  <si>
    <t>Severance Gratuity</t>
  </si>
  <si>
    <t>PROCUREMENT OF FIXED ASSETS - GENERAL</t>
  </si>
  <si>
    <t xml:space="preserve">Rural Posting                                            </t>
  </si>
  <si>
    <r>
      <t>water treatment &amp; chemicals</t>
    </r>
    <r>
      <rPr>
        <b/>
        <sz val="14"/>
        <rFont val="Tahoma"/>
        <family val="2"/>
      </rPr>
      <t>(Supply of Dieasel)</t>
    </r>
  </si>
  <si>
    <t>Construction/Provision Of Water Facilities/3 No. Mechanised Bore holes</t>
  </si>
  <si>
    <t>Provision of recruitment</t>
  </si>
  <si>
    <t>OFFICE OF THE CHAIRMAN CODE 011100100100</t>
  </si>
  <si>
    <t>NOMINAL ROLL FOR THE YEAR 2023</t>
  </si>
  <si>
    <t>S/N</t>
  </si>
  <si>
    <t>NAME</t>
  </si>
  <si>
    <t>RANK</t>
  </si>
  <si>
    <t>PERS ASST</t>
  </si>
  <si>
    <t>UTILITY</t>
  </si>
  <si>
    <t>ENTERT.</t>
  </si>
  <si>
    <t>DOMESTIC</t>
  </si>
  <si>
    <t>NEWS PAPERS ALLOW.</t>
  </si>
  <si>
    <t>FURNITURE</t>
  </si>
  <si>
    <t>CONST.</t>
  </si>
  <si>
    <t>TOTAL ALLOW.</t>
  </si>
  <si>
    <t>L/G</t>
  </si>
  <si>
    <t xml:space="preserve">Adviser </t>
  </si>
  <si>
    <t xml:space="preserve">S/ Counsilor </t>
  </si>
  <si>
    <t>V/Chairman</t>
  </si>
  <si>
    <t xml:space="preserve">Chairman </t>
  </si>
  <si>
    <t xml:space="preserve">OFFICE OF THE CHAIRMAN INTERNAL AUDIT CODE </t>
  </si>
  <si>
    <t>S/NO</t>
  </si>
  <si>
    <t xml:space="preserve">NAMES </t>
  </si>
  <si>
    <t xml:space="preserve">GL. </t>
  </si>
  <si>
    <t>SALARY BONUS</t>
  </si>
  <si>
    <t>RENT</t>
  </si>
  <si>
    <t>TRANS.</t>
  </si>
  <si>
    <t>MEAL</t>
  </si>
  <si>
    <t xml:space="preserve">UTILITY </t>
  </si>
  <si>
    <t>MEDICAL  ALL.</t>
  </si>
  <si>
    <t>L/GRAND</t>
  </si>
  <si>
    <t>13\11</t>
  </si>
  <si>
    <t>TOTAL MANAGEMENT</t>
  </si>
  <si>
    <t xml:space="preserve">OFFICE OF THE CHAIRMAN SPECIAL SERVICE UNIT SSU CODE </t>
  </si>
  <si>
    <t>BASIC 2023</t>
  </si>
  <si>
    <t>MEDICAL ALL</t>
  </si>
  <si>
    <t>TOTAL ALLOW</t>
  </si>
  <si>
    <t>OFFICE OF THE SECRETARY CODE 011101300100</t>
  </si>
  <si>
    <t>P.A.</t>
  </si>
  <si>
    <t>MANT AND FUELING</t>
  </si>
  <si>
    <t>TOTAL            ALLOW.</t>
  </si>
  <si>
    <t xml:space="preserve">Secretary </t>
  </si>
  <si>
    <t xml:space="preserve">             OFFICE OF THE COUNCIL CODE 011200100100</t>
  </si>
  <si>
    <t>W/DROP    ALLW.</t>
  </si>
  <si>
    <t xml:space="preserve">PERSONNEL MANAGEMENT DEPARTMENT, CENTRAL ADMIN 012500100100 </t>
  </si>
  <si>
    <t>JUNIOR STAFF</t>
  </si>
  <si>
    <t>GL 2022</t>
  </si>
  <si>
    <t>RAMADAN BONUS</t>
  </si>
  <si>
    <t>04\15</t>
  </si>
  <si>
    <t>05\15</t>
  </si>
  <si>
    <t>14\11</t>
  </si>
  <si>
    <t>Sagiru Ashiru</t>
  </si>
  <si>
    <t>03\15</t>
  </si>
  <si>
    <t>Imrana Musa Ahmad</t>
  </si>
  <si>
    <t>Sulaiman Adamu</t>
  </si>
  <si>
    <t>Tajuddeen Amadu</t>
  </si>
  <si>
    <t>Usaini Bello Ibrahim</t>
  </si>
  <si>
    <t>Aminu Ahmadu Sulaiman</t>
  </si>
  <si>
    <t xml:space="preserve">Jamilu Ibrahim Muhd </t>
  </si>
  <si>
    <t>Kamalu Jibrin Saidu</t>
  </si>
  <si>
    <t>06\3</t>
  </si>
  <si>
    <t>TOTAL JINIOR</t>
  </si>
  <si>
    <t>Lawan Muhd</t>
  </si>
  <si>
    <t>Yahaya Sani</t>
  </si>
  <si>
    <t>07\15</t>
  </si>
  <si>
    <t>Muhammad I Nassarawa</t>
  </si>
  <si>
    <t>Shuibu Umar Kabo</t>
  </si>
  <si>
    <t>Garba Abdu</t>
  </si>
  <si>
    <t>Suwaiba M Yaro</t>
  </si>
  <si>
    <t>TOTAL SENIOR</t>
  </si>
  <si>
    <t xml:space="preserve">TREASURY DEPARTMENT  </t>
  </si>
  <si>
    <t>REVENUE SECTION</t>
  </si>
  <si>
    <t>SENIOR STAFF</t>
  </si>
  <si>
    <t>TOTAL SINIOR</t>
  </si>
  <si>
    <t>MANAGEMENT STAFF</t>
  </si>
  <si>
    <t>GL 2023</t>
  </si>
  <si>
    <t>03\08</t>
  </si>
  <si>
    <t>06\07</t>
  </si>
  <si>
    <t>10\07</t>
  </si>
  <si>
    <t>ACCOUNT SECTION</t>
  </si>
  <si>
    <t>Faisal Ibrahim Abba</t>
  </si>
  <si>
    <t>Mustapa Haruna Umar</t>
  </si>
  <si>
    <t>Aminu Abba Fagge</t>
  </si>
  <si>
    <t>09\10</t>
  </si>
  <si>
    <t>12\09</t>
  </si>
  <si>
    <t>14\09</t>
  </si>
  <si>
    <t>15\08</t>
  </si>
  <si>
    <t>STORE SECTION</t>
  </si>
  <si>
    <t>Tijjani sani Bichi</t>
  </si>
  <si>
    <t xml:space="preserve">COMMUNITY DEVELOPMENT DEPARTMENT  </t>
  </si>
  <si>
    <t>COMMUNITY SECTION</t>
  </si>
  <si>
    <t>Ahmad Abubakar</t>
  </si>
  <si>
    <t>Rahma Idris</t>
  </si>
  <si>
    <t>Ibrahim Magaji Hamid</t>
  </si>
  <si>
    <t>08\06</t>
  </si>
  <si>
    <t>Aminu Ismail</t>
  </si>
  <si>
    <t>Ibrahim Ahmad Shehu</t>
  </si>
  <si>
    <t>Muhammad Mahmud Kabo</t>
  </si>
  <si>
    <t>15\09</t>
  </si>
  <si>
    <t>Nura DanAsabe</t>
  </si>
  <si>
    <t>Muhammad yahaya</t>
  </si>
  <si>
    <t>Bello Magaji Jarumawa</t>
  </si>
  <si>
    <t>Sani Umar Bagwai</t>
  </si>
  <si>
    <t>Shuaibu Sulaiman</t>
  </si>
  <si>
    <t>Isah Ibrahim</t>
  </si>
  <si>
    <t>Aisar Tukur</t>
  </si>
  <si>
    <t>Auwalu A Barau</t>
  </si>
  <si>
    <t>Mahmuda Sale</t>
  </si>
  <si>
    <t>08\05</t>
  </si>
  <si>
    <t>08\09</t>
  </si>
  <si>
    <t>IMFORMATION</t>
  </si>
  <si>
    <t>Naima Ali Sani</t>
  </si>
  <si>
    <t>06\04</t>
  </si>
  <si>
    <t>Anas Haruna Muhammad</t>
  </si>
  <si>
    <t>07\06</t>
  </si>
  <si>
    <t>Muhammad Sulaiman Isyaku</t>
  </si>
  <si>
    <t>04\08</t>
  </si>
  <si>
    <t>TRADE COMMERCE</t>
  </si>
  <si>
    <t>AGRIC SECTION</t>
  </si>
  <si>
    <t>Ahmad B Ahmad</t>
  </si>
  <si>
    <t>Shaaibu Barau</t>
  </si>
  <si>
    <t xml:space="preserve">Rabiu Alasan </t>
  </si>
  <si>
    <t>07\04</t>
  </si>
  <si>
    <t>09\06</t>
  </si>
  <si>
    <t>Gambo Kawu</t>
  </si>
  <si>
    <t>Kassim halilu Gwarzo</t>
  </si>
  <si>
    <t>Rabiu Lawan</t>
  </si>
  <si>
    <t>Ibrahim Usman</t>
  </si>
  <si>
    <t>Bashir Ibrahim</t>
  </si>
  <si>
    <t>Hamisu Hassan</t>
  </si>
  <si>
    <t>Muazu Muhammad</t>
  </si>
  <si>
    <t>05\06</t>
  </si>
  <si>
    <t>05\08</t>
  </si>
  <si>
    <t>Balarabe Umar</t>
  </si>
  <si>
    <t>07\11</t>
  </si>
  <si>
    <t>Isyaku Bello Ishaq</t>
  </si>
  <si>
    <t>08\08</t>
  </si>
  <si>
    <t>Rabiu Ibrahim</t>
  </si>
  <si>
    <t>03\03</t>
  </si>
  <si>
    <t>Mahdi Yahya Salisu</t>
  </si>
  <si>
    <t>Abdulaziz A. Galadima</t>
  </si>
  <si>
    <t>Abdullahi M Bawa</t>
  </si>
  <si>
    <t xml:space="preserve">Yusuf Sunusi </t>
  </si>
  <si>
    <t>Ummi B Ibrahim</t>
  </si>
  <si>
    <t>Nuhu Ibrahim Muhammad</t>
  </si>
  <si>
    <t>Kabiru Ismail</t>
  </si>
  <si>
    <t>04\04</t>
  </si>
  <si>
    <t>05\05</t>
  </si>
  <si>
    <t>06\08</t>
  </si>
  <si>
    <t>HAZARD ALL</t>
  </si>
  <si>
    <t>RURAL POST</t>
  </si>
  <si>
    <t>CLINICAL</t>
  </si>
  <si>
    <t>-</t>
  </si>
  <si>
    <t>Ibrahim Adamu Muhd</t>
  </si>
  <si>
    <t>Maryam Ibrahim</t>
  </si>
  <si>
    <t>abdullahi A Disu</t>
  </si>
  <si>
    <t>Sagiru Idris Umar</t>
  </si>
  <si>
    <t>Kabiru zakari</t>
  </si>
  <si>
    <t>Aminu Bashir</t>
  </si>
  <si>
    <t>Muntari Umar</t>
  </si>
  <si>
    <t>Kamilu Idris</t>
  </si>
  <si>
    <t>Masud Lawan</t>
  </si>
  <si>
    <t>Abdulrahman Umar</t>
  </si>
  <si>
    <t>08\07</t>
  </si>
  <si>
    <t>Usman Umar Bello</t>
  </si>
  <si>
    <t>Murtala Sani Shanono</t>
  </si>
  <si>
    <t>09\04</t>
  </si>
  <si>
    <t>13\09</t>
  </si>
  <si>
    <t>AGRIC AND NATURAL RESOUCES DEPARTMENT</t>
  </si>
  <si>
    <t>WESH DEPARTMENT</t>
  </si>
  <si>
    <t>Munkaila Mukhtar</t>
  </si>
  <si>
    <t>Lukman Magaji</t>
  </si>
  <si>
    <t>WATER RESOURCES</t>
  </si>
  <si>
    <t>Nasuru Daddau</t>
  </si>
  <si>
    <t>Ukashatu Abdullahi</t>
  </si>
  <si>
    <t>ENVIRONMENT</t>
  </si>
  <si>
    <t>07\07</t>
  </si>
  <si>
    <t>Mustapa Musa Isyaku</t>
  </si>
  <si>
    <t>Hassan Sani Baba</t>
  </si>
  <si>
    <t>Procurement Of Health/Medical Equipment at Shanono Kokiya and Others</t>
  </si>
  <si>
    <t>Construction/Provision Of Office Buildings Wesh Dept. and Others</t>
  </si>
  <si>
    <t>Construction/Provision Construction of five Daily Prayer Mosque 5 at each of the 10 wards</t>
  </si>
  <si>
    <t>31912500</t>
  </si>
  <si>
    <t>Construction/Provision Of Hospitals/Health Centres Construction of emergency Unit at Shanono Hospital</t>
  </si>
  <si>
    <t>Construction/Provision Of Hospitals/Health Centres Construction of wall fencing at Leni Hospital</t>
  </si>
  <si>
    <t>Construction / Provision Of Rural Mobility Access Roads at Rimi taini Gasawa (Dutsen Bakoshi ward) along Yar lukai -Unguwar Tudu Road, Yan Kwada- Shallin Road (Faruruwa) G/Bugaje- Gwazaye Road (D/Bakoshi Ward) and Others</t>
  </si>
  <si>
    <t>Other Miscellaneous Expenses(Intergrated Child education)</t>
  </si>
  <si>
    <t>Security services (others)</t>
  </si>
  <si>
    <r>
      <t xml:space="preserve">Security services </t>
    </r>
    <r>
      <rPr>
        <b/>
        <sz val="14"/>
        <rFont val="Tahoma"/>
        <family val="2"/>
      </rPr>
      <t>(Election)</t>
    </r>
  </si>
  <si>
    <t xml:space="preserve">GRAZING AND CATTLE TRACC MAINTAINANCE </t>
  </si>
  <si>
    <t>PLANT NURSERY MANAGEMENT AREAS 44 LGAS</t>
  </si>
  <si>
    <t>31923502 31923503</t>
  </si>
  <si>
    <t>31923509 31923507 31923503</t>
  </si>
  <si>
    <t>Other Miscellaneous Expenses (CENSUS)</t>
  </si>
  <si>
    <t>KANO STATE</t>
  </si>
  <si>
    <t>PROPOSED BUDGET</t>
  </si>
  <si>
    <t>SHANONO LOCAL GOVERNMNET</t>
  </si>
  <si>
    <t>PROPOSED BUDGET FOR THE YEAR 2024</t>
  </si>
  <si>
    <t>2023           APPROVED BUDGET</t>
  </si>
  <si>
    <t>2024      PROPOSED</t>
  </si>
  <si>
    <t>2023          ACTUAL          JAN. - SEPT.</t>
  </si>
  <si>
    <t>2022              ACTUAL   
(JAN - DEC)</t>
  </si>
  <si>
    <t>NOMINAL ROLL FOR THE YEAR 2024</t>
  </si>
  <si>
    <t>RESP. ALL</t>
  </si>
  <si>
    <t>BASIC 2024</t>
  </si>
  <si>
    <t>GL 2024</t>
  </si>
  <si>
    <t>PLANNING RESEARCH AND STATISTICS</t>
  </si>
  <si>
    <t>ABBA ISYAKU ABBA</t>
  </si>
  <si>
    <t>ABDULMUTALLIB FATA</t>
  </si>
  <si>
    <t>MUHAMMAD MUAZU WAKIL</t>
  </si>
  <si>
    <t>RABI IBRAHIM TSOHO</t>
  </si>
  <si>
    <t>04\02</t>
  </si>
  <si>
    <t>AMINU ABDULLAHI ABUBAKAR</t>
  </si>
  <si>
    <t>ASHAFA SULAIMAN</t>
  </si>
  <si>
    <t>AUWAL YUSUF ABUBAKAR</t>
  </si>
  <si>
    <t>ABDULLAHI ABUBAKAR</t>
  </si>
  <si>
    <t>FATIMA AMINU BASHIR</t>
  </si>
  <si>
    <t>AHMAD ABUBAKAR</t>
  </si>
  <si>
    <t>07\03</t>
  </si>
  <si>
    <t>MUHAMMAD ALIYU BELLO</t>
  </si>
  <si>
    <t>NAZIFI UMAR</t>
  </si>
  <si>
    <t>ABDULKARIM SALEH</t>
  </si>
  <si>
    <t>ABUBAKAR BARAU</t>
  </si>
  <si>
    <t>ALIYU IBRAHIM</t>
  </si>
  <si>
    <t>MUSTAPA HALLIRU MUHD</t>
  </si>
  <si>
    <t>03\10</t>
  </si>
  <si>
    <t>ABDULMALIK ADAMU</t>
  </si>
  <si>
    <t>USMAN SANI</t>
  </si>
  <si>
    <t>ASHIRU USMAN</t>
  </si>
  <si>
    <t>ABDULMUMINU SULE</t>
  </si>
  <si>
    <t>HAUWA BUHARI</t>
  </si>
  <si>
    <t>USMAN M LAWAN</t>
  </si>
  <si>
    <t>SAADU IBRAHIM</t>
  </si>
  <si>
    <t>WASILA AUWAL JIBRIN</t>
  </si>
  <si>
    <t>ISAH ALI ISAH</t>
  </si>
  <si>
    <t>IBRAHHIM NUHIU</t>
  </si>
  <si>
    <t>DANASABE IDRIS</t>
  </si>
  <si>
    <t>USMAN MUAZU</t>
  </si>
  <si>
    <t>DAHIRU IDRIS</t>
  </si>
  <si>
    <t>SAGIRU ASHIRU</t>
  </si>
  <si>
    <t>MUAZU HARUNA</t>
  </si>
  <si>
    <t>AHMAD HARUNA</t>
  </si>
  <si>
    <t>MAHDI Y SALISU</t>
  </si>
  <si>
    <t>MAHMUD ALIYU BELLO</t>
  </si>
  <si>
    <t>HARUNA ZAKARI</t>
  </si>
  <si>
    <t>ABDULLAHI HARUNA SHANOO</t>
  </si>
  <si>
    <t>HAMZA BELLO DUTSE</t>
  </si>
  <si>
    <t>SANI ABDULKADIR</t>
  </si>
  <si>
    <t>NASURU A LAWAN</t>
  </si>
  <si>
    <t>BASHIR ABDULMUTALLIB</t>
  </si>
  <si>
    <t>HARUNA UMAR</t>
  </si>
  <si>
    <t>AHMADU HALADU</t>
  </si>
  <si>
    <t>IBRAHIM ALIYU</t>
  </si>
  <si>
    <t>MANI MAGASHI</t>
  </si>
  <si>
    <t>PROVISION FOR EMPLOYMENT</t>
  </si>
  <si>
    <t>RABIU MUHD</t>
  </si>
  <si>
    <t>HARUNA ABDU ALAJAWA</t>
  </si>
  <si>
    <t>MUDI RABO</t>
  </si>
  <si>
    <t>BASIRU MUHD TUKUR</t>
  </si>
  <si>
    <t>MAGAJI ABDULLAHI</t>
  </si>
  <si>
    <t>LAWAN DANALI</t>
  </si>
  <si>
    <t>SANI UMAR</t>
  </si>
  <si>
    <t>YUSUF DANAMU</t>
  </si>
  <si>
    <t>06\11</t>
  </si>
  <si>
    <t>DISTRICT ADMINISTRATION</t>
  </si>
  <si>
    <t>RENT ALLOW</t>
  </si>
  <si>
    <t>TRANSPORT ALLOW</t>
  </si>
  <si>
    <t>MEAL SUBSIDY</t>
  </si>
  <si>
    <t>UTILTY ALLOW</t>
  </si>
  <si>
    <t>MEDICAL ALLOW</t>
  </si>
  <si>
    <t>TOTAL ALLOWANCE</t>
  </si>
  <si>
    <t>LEAVE GRAND</t>
  </si>
  <si>
    <t>MUNTARI IBRAHIM</t>
  </si>
  <si>
    <t>MUAZU RUFAI</t>
  </si>
  <si>
    <t>ADAMU MUHD</t>
  </si>
  <si>
    <t>ABUBAKAR ISAH</t>
  </si>
  <si>
    <t>ISYAKU GALADIMA</t>
  </si>
  <si>
    <t>MUHD ADAMU</t>
  </si>
  <si>
    <t>IBRAHIM YUSUF</t>
  </si>
  <si>
    <t>ABBA ABUBAKAR</t>
  </si>
  <si>
    <t>YAKUBU USMAN</t>
  </si>
  <si>
    <t>MUSA GALADIMA</t>
  </si>
  <si>
    <t>MANSUR A SALEH</t>
  </si>
  <si>
    <t>NALADO MAGAJI</t>
  </si>
  <si>
    <t xml:space="preserve">FAROUK ADAMU </t>
  </si>
  <si>
    <t>LAWAN ABDULLAHI</t>
  </si>
  <si>
    <t>SULAIMAN RABIU</t>
  </si>
  <si>
    <t>BELLO MUKAILA</t>
  </si>
  <si>
    <t>IDRIS UMAR</t>
  </si>
  <si>
    <t>BALA SANI</t>
  </si>
  <si>
    <t>ABDURRAHAMAN ALASAN</t>
  </si>
  <si>
    <t>ARMAYAU LAWAN</t>
  </si>
  <si>
    <t>ALKASIM DAUDA</t>
  </si>
  <si>
    <t>SANI GALADIMA</t>
  </si>
  <si>
    <t>ADAMU ZAKARIYYA</t>
  </si>
  <si>
    <t>YUNUSA GALADIMA</t>
  </si>
  <si>
    <t>MUSA ABDULAZIZ</t>
  </si>
  <si>
    <t>RUFAI ADAMU</t>
  </si>
  <si>
    <t>ABDU MADAKI</t>
  </si>
  <si>
    <t>GARBA GALADIMA</t>
  </si>
  <si>
    <t>IDRIS SHUAIBU YUNUSA</t>
  </si>
  <si>
    <t>NURA YUSUF</t>
  </si>
  <si>
    <t>MUSA HAMIDU</t>
  </si>
  <si>
    <t>IDRIS KUNDILA</t>
  </si>
  <si>
    <t>KABIRU MUHD</t>
  </si>
  <si>
    <t>USMAN SULAIMAN</t>
  </si>
  <si>
    <t>ISYA SAIDU</t>
  </si>
  <si>
    <t>LITI MADAKI</t>
  </si>
  <si>
    <t>ILIYASU DANJUMA</t>
  </si>
  <si>
    <t>IBRAHIM JIBRIN</t>
  </si>
  <si>
    <t>ADAMU UMAR</t>
  </si>
  <si>
    <t>SUNUSI ABDULLAHI</t>
  </si>
  <si>
    <t>IBRAHIM MAIKANO</t>
  </si>
  <si>
    <t>MALAM ABDULLAHI</t>
  </si>
  <si>
    <t>ABDULLAHI LIMANCI</t>
  </si>
  <si>
    <t>MAMMALE MOHD</t>
  </si>
  <si>
    <t>ZAHARADDIN UMAR</t>
  </si>
  <si>
    <t>MUKTARI TUKUR</t>
  </si>
  <si>
    <t>BASIRU USAINI</t>
  </si>
  <si>
    <t>SAIDU TURAKI</t>
  </si>
  <si>
    <t>ABDU MADUGU</t>
  </si>
  <si>
    <t>SALMANU ISHAQ GADA</t>
  </si>
  <si>
    <t>SAIDU MAI</t>
  </si>
  <si>
    <t>MUSA SAIDU GARDADA</t>
  </si>
  <si>
    <t>LAWAN SANI</t>
  </si>
  <si>
    <t>ISAH HASHIM</t>
  </si>
  <si>
    <t xml:space="preserve">BELLO </t>
  </si>
  <si>
    <t>NUHU SALISU</t>
  </si>
  <si>
    <t>SAMAILA  BATU</t>
  </si>
  <si>
    <t>IBRAHIM SANGO</t>
  </si>
  <si>
    <t>SAMAILA MUHD BELLO</t>
  </si>
  <si>
    <t>MADAKI KANI</t>
  </si>
  <si>
    <t xml:space="preserve">SALISU MUHD </t>
  </si>
  <si>
    <t>SALISU GARBA</t>
  </si>
  <si>
    <t>UMARU DALHA</t>
  </si>
  <si>
    <t>GODA WAZIRI</t>
  </si>
  <si>
    <t>DANKADAI CHIROMA</t>
  </si>
  <si>
    <t>WAZIRI MADAKI</t>
  </si>
  <si>
    <t>ABDU ABDU</t>
  </si>
  <si>
    <t>JIBRIN MUDASSIR</t>
  </si>
  <si>
    <t>GAMBO GALADIMA</t>
  </si>
  <si>
    <t>YUSIF ABDULLAHI</t>
  </si>
  <si>
    <t>MANU ABUBAKAR</t>
  </si>
  <si>
    <t>ABDURRAZAK HARUNA</t>
  </si>
  <si>
    <t>ABSHE USMAN</t>
  </si>
  <si>
    <t>YAKUBU SALLAU</t>
  </si>
  <si>
    <t>MIKO MADAKI</t>
  </si>
  <si>
    <t>NUHU ISYAKU</t>
  </si>
  <si>
    <t>SAIDU AMADU</t>
  </si>
  <si>
    <t>KABIRU USMAN</t>
  </si>
  <si>
    <t>ALASAN ABDULKADIR</t>
  </si>
  <si>
    <t>SALE USMAN</t>
  </si>
  <si>
    <t>SHEHU SAMAILA</t>
  </si>
  <si>
    <t>ISAH ABDULLAHI</t>
  </si>
  <si>
    <t>HARUNA ZUBAIRU</t>
  </si>
  <si>
    <t>ABDULLAHI ISMAILA</t>
  </si>
  <si>
    <t>ISYAKU ADAMU</t>
  </si>
  <si>
    <t>ABUBAKAR HAMISU</t>
  </si>
  <si>
    <t>IYAU GALADIMA</t>
  </si>
  <si>
    <t>SALE SALE</t>
  </si>
  <si>
    <t>AMINU TUKUR</t>
  </si>
  <si>
    <t>ISYAKU SALE</t>
  </si>
  <si>
    <t>MUSA ADAMU</t>
  </si>
  <si>
    <t>ABDULLAHI ISAH</t>
  </si>
  <si>
    <t>SULE MUHD</t>
  </si>
  <si>
    <t>HARUNA MADAKI</t>
  </si>
  <si>
    <t>MUSA BARAU</t>
  </si>
  <si>
    <t>ADAMU MADAKI</t>
  </si>
  <si>
    <t>IBRAHIM BELLO</t>
  </si>
  <si>
    <t>IDRIS ISMAIL</t>
  </si>
  <si>
    <t>BELLO SANI</t>
  </si>
  <si>
    <t>IHARUNA MUSA</t>
  </si>
  <si>
    <t>IBRAHIM MUSA ABDU</t>
  </si>
  <si>
    <t>YUNUSA MUHD</t>
  </si>
  <si>
    <t>UMARB SALE</t>
  </si>
  <si>
    <t>SAMAILA ALASAN</t>
  </si>
  <si>
    <t>MUHD TUKR SULE</t>
  </si>
  <si>
    <t>ADAMU ALIYU</t>
  </si>
  <si>
    <t>BARAUN MADAKI</t>
  </si>
  <si>
    <t>SANI BELLO</t>
  </si>
  <si>
    <t>SUNUSI SALE</t>
  </si>
  <si>
    <t>BAWA A SALE</t>
  </si>
  <si>
    <t>MUSA MUHD</t>
  </si>
  <si>
    <t>ISAH LAWAN</t>
  </si>
  <si>
    <t>MUSA DALHA</t>
  </si>
  <si>
    <t>ISYAKU SA ISAH</t>
  </si>
  <si>
    <t>USMAN IBRAHIM</t>
  </si>
  <si>
    <t>YUSUF IDRIS</t>
  </si>
  <si>
    <t>IDI SALE</t>
  </si>
  <si>
    <t>SULE LIMAN</t>
  </si>
  <si>
    <t>ISAH AHMAD</t>
  </si>
  <si>
    <t>MADAKI BELLO</t>
  </si>
  <si>
    <t>AMADU A SALISU</t>
  </si>
  <si>
    <t>LAWAN SALISU</t>
  </si>
  <si>
    <t>HARUNA AMADU</t>
  </si>
  <si>
    <t>SAIDU A NAMATA</t>
  </si>
  <si>
    <t>ADAMU USMAN</t>
  </si>
  <si>
    <t>MALAM YAKUBU</t>
  </si>
  <si>
    <t>YUSHAU MUHD</t>
  </si>
  <si>
    <t>ADAMU MUAZU</t>
  </si>
  <si>
    <t>LAWAN SHITU</t>
  </si>
  <si>
    <t>ALIYU ABDULLAHI</t>
  </si>
  <si>
    <t>SANI LAWAN</t>
  </si>
  <si>
    <t>05\09</t>
  </si>
  <si>
    <t>USAINI BELLO</t>
  </si>
  <si>
    <t>06\15</t>
  </si>
  <si>
    <t>DAHIRU HARUNA</t>
  </si>
  <si>
    <t>MADU BELLO</t>
  </si>
  <si>
    <t>IBRAHIM MAGAJI</t>
  </si>
  <si>
    <t>ADAMU ISMAIL</t>
  </si>
  <si>
    <t>YAHAYA AHMAD</t>
  </si>
  <si>
    <t>SALE ADAMU</t>
  </si>
  <si>
    <t>ABUBAKAR SALE</t>
  </si>
  <si>
    <t>ABUBAKAR LAWAN</t>
  </si>
  <si>
    <t>WADA YUSUF</t>
  </si>
  <si>
    <t>KABIRU ISYAKU</t>
  </si>
  <si>
    <t>TOTAL JUNIOR</t>
  </si>
  <si>
    <t>IBRAHIM SANI GAYA</t>
  </si>
  <si>
    <t>10\15</t>
  </si>
  <si>
    <t>09\07</t>
  </si>
  <si>
    <t>07\12</t>
  </si>
  <si>
    <t>Babangida Aliyu</t>
  </si>
  <si>
    <t>10\08</t>
  </si>
  <si>
    <t>12\10</t>
  </si>
  <si>
    <t>VETRINARY</t>
  </si>
  <si>
    <t>ROAD SECTION</t>
  </si>
  <si>
    <t>WORKS AND HOUSING DEPARTMENT</t>
  </si>
  <si>
    <t>ABDULLAHI MUHD</t>
  </si>
  <si>
    <t>RABIU USMAN</t>
  </si>
  <si>
    <t>SHITU BALA</t>
  </si>
  <si>
    <t>YAHAYA ALO</t>
  </si>
  <si>
    <t>ALIYU TUKUR</t>
  </si>
  <si>
    <t>MUAZU T AHMAD</t>
  </si>
  <si>
    <t>ABDU ADNAN</t>
  </si>
  <si>
    <t>GALI ADAMU</t>
  </si>
  <si>
    <t>SAMINU ABDULLAHI</t>
  </si>
  <si>
    <t>USMAN A IBRAHIM</t>
  </si>
  <si>
    <t>ABUBAKAR M USMAN</t>
  </si>
  <si>
    <t>NAZIRU LAWAN</t>
  </si>
  <si>
    <t>SAHABI BELLO</t>
  </si>
  <si>
    <t>BASIRU BALA</t>
  </si>
  <si>
    <t>03\04</t>
  </si>
  <si>
    <t>BASHIR B SHEHU</t>
  </si>
  <si>
    <t>SANI HARUNA</t>
  </si>
  <si>
    <t>MUAWIYYA ADAM</t>
  </si>
  <si>
    <t>07\08</t>
  </si>
  <si>
    <t>07\10</t>
  </si>
  <si>
    <t>MUHD ISMAIL</t>
  </si>
  <si>
    <t>IBRAHIM ISA</t>
  </si>
  <si>
    <t>HASHIM LAWAN</t>
  </si>
  <si>
    <t>AHMAD ADAMU</t>
  </si>
  <si>
    <t>GAMBO MALAM</t>
  </si>
  <si>
    <t>12\12</t>
  </si>
  <si>
    <t>MECHANICAL</t>
  </si>
  <si>
    <t>ABDULMUMINU SALE</t>
  </si>
  <si>
    <t>UMAR IBRAHIM</t>
  </si>
  <si>
    <t>MUAZU RABIU</t>
  </si>
  <si>
    <t>YUSUF D BAFFA</t>
  </si>
  <si>
    <t>05\10</t>
  </si>
  <si>
    <t>DAHIRU SANI</t>
  </si>
  <si>
    <t>ABDUBAKAR ABDUL</t>
  </si>
  <si>
    <t>MAGAJI MUHD</t>
  </si>
  <si>
    <t>TASIU ADO</t>
  </si>
  <si>
    <t>12\11</t>
  </si>
  <si>
    <t>LAND AND SURVEY</t>
  </si>
  <si>
    <t>MUSA USMAN</t>
  </si>
  <si>
    <t>YAHAYA LAWAN</t>
  </si>
  <si>
    <t>ZULKIFILI ISA</t>
  </si>
  <si>
    <t>ASHIRU SALE</t>
  </si>
  <si>
    <t>ENTER</t>
  </si>
  <si>
    <t>Balarabe Aliyu</t>
  </si>
  <si>
    <t>08\10</t>
  </si>
  <si>
    <t>FISHERIES</t>
  </si>
  <si>
    <t>Usama D Audi</t>
  </si>
  <si>
    <t>water treatment &amp; chemicals(Chlorination)</t>
  </si>
  <si>
    <t>Other Maintenance Services (water facilities)</t>
  </si>
  <si>
    <t>UMAR GAMBO</t>
  </si>
  <si>
    <t>SINIOR STAFF</t>
  </si>
  <si>
    <t>Procurement/Acquisition (Land Compensataion)Of Land at Alajawa,Goron Dutse,Dutsen Bakoshi,Kokiya,Faruruwa,Shanono, Tsaure and Shakogi for Provision Expansion of Cemetary and Grave yards</t>
  </si>
  <si>
    <t>01103</t>
  </si>
  <si>
    <t>Procurement of Inf. &amp; Tel. Equipment</t>
  </si>
  <si>
    <t>Foundation Year Programme (FYP)</t>
  </si>
  <si>
    <t>Procurement of Shops at Kanawa Market</t>
  </si>
  <si>
    <t>Construction/Provision Of Housing/Mosque (5 daily Prayer) at Alajawa,Dutsen Bakoshi, Faruruwa,Goron Dutse,Shanono and Others</t>
  </si>
  <si>
    <t>Drilling of 5no Bore holes at each of 10 wards of the L.G</t>
  </si>
  <si>
    <t>31923507</t>
  </si>
  <si>
    <t xml:space="preserve">31923507 31923502 31923505 31923504 31923506 31923508 31923509 31923501 31923503 </t>
  </si>
  <si>
    <t xml:space="preserve">Construction/Provision Of hospitals / Construction of health centres at Gidan Dagacin Yan Gummawa, Jakere in (Shanono Ward) Santar Abuja(Faruruwa Ward) Bakwani (Leni Ward) U/soda (D/Bakoshi Ward) Daneji and Jigawa (Kadamu Ward) Bakaji (Goron Dutse Ward) additional block at Shakogi hospital, sabon gari gidan  Tuwo unguwar bune in (Kokiya ward) Koya nasarawa(Alajawa ward) Complition of Badumawa N/post(Tsaure Ward) </t>
  </si>
  <si>
    <t>31923501 31923504 31923507 31923509 31923505 31923503</t>
  </si>
  <si>
    <t>Construction/Provision of Public schools. Construction of wall fence at Leni Primary School, Faruruwa Central Primary and Leni Secendary School,Tsaure pri.sch and Lamba pri.sch(D/Bakoshi Ward)</t>
  </si>
  <si>
    <t>31923503 31923510 31923507</t>
  </si>
  <si>
    <t>Construction of wall fence of Jumat Mosque at Rimaye, Kofar Mayango, Unguwar Gabas Farurruwa, and Completion of Fence wall at Godarawa Jumaat Mosque and Shakogi jibwish jumaat mosque.</t>
  </si>
  <si>
    <t>31923504 31923503</t>
  </si>
  <si>
    <t>Construction/Provision Of Cemeteries of wall fence at Leni, Kofar Gabas, Shanono, Farurruwa Grave Yards and Bakwani Grave Yards.</t>
  </si>
  <si>
    <t>Construction Of Dams at Bakaji (Goron Dutse Ward) and Yan kunamu (Leni Ward)</t>
  </si>
  <si>
    <t>Karkara Salamu Alaikum</t>
  </si>
  <si>
    <t>Construction of 5KM Road</t>
  </si>
  <si>
    <t>Independent Power Project</t>
  </si>
  <si>
    <t>School for Islamic Studies</t>
  </si>
  <si>
    <t>Completion of Technical School</t>
  </si>
  <si>
    <t xml:space="preserve">Diesel for Water Treatment Plant </t>
  </si>
  <si>
    <t>Construction of Additional Mechanized (Solar Boreholes)</t>
  </si>
  <si>
    <t>Construction for Imama Wali Training Centre</t>
  </si>
  <si>
    <t>Construction of Zauren Sulhu</t>
  </si>
  <si>
    <t xml:space="preserve">WSSSRP (EU/UNICEF) Assited Project </t>
  </si>
  <si>
    <t xml:space="preserve">Diesel for Street Lights </t>
  </si>
  <si>
    <t xml:space="preserve">Provision for Additional Drainage </t>
  </si>
  <si>
    <t xml:space="preserve">Drilling of Handpumps </t>
  </si>
  <si>
    <t xml:space="preserve">Construction of Toilets </t>
  </si>
  <si>
    <t>Rehabilitation/Repairs - Electricity at Faruruwa,Kokiya, Leni,Solar Tsaure and Goderawa (Shakogi)</t>
  </si>
  <si>
    <t>31923508</t>
  </si>
  <si>
    <t>Rehabilitation/Repairs - Housing Rehabilitation of Jumaat Mosque at Shakogi Sabon Gari (Shakogi Ward)</t>
  </si>
  <si>
    <t>Rehabilitation/Repairs-Hospitals/Health Centres at each ward</t>
  </si>
  <si>
    <t>3192350</t>
  </si>
  <si>
    <t>Rehabilitation/Repairs Public Sch.Rrhabilitation of - Primary Schools</t>
  </si>
  <si>
    <t>31923509 31923503 31923508</t>
  </si>
  <si>
    <t>Rehabilitation of Dams at Dutsen Bakoshi  Leni,Gwarkawa Jigawa (Shanono) Gangare Bayan Dutse,Gwauran Dutse and Tuba (Tsaure).</t>
  </si>
  <si>
    <t>Reticulation Works</t>
  </si>
  <si>
    <t>31923501 31923502 31923505 31923507 31923508 31923509 319233503</t>
  </si>
  <si>
    <t>Goat Multiplication Program</t>
  </si>
  <si>
    <t>Animal Traction (Empowerment)</t>
  </si>
  <si>
    <t>Poultry Production (Women/Youth Empowerment)</t>
  </si>
  <si>
    <t xml:space="preserve">Erosion &amp; Flood Control (Drainages/Culverts) </t>
  </si>
  <si>
    <t>Others (Immunisation,Polio and Covid 19 Pendamid EPR)</t>
  </si>
  <si>
    <t xml:space="preserve">Construction / Provision Of Roads: Costruction of Fly over and underpass Enterchange at Kofar Dan agundi Junction.
</t>
  </si>
  <si>
    <t xml:space="preserve">Construction / Provision Of Roads: Construction of Tal' Udu Junction Enterchange (Globaly - Fly over)
</t>
  </si>
  <si>
    <t>Provision for Transformers GUDAN TUWO AND FALAFALAI (KOKIYA WARD)</t>
  </si>
  <si>
    <t>USMAN YUSUF</t>
  </si>
  <si>
    <t>OTHER JOINT PROJECT</t>
  </si>
  <si>
    <t>Contributin for Local Government to 5KM Road</t>
  </si>
  <si>
    <t>Contribution of Local Government to Construction of S. I. S.</t>
  </si>
  <si>
    <t>Contribution of Local Government for feeding programme</t>
  </si>
  <si>
    <t>Contribution of Local Government for rehabilitation of Primary schools</t>
  </si>
  <si>
    <t>Contribution for Local Government to Hajj operation</t>
  </si>
  <si>
    <r>
      <t>Welfare Packages</t>
    </r>
    <r>
      <rPr>
        <b/>
        <sz val="13"/>
        <rFont val="Tahoma"/>
        <family val="2"/>
      </rPr>
      <t xml:space="preserve"> (Contribution of Local Government to Auren Gata)</t>
    </r>
  </si>
  <si>
    <r>
      <t>Procurement Of Agricultural Equipment</t>
    </r>
    <r>
      <rPr>
        <b/>
        <sz val="14"/>
        <rFont val="Tahoma"/>
        <family val="2"/>
      </rPr>
      <t>(Tractors/Implement)</t>
    </r>
  </si>
  <si>
    <r>
      <t xml:space="preserve">Procurement Of </t>
    </r>
    <r>
      <rPr>
        <b/>
        <sz val="14"/>
        <rFont val="Tahoma"/>
        <family val="2"/>
      </rPr>
      <t>Grains</t>
    </r>
  </si>
  <si>
    <t>Construction/Provision Of Electricity at Faruruwa,Kokiya, Alajawa Bakaji (Goron Dutse)</t>
  </si>
  <si>
    <t>Construction/Provision Of Hospitals/Health Centres</t>
  </si>
  <si>
    <t>Construction/Provision Of Public Schools at Alajawa, DutsenBakoshi, Faruruwa, GoronDutse, Kadamu, Kokiya, Leni,Shakogi,Shanono and Tsaure wards</t>
  </si>
  <si>
    <t>Construction/Provision Of Public Primary Schools at Leni, Budumawa, Farno primary,Tsabasi,Majingini and Leni Secondary school (Leni Ward) Kan duste, Kwankwai, Unguwar Hakimi, Gandu primary and Shanono Girls Secondary school (Shanono Ward) Gwazaye, Dorogo,Burawa, Gawa goda, Yanshado, santar Makau Jss Dutse and  U/Kuka (Dutsen Bakoshi Ward) Kaya Nassarawa primary (Alajawa ward) Bori kasuwa primary and Godarawa Secondary School (Shakogi ward) Gudan Tuwon Fulani and gudan tuwo (B) primary School (kokiya Ward),Janbirji PS (Tsaure Ward),Kadamu Cikin gari Jss(Kadamu Ward),Bukaji(Goron DutseWard) and Faruruwa.</t>
  </si>
  <si>
    <t>Construction/Provision Of Public Schools  Construction of Blocks of Nomadic and Tsangaya Schools at Unguwar Gabas Leni (Tsangaya School) and Atfihir Tsohon Massalachin Idi Shanono (Nomadic)</t>
  </si>
  <si>
    <t>31923505 31923507 31923503 31923510</t>
  </si>
  <si>
    <t>Construction / Provision Of Roads Const/Completion of Mini Bridges at Kauyen Doso bridge to Santar Abuja road (Faruruwa Ward) at Tsaure on Gwarzo - Shanono Road (Tsaure Ward) and Bakwanni Road (Leni Ward).</t>
  </si>
  <si>
    <t>Rehabilitation/Repairs - Rehabilitation of 5 daily prayer mosque at sabaru gidan m.Baballe,Bori kasuwa and Gidan Audu Karfe (Shakogi Ward) and Unguwar Jigawa (Shanono Ward) and Others</t>
  </si>
  <si>
    <t>Rehabilitation/Repairs Public School Rehabilitation of Gwarkawa Nomadic School(Shanono Ward),Yan Kwanda Islamiyya, Kauyen Mai Awaki Islamiyya Sch.(Faruruwa Ward),Gejigan Duatsu Islamiyya Sch.Shakogi)</t>
  </si>
  <si>
    <t>Social Benefits (Fuel subsidy removal)</t>
  </si>
  <si>
    <t xml:space="preserve">PROPOSED BUDGET FOR THE YEAR 2025  </t>
  </si>
  <si>
    <t>PROPOSED BUDGET FOR THE YEAR 2025</t>
  </si>
  <si>
    <t xml:space="preserve">PROPOSED BUDGET FOR THE YEAR 2025 </t>
  </si>
  <si>
    <t>2023            ACTUAL     
(JAN - DEC)</t>
  </si>
  <si>
    <t>2024        APPROVED BUDGET</t>
  </si>
  <si>
    <t>2024       ACTUAL        JAN. -SEPT.</t>
  </si>
  <si>
    <t>2025    PROPOSED</t>
  </si>
  <si>
    <t>NOMINAL ROLL FOR THE YEAR 2025</t>
  </si>
  <si>
    <t>BASIC SALARY 2025</t>
  </si>
  <si>
    <t>BASIC 2025</t>
  </si>
  <si>
    <t>GENERAL SUMMARY OF THE RECURRENT EXPENDITURE 2025</t>
  </si>
  <si>
    <t>1</t>
  </si>
  <si>
    <t>GL 2025</t>
  </si>
  <si>
    <t>SALISU MUHAMMAD F/RUWA</t>
  </si>
  <si>
    <t>Nuhu Tukur Yusuf</t>
  </si>
  <si>
    <t>Mansur Lawan</t>
  </si>
  <si>
    <t>Muhammad I Sani</t>
  </si>
  <si>
    <t>07\09</t>
  </si>
  <si>
    <t>Bala Idris Shanono</t>
  </si>
  <si>
    <t>Umar Farouk Aliyu</t>
  </si>
  <si>
    <t>PROMOTION POST ()</t>
  </si>
  <si>
    <t>BALARABE YUSUF GARBA</t>
  </si>
  <si>
    <t>SAIFULLAHI SANI</t>
  </si>
  <si>
    <t>MUHD LAWAN BAITA</t>
  </si>
  <si>
    <t>ABUBAKAR S AMIN</t>
  </si>
  <si>
    <t>ASSABARU GARBA</t>
  </si>
  <si>
    <t>SUNUSI MUKHTAR</t>
  </si>
  <si>
    <t>ABUBAKAR DAHIRU</t>
  </si>
  <si>
    <t>SANI SULAIMAN ISAH</t>
  </si>
  <si>
    <t>ABUBAKAR MANSUR</t>
  </si>
  <si>
    <t>09\08</t>
  </si>
  <si>
    <t>10\11</t>
  </si>
  <si>
    <t>ABUBAKAR IDRIS</t>
  </si>
  <si>
    <t>BABANGIDA ABUBAKAR</t>
  </si>
  <si>
    <t>GARZALI MUAZU MUSA</t>
  </si>
  <si>
    <t>SALISU AMINU ALIYU</t>
  </si>
  <si>
    <t>Garba Lawan</t>
  </si>
  <si>
    <t>Gambo Isyaku Gwarzo</t>
  </si>
  <si>
    <t>Vacant Post</t>
  </si>
  <si>
    <t>06\02</t>
  </si>
  <si>
    <t>Ibrahim Gurgu Kasare</t>
  </si>
  <si>
    <t>07\02</t>
  </si>
  <si>
    <t>12\08</t>
  </si>
  <si>
    <t>Ibrahim Ahmad</t>
  </si>
  <si>
    <t>Murtala Ibrahim</t>
  </si>
  <si>
    <t>Nura Umar</t>
  </si>
  <si>
    <t>08\03</t>
  </si>
  <si>
    <t>Umar A Adamu</t>
  </si>
  <si>
    <t>Gambo Salisu</t>
  </si>
  <si>
    <t>Aisha A Hamza</t>
  </si>
  <si>
    <t>03\12</t>
  </si>
  <si>
    <t>VACANT POST</t>
  </si>
  <si>
    <t>03\02</t>
  </si>
  <si>
    <t>ALIYU TUKUR ABDULLAHI</t>
  </si>
  <si>
    <t>SANI MUSA LAWAN</t>
  </si>
  <si>
    <t>MAHMUD AHMAD</t>
  </si>
  <si>
    <t>SABIU BELLO BATU</t>
  </si>
  <si>
    <t>SABIU ABDULRAHMAN</t>
  </si>
  <si>
    <t>06\09</t>
  </si>
  <si>
    <t>UMAR MUTALLIB</t>
  </si>
  <si>
    <t>06\10</t>
  </si>
  <si>
    <t>IBRAHIM YARO</t>
  </si>
  <si>
    <t>09\09</t>
  </si>
  <si>
    <t>02\12</t>
  </si>
  <si>
    <t>ABUBAKAR ISA</t>
  </si>
  <si>
    <t>SAFIYANU ALAJAWA</t>
  </si>
  <si>
    <t>SULE ADAMU</t>
  </si>
  <si>
    <t>USMAN SHAKOGI</t>
  </si>
  <si>
    <t>ABUBAKAR LAWAN ABBA</t>
  </si>
  <si>
    <t>SUNUSI YUSUF</t>
  </si>
  <si>
    <t>YUSUF ADAMU</t>
  </si>
  <si>
    <t>ISYAKU TSAURE</t>
  </si>
  <si>
    <t>MUHAMMAD KANDUTSE</t>
  </si>
  <si>
    <t>SALE AHMAD D/BAKOSHI</t>
  </si>
  <si>
    <t>BELLO KOYA</t>
  </si>
  <si>
    <t>SALE A KADAMU</t>
  </si>
  <si>
    <t>IBRAHIM SULE GODA</t>
  </si>
  <si>
    <t>IDRIS YAHAYA YANSHADO</t>
  </si>
  <si>
    <t>AHMAD YAU</t>
  </si>
  <si>
    <t>UMAR SADAUKI ZAGI</t>
  </si>
  <si>
    <t>MUHAMMAD SHEHU</t>
  </si>
  <si>
    <t>ISAH SAMAILA</t>
  </si>
  <si>
    <t>HARUNA MUSA</t>
  </si>
  <si>
    <t>USMAN SHANONO</t>
  </si>
  <si>
    <t>SHEHU AHMAD</t>
  </si>
  <si>
    <t>JIBRIL DANBALA</t>
  </si>
  <si>
    <t>MAMUDA ISYAKU</t>
  </si>
  <si>
    <t>MAMUDA INUWA</t>
  </si>
  <si>
    <t>MADAWAKI HARI</t>
  </si>
  <si>
    <t>ABDULLAHI G/ FULANI</t>
  </si>
  <si>
    <t>KASSIM SALE</t>
  </si>
  <si>
    <t>UMAR UNGUWAR CGARI</t>
  </si>
  <si>
    <t>ALIYU UMAR ABDULLAHI</t>
  </si>
  <si>
    <t>ALIYU MUSA</t>
  </si>
  <si>
    <t>HABIBU ABDULLAHI</t>
  </si>
  <si>
    <t>INUWA MAMUDA</t>
  </si>
  <si>
    <t>MUSA YUSUF</t>
  </si>
  <si>
    <t>MUSA SHUAIBU</t>
  </si>
  <si>
    <t>MAMUDA IDI</t>
  </si>
  <si>
    <t>SULE MAGAJI</t>
  </si>
  <si>
    <t>SHUAIBU MUHAMMAD</t>
  </si>
  <si>
    <t>YAKUBU IBRAHIM</t>
  </si>
  <si>
    <t>MUAAZU HARUNA</t>
  </si>
  <si>
    <t>NUHU SALIHU</t>
  </si>
  <si>
    <t>IBRAHIM ADAMU</t>
  </si>
  <si>
    <t>SULAIMAN ABUBAKAR</t>
  </si>
  <si>
    <t>ADAMU ABDULMALIK</t>
  </si>
  <si>
    <t>AHAMD GALADIMA</t>
  </si>
  <si>
    <t>YUSHAU HARUNA</t>
  </si>
  <si>
    <t>ILIYASU MUSA</t>
  </si>
  <si>
    <t>BELLO SAMAILA</t>
  </si>
  <si>
    <t>ISAH USAINI</t>
  </si>
  <si>
    <t>16\09</t>
  </si>
  <si>
    <t>DUPUTY HOD</t>
  </si>
  <si>
    <t>HOD</t>
  </si>
  <si>
    <t>ABUBAKAR ABDULLAHI</t>
  </si>
  <si>
    <t>MUHD BELLO MALAM</t>
  </si>
  <si>
    <t>SAADU A. USMAN</t>
  </si>
  <si>
    <t>AHMED A BALA</t>
  </si>
  <si>
    <t>ZAINAB A. KABIR</t>
  </si>
  <si>
    <t>PROMOTION POST (5)</t>
  </si>
  <si>
    <t>PROMOTION POST (9)</t>
  </si>
  <si>
    <t>PROMOTION POST (10)</t>
  </si>
  <si>
    <t xml:space="preserve">TOTAL </t>
  </si>
  <si>
    <t>PROMOTION POST (19)</t>
  </si>
  <si>
    <t>PHC DEPARTMENT</t>
  </si>
  <si>
    <t>2023       ACTUAL   
(JAN - DEC)</t>
  </si>
  <si>
    <t>2024   APPROVED BUDGET</t>
  </si>
  <si>
    <t>2024  
ACTUAL       JAN.- SEPT.</t>
  </si>
  <si>
    <t>2025
PROPOSED</t>
  </si>
  <si>
    <t>SUMMARY OF THE PROPOSED BUDGET FOR THE YEAR 2025</t>
  </si>
  <si>
    <t>2023                  ACTUAL   
(JAN - DEC)</t>
  </si>
  <si>
    <t xml:space="preserve">2024         APPROVED         BUDGET   </t>
  </si>
  <si>
    <t>2024                  ACTUAL                       JAN. -SEPT.</t>
  </si>
  <si>
    <t xml:space="preserve">2025        PROPOSED     </t>
  </si>
  <si>
    <t>BUDGET STATUS FOR THE YEAR 2025</t>
  </si>
  <si>
    <t>BUDGET PERFORMANCE AND IMPLEMENTATION FOR THE YEAR 2024</t>
  </si>
  <si>
    <t>APPROVED 2024</t>
  </si>
  <si>
    <t>ACTUAL 2024</t>
  </si>
  <si>
    <t xml:space="preserve">20234        APPROVED         BUDGET   </t>
  </si>
  <si>
    <t xml:space="preserve"> 2024  
ACTUAL           JAN.- SEPT.</t>
  </si>
  <si>
    <t>GENERAL SUMMARY OF THE CAPITAL EXPENDITURE 2025</t>
  </si>
  <si>
    <r>
      <t xml:space="preserve">Rehabilitation/Repairs - Housing/ </t>
    </r>
    <r>
      <rPr>
        <b/>
        <sz val="14"/>
        <rFont val="Tahoma"/>
        <family val="2"/>
      </rPr>
      <t>Renovation of Local Government Secretariat</t>
    </r>
  </si>
  <si>
    <t>Construction / Provision Of Roads at Yan-Rumfa-Faruruwa-Dumbulin, Fako-Kundila In Kadamu Ward. Kwalli-Gatawa In Tsaure Ward. Faruruwa-Shanono and Gorondutse-Santar Abuja In Faruruwa and Gorondutse wards. Shanono-Kokiya, Kokiya-Leni and Kokiya-Gude in Kokiya Ward. Dangaftare-Gwamma School Shanono ward. Shakogi-Leni in Shakogi Ward, Garo-Leni In Leni Ward.</t>
  </si>
  <si>
    <t>Construction/ Provision of Public schools Construction of Additional Blocks and completion of islamiyya school at Kadamu, Tsaure, Kokiya, Gorondutse, Shanono, Shakogi, Dutsen Bakoshi, alajawa and Leni Wards.</t>
  </si>
  <si>
    <t>Construction of Primary Health Care Centre At Kadamu, Kokiya, Shanono, Alajawa and Leni</t>
  </si>
  <si>
    <t>Construction/Provision Of Housing/Mosque Construction and Complition of Jumaat Mosque at Kadamu, Tsaure, Gorondutse, shanono, Shakogi, Dutsen Bakoshi, Alajawa Wards</t>
  </si>
  <si>
    <t>Erosion &amp; Flood Control (Drainages/Culverts) at Alajawai,Kadamu,Leni Shakogi (Godarawa), (Alajawa), (Dutsen Bakoshi) and Rehabilitation of Drainage at Kasuwar Shanono,Rimin Kogga(Shanono Ward)and Faruruwa town (Faruruwa Ward) Shanono</t>
  </si>
  <si>
    <t>Rehabilitati Solar on/Repairs- Traffic /Street Lights</t>
  </si>
  <si>
    <t>Construction Of Traffic /Street Lights(Solar Light) At Kadamu Ward</t>
  </si>
  <si>
    <t>Rehabilitation/Repairs - Public Schools at Goron Dutse,Kadamu, Tsaure, Leni,Dutsen Bakoshi Ward</t>
  </si>
  <si>
    <t>Rehabilitation/Repairs-Hospitals.Up-grading At Tsaure, Shakgi and Faruruwa Health Post</t>
  </si>
  <si>
    <t>Construction Of Markets/Parks Bakaji (Goron Dutse ward),Yar Lamba Tafawa Tsaure (Faruruwa Ward) and Shakogi Ward</t>
  </si>
  <si>
    <t>Construction/Provision Of Water Facilities.Reticulation of pipe water Leni- Bakomi, Faruruwa and Shanono</t>
  </si>
  <si>
    <t>Construction of Feader Road from GSS Shanono To Karofi Secondary School</t>
  </si>
  <si>
    <t>Construction/Provision Construction of Jumaata Mosque At Kokiya</t>
  </si>
  <si>
    <t>Construction/Provision of Public schools. Construction of Class Room Blocks At Tsaunin Halliru In Shakogi ward</t>
  </si>
  <si>
    <t>Provision for Additional Drainage from kofar Dutse To Kofar Mayangu Road</t>
  </si>
  <si>
    <t>Construction/Provision Of Cemeteries of wall fence at kofar In shanono Ward</t>
  </si>
  <si>
    <t>Rural Access Mobility Road RAMP</t>
  </si>
  <si>
    <t>Purchase of Fertlizer</t>
  </si>
  <si>
    <t xml:space="preserve">Procurement Of Recreational Facilities </t>
  </si>
  <si>
    <r>
      <t>Construction / Provision Of Recreational Facilities</t>
    </r>
    <r>
      <rPr>
        <b/>
        <sz val="14"/>
        <color indexed="8"/>
        <rFont val="Tahoma"/>
        <family val="2"/>
      </rPr>
      <t xml:space="preserve"> SDGs COUNTER FUNDING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</si>
</sst>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107" x14ac:knownFonts="1">
    <font>
      <sz val="11"/>
      <color theme="1"/>
      <name val="Calibri"/>
      <family val="2"/>
      <scheme val="minor"/>
    </font>
    <font>
      <sz val="10"/>
      <name val="Arial"/>
      <family val="2"/>
    </font>
    <font>
      <sz val="14"/>
      <name val="Tahoma"/>
      <family val="2"/>
    </font>
    <font>
      <b/>
      <sz val="14"/>
      <name val="Tahoma"/>
      <family val="2"/>
    </font>
    <font>
      <sz val="13"/>
      <name val="Tahoma"/>
      <family val="2"/>
    </font>
    <font>
      <b/>
      <sz val="13"/>
      <name val="Tahoma"/>
      <family val="2"/>
    </font>
    <font>
      <sz val="13"/>
      <name val="Arial Narrow"/>
      <family val="2"/>
    </font>
    <font>
      <b/>
      <sz val="13"/>
      <name val="Arial Narrow"/>
      <family val="2"/>
    </font>
    <font>
      <b/>
      <sz val="11"/>
      <name val="Tahoma"/>
      <family val="2"/>
    </font>
    <font>
      <b/>
      <sz val="18"/>
      <name val="Tahoma"/>
      <family val="2"/>
    </font>
    <font>
      <b/>
      <u/>
      <sz val="18"/>
      <name val="Tahoma"/>
      <family val="2"/>
    </font>
    <font>
      <sz val="12"/>
      <name val="Tahoma"/>
      <family val="2"/>
    </font>
    <font>
      <b/>
      <sz val="12"/>
      <name val="Tahoma"/>
      <family val="2"/>
    </font>
    <font>
      <sz val="10"/>
      <name val="Tahoma"/>
      <family val="2"/>
    </font>
    <font>
      <b/>
      <u/>
      <sz val="20"/>
      <name val="Tahoma"/>
      <family val="2"/>
    </font>
    <font>
      <b/>
      <sz val="16"/>
      <name val="Tahoma"/>
      <family val="2"/>
    </font>
    <font>
      <b/>
      <u/>
      <sz val="16"/>
      <name val="Tahoma"/>
      <family val="2"/>
    </font>
    <font>
      <sz val="11"/>
      <name val="Tahoma"/>
      <family val="2"/>
    </font>
    <font>
      <b/>
      <sz val="8"/>
      <name val="Tahoma"/>
      <family val="2"/>
    </font>
    <font>
      <b/>
      <sz val="12"/>
      <name val="Arial Narrow"/>
      <family val="2"/>
    </font>
    <font>
      <b/>
      <sz val="16"/>
      <name val="Elephant"/>
      <family val="1"/>
    </font>
    <font>
      <b/>
      <u/>
      <sz val="26"/>
      <name val="Tahoma"/>
      <family val="2"/>
    </font>
    <font>
      <sz val="14"/>
      <name val="Arial Narrow"/>
      <family val="2"/>
    </font>
    <font>
      <b/>
      <sz val="14"/>
      <name val="Alasassy Caps"/>
    </font>
    <font>
      <b/>
      <sz val="14"/>
      <color indexed="8"/>
      <name val="Tahoma"/>
      <family val="2"/>
    </font>
    <font>
      <sz val="11"/>
      <color theme="1"/>
      <name val="Calibri"/>
      <family val="2"/>
      <scheme val="minor"/>
    </font>
    <font>
      <sz val="14"/>
      <color theme="1"/>
      <name val="Calibri"/>
      <family val="2"/>
      <scheme val="minor"/>
    </font>
    <font>
      <b/>
      <sz val="14"/>
      <color theme="1"/>
      <name val="Tahoma"/>
      <family val="2"/>
    </font>
    <font>
      <sz val="14"/>
      <color theme="1"/>
      <name val="Tahoma"/>
      <family val="2"/>
    </font>
    <font>
      <b/>
      <sz val="14"/>
      <color rgb="FF000000"/>
      <name val="Tahoma"/>
      <family val="2"/>
    </font>
    <font>
      <sz val="14"/>
      <color rgb="FF000000"/>
      <name val="Tahoma"/>
      <family val="2"/>
    </font>
    <font>
      <b/>
      <sz val="13"/>
      <color theme="1"/>
      <name val="Tahoma"/>
      <family val="2"/>
    </font>
    <font>
      <sz val="13"/>
      <color theme="1"/>
      <name val="Tahoma"/>
      <family val="2"/>
    </font>
    <font>
      <b/>
      <sz val="13"/>
      <color theme="1"/>
      <name val="Arial Narrow"/>
      <family val="2"/>
    </font>
    <font>
      <sz val="13"/>
      <color theme="1"/>
      <name val="Arial Narrow"/>
      <family val="2"/>
    </font>
    <font>
      <b/>
      <sz val="13"/>
      <color rgb="FF000000"/>
      <name val="Arial Narrow"/>
      <family val="2"/>
    </font>
    <font>
      <sz val="13"/>
      <color rgb="FF000000"/>
      <name val="Arial Narrow"/>
      <family val="2"/>
    </font>
    <font>
      <b/>
      <sz val="13"/>
      <color rgb="FF000000"/>
      <name val="Tahoma"/>
      <family val="2"/>
    </font>
    <font>
      <sz val="13"/>
      <color rgb="FF000000"/>
      <name val="Tahoma"/>
      <family val="2"/>
    </font>
    <font>
      <sz val="14"/>
      <color theme="1"/>
      <name val="Arial"/>
      <family val="2"/>
    </font>
    <font>
      <sz val="12"/>
      <color rgb="FF000000"/>
      <name val="Tahoma"/>
      <family val="2"/>
    </font>
    <font>
      <b/>
      <sz val="12"/>
      <color rgb="FF000000"/>
      <name val="Tahoma"/>
      <family val="2"/>
    </font>
    <font>
      <b/>
      <sz val="12"/>
      <color theme="1"/>
      <name val="Tahoma"/>
      <family val="2"/>
    </font>
    <font>
      <sz val="11"/>
      <color rgb="FF000000"/>
      <name val="Tahoma"/>
      <family val="2"/>
    </font>
    <font>
      <sz val="10"/>
      <color rgb="FF000000"/>
      <name val="Tahoma"/>
      <family val="2"/>
    </font>
    <font>
      <b/>
      <sz val="11"/>
      <color rgb="FF000000"/>
      <name val="Tahoma"/>
      <family val="2"/>
    </font>
    <font>
      <sz val="10"/>
      <color theme="1"/>
      <name val="Calibri"/>
      <family val="2"/>
      <scheme val="minor"/>
    </font>
    <font>
      <b/>
      <sz val="11"/>
      <color theme="1"/>
      <name val="Tahoma"/>
      <family val="2"/>
    </font>
    <font>
      <b/>
      <sz val="10"/>
      <color theme="1"/>
      <name val="Tahoma"/>
      <family val="2"/>
    </font>
    <font>
      <b/>
      <sz val="8"/>
      <color theme="1"/>
      <name val="Tahoma"/>
      <family val="2"/>
    </font>
    <font>
      <sz val="11"/>
      <color theme="1"/>
      <name val="Tahoma"/>
      <family val="2"/>
    </font>
    <font>
      <b/>
      <sz val="9"/>
      <color theme="1"/>
      <name val="Tahoma"/>
      <family val="2"/>
    </font>
    <font>
      <sz val="12"/>
      <color theme="1"/>
      <name val="Tahoma"/>
      <family val="2"/>
    </font>
    <font>
      <sz val="10"/>
      <color theme="1"/>
      <name val="Tahoma"/>
      <family val="2"/>
    </font>
    <font>
      <sz val="8"/>
      <color theme="1"/>
      <name val="Arial Narrow"/>
      <family val="2"/>
    </font>
    <font>
      <b/>
      <sz val="8"/>
      <color theme="1"/>
      <name val="Arial Narrow"/>
      <family val="2"/>
    </font>
    <font>
      <sz val="11"/>
      <color theme="1"/>
      <name val="Arial Narrow"/>
      <family val="2"/>
    </font>
    <font>
      <b/>
      <sz val="11"/>
      <color theme="1"/>
      <name val="Arial Narrow"/>
      <family val="2"/>
    </font>
    <font>
      <b/>
      <i/>
      <sz val="8"/>
      <color rgb="FF000000"/>
      <name val="Arial Narrow"/>
      <family val="2"/>
    </font>
    <font>
      <b/>
      <sz val="12"/>
      <color rgb="FF000000"/>
      <name val="Arial Narrow"/>
      <family val="2"/>
    </font>
    <font>
      <sz val="8"/>
      <color rgb="FF000000"/>
      <name val="Arial Narrow"/>
      <family val="2"/>
    </font>
    <font>
      <b/>
      <sz val="16"/>
      <color theme="1"/>
      <name val="Tahoma"/>
      <family val="2"/>
    </font>
    <font>
      <b/>
      <u/>
      <sz val="14"/>
      <color theme="1"/>
      <name val="Tahoma"/>
      <family val="2"/>
    </font>
    <font>
      <sz val="12"/>
      <color theme="1"/>
      <name val="Arial Narrow"/>
      <family val="2"/>
    </font>
    <font>
      <b/>
      <sz val="8"/>
      <color theme="1"/>
      <name val="Calibri"/>
      <family val="2"/>
      <scheme val="minor"/>
    </font>
    <font>
      <b/>
      <i/>
      <sz val="8"/>
      <color theme="1"/>
      <name val="Calibri"/>
      <family val="2"/>
      <scheme val="minor"/>
    </font>
    <font>
      <sz val="8"/>
      <color theme="1"/>
      <name val="Arial"/>
      <family val="2"/>
      <charset val="204"/>
    </font>
    <font>
      <b/>
      <i/>
      <sz val="8"/>
      <color theme="1"/>
      <name val="Arial"/>
      <family val="2"/>
      <charset val="204"/>
    </font>
    <font>
      <sz val="8"/>
      <color theme="1"/>
      <name val="Calibri"/>
      <family val="2"/>
      <charset val="204"/>
      <scheme val="minor"/>
    </font>
    <font>
      <sz val="8"/>
      <color theme="1"/>
      <name val="Calibri"/>
      <family val="2"/>
      <scheme val="minor"/>
    </font>
    <font>
      <sz val="8"/>
      <color theme="1"/>
      <name val="Arial"/>
      <family val="2"/>
    </font>
    <font>
      <b/>
      <sz val="14"/>
      <color theme="1"/>
      <name val="Arial"/>
      <family val="2"/>
    </font>
    <font>
      <b/>
      <i/>
      <sz val="14"/>
      <color theme="1"/>
      <name val="Arial"/>
      <family val="2"/>
    </font>
    <font>
      <b/>
      <i/>
      <sz val="14"/>
      <color theme="1"/>
      <name val="Tahoma"/>
      <family val="2"/>
    </font>
    <font>
      <i/>
      <sz val="14"/>
      <color theme="1"/>
      <name val="Tahoma"/>
      <family val="2"/>
    </font>
    <font>
      <sz val="14"/>
      <name val="Calibri"/>
      <family val="2"/>
      <scheme val="minor"/>
    </font>
    <font>
      <sz val="10"/>
      <color theme="1"/>
      <name val="Arial Narrow"/>
      <family val="2"/>
    </font>
    <font>
      <b/>
      <sz val="14"/>
      <name val="Calibri"/>
      <family val="2"/>
      <scheme val="minor"/>
    </font>
    <font>
      <b/>
      <sz val="14"/>
      <color theme="1"/>
      <name val="Calibri"/>
      <family val="2"/>
      <scheme val="minor"/>
    </font>
    <font>
      <b/>
      <sz val="14"/>
      <color theme="1"/>
      <name val="Arial Narrow"/>
      <family val="2"/>
    </font>
    <font>
      <sz val="12"/>
      <color rgb="FF000000"/>
      <name val="Arial Narrow"/>
      <family val="2"/>
    </font>
    <font>
      <i/>
      <sz val="12"/>
      <color rgb="FF000000"/>
      <name val="Arial Narrow"/>
      <family val="2"/>
    </font>
    <font>
      <b/>
      <i/>
      <sz val="14"/>
      <color rgb="FF000000"/>
      <name val="Arial Narrow"/>
      <family val="2"/>
    </font>
    <font>
      <b/>
      <sz val="14"/>
      <color rgb="FF000000"/>
      <name val="Arial Narrow"/>
      <family val="2"/>
    </font>
    <font>
      <sz val="14"/>
      <color theme="1"/>
      <name val="Arial Narrow"/>
      <family val="2"/>
    </font>
    <font>
      <sz val="14"/>
      <color rgb="FF000000"/>
      <name val="Arial Narrow"/>
      <family val="2"/>
    </font>
    <font>
      <i/>
      <sz val="14"/>
      <color rgb="FF000000"/>
      <name val="Arial Narrow"/>
      <family val="2"/>
    </font>
    <font>
      <b/>
      <sz val="16"/>
      <color theme="1"/>
      <name val="Arial Narrow"/>
      <family val="2"/>
    </font>
    <font>
      <b/>
      <sz val="18"/>
      <color theme="1"/>
      <name val="Alasassy Caps"/>
    </font>
    <font>
      <b/>
      <sz val="14"/>
      <color theme="1"/>
      <name val="Alasassy Caps"/>
    </font>
    <font>
      <b/>
      <sz val="14"/>
      <color rgb="FF000000"/>
      <name val="Alasassy Caps"/>
    </font>
    <font>
      <b/>
      <u/>
      <sz val="28"/>
      <color theme="1"/>
      <name val="Tahoma"/>
      <family val="2"/>
    </font>
    <font>
      <b/>
      <sz val="18"/>
      <color theme="1"/>
      <name val="Tahoma"/>
      <family val="2"/>
    </font>
    <font>
      <b/>
      <u/>
      <sz val="18"/>
      <color theme="1"/>
      <name val="Tahoma"/>
      <family val="2"/>
    </font>
    <font>
      <b/>
      <u/>
      <sz val="20"/>
      <color theme="1"/>
      <name val="Tahoma"/>
      <family val="2"/>
    </font>
    <font>
      <b/>
      <u/>
      <sz val="16"/>
      <color theme="1"/>
      <name val="Tahoma"/>
      <family val="2"/>
    </font>
    <font>
      <b/>
      <u/>
      <sz val="22"/>
      <color theme="1"/>
      <name val="Tahoma"/>
      <family val="2"/>
    </font>
    <font>
      <b/>
      <sz val="16"/>
      <color rgb="FF000000"/>
      <name val="Arial Narrow"/>
      <family val="2"/>
    </font>
    <font>
      <b/>
      <sz val="8"/>
      <color rgb="FF000000"/>
      <name val="Arial Narrow"/>
      <family val="2"/>
    </font>
    <font>
      <b/>
      <sz val="10"/>
      <color theme="1"/>
      <name val="Arial Narrow"/>
      <family val="2"/>
    </font>
    <font>
      <b/>
      <i/>
      <sz val="12"/>
      <color rgb="FF000000"/>
      <name val="Arial Narrow"/>
      <family val="2"/>
    </font>
    <font>
      <b/>
      <sz val="12"/>
      <color theme="1"/>
      <name val="Arial Narrow"/>
      <family val="2"/>
    </font>
    <font>
      <b/>
      <sz val="36"/>
      <color theme="1"/>
      <name val="Arial Black"/>
      <family val="2"/>
    </font>
    <font>
      <b/>
      <sz val="36"/>
      <color theme="1"/>
      <name val="Sitka Small"/>
    </font>
    <font>
      <b/>
      <sz val="28"/>
      <color theme="1"/>
      <name val="Sitka Subheading"/>
    </font>
    <font>
      <b/>
      <sz val="18"/>
      <color theme="1"/>
      <name val="Calibri"/>
      <family val="2"/>
      <scheme val="minor"/>
    </font>
    <font>
      <b/>
      <sz val="36"/>
      <color theme="1"/>
      <name val="Sitka Subheading"/>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FFFFFF"/>
      </patternFill>
    </fill>
    <fill>
      <patternFill patternType="solid">
        <fgColor theme="0" tint="-4.9989318521683403E-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5" fontId="25" fillId="0" borderId="0" applyFont="0" applyFill="0" applyBorder="0" applyAlignment="0" applyProtection="0"/>
    <xf numFmtId="0" fontId="1" fillId="0" borderId="0"/>
  </cellStyleXfs>
  <cellXfs count="1694">
    <xf numFmtId="0" fontId="0" fillId="0" borderId="0" xfId="0"/>
    <xf numFmtId="0" fontId="26" fillId="0" borderId="0" xfId="0" applyFont="1"/>
    <xf numFmtId="0" fontId="27" fillId="2" borderId="1" xfId="2" applyFont="1" applyFill="1" applyBorder="1" applyAlignment="1">
      <alignment horizontal="center" vertical="top" wrapText="1"/>
    </xf>
    <xf numFmtId="0" fontId="28" fillId="0" borderId="0" xfId="0" applyFont="1"/>
    <xf numFmtId="49" fontId="2" fillId="2" borderId="2" xfId="0" applyNumberFormat="1" applyFont="1" applyFill="1" applyBorder="1" applyAlignment="1">
      <alignment horizontal="center" vertical="center" wrapText="1"/>
    </xf>
    <xf numFmtId="165" fontId="28" fillId="0" borderId="3" xfId="1" applyFont="1" applyBorder="1" applyAlignment="1">
      <alignment wrapText="1"/>
    </xf>
    <xf numFmtId="165" fontId="28" fillId="0" borderId="2" xfId="1" applyFont="1" applyBorder="1" applyAlignment="1"/>
    <xf numFmtId="49" fontId="27" fillId="0" borderId="1" xfId="0" applyNumberFormat="1" applyFont="1" applyBorder="1" applyAlignment="1">
      <alignment horizontal="center" vertical="center"/>
    </xf>
    <xf numFmtId="0" fontId="29" fillId="0" borderId="1" xfId="0" applyFont="1" applyBorder="1" applyAlignment="1">
      <alignment horizontal="center" vertical="top" wrapText="1"/>
    </xf>
    <xf numFmtId="49" fontId="29" fillId="0" borderId="4" xfId="0" applyNumberFormat="1" applyFont="1" applyBorder="1" applyAlignment="1">
      <alignment horizontal="center" vertical="top" wrapText="1"/>
    </xf>
    <xf numFmtId="49" fontId="29" fillId="0" borderId="2" xfId="0" applyNumberFormat="1" applyFont="1" applyBorder="1" applyAlignment="1">
      <alignment horizontal="center" vertical="top" wrapText="1"/>
    </xf>
    <xf numFmtId="0" fontId="29" fillId="0" borderId="2" xfId="0" applyFont="1" applyBorder="1" applyAlignment="1">
      <alignment horizontal="left" vertical="top" wrapText="1"/>
    </xf>
    <xf numFmtId="0" fontId="28" fillId="0" borderId="2" xfId="0" applyFont="1" applyBorder="1" applyAlignment="1">
      <alignment vertical="top" wrapText="1"/>
    </xf>
    <xf numFmtId="3" fontId="28" fillId="0" borderId="2" xfId="0" applyNumberFormat="1" applyFont="1" applyBorder="1" applyAlignment="1">
      <alignment vertical="top" wrapText="1"/>
    </xf>
    <xf numFmtId="0" fontId="28" fillId="0" borderId="5" xfId="0" applyFont="1" applyBorder="1" applyAlignment="1">
      <alignment vertical="top" wrapText="1"/>
    </xf>
    <xf numFmtId="49" fontId="30" fillId="0" borderId="4" xfId="0" applyNumberFormat="1" applyFont="1" applyBorder="1" applyAlignment="1">
      <alignment horizontal="center" vertical="top" wrapText="1"/>
    </xf>
    <xf numFmtId="49" fontId="30" fillId="0" borderId="6" xfId="0" applyNumberFormat="1" applyFont="1" applyBorder="1" applyAlignment="1">
      <alignment horizontal="center" vertical="top" wrapText="1"/>
    </xf>
    <xf numFmtId="49" fontId="2" fillId="2" borderId="2" xfId="0" applyNumberFormat="1" applyFont="1" applyFill="1" applyBorder="1" applyAlignment="1">
      <alignment horizontal="center" vertical="top" wrapText="1"/>
    </xf>
    <xf numFmtId="165" fontId="28" fillId="0" borderId="2" xfId="1" applyFont="1" applyBorder="1" applyAlignment="1">
      <alignment horizontal="right" wrapText="1"/>
    </xf>
    <xf numFmtId="165" fontId="28" fillId="0" borderId="5" xfId="1" applyFont="1" applyBorder="1" applyAlignment="1">
      <alignment horizontal="right" wrapText="1"/>
    </xf>
    <xf numFmtId="49" fontId="2" fillId="0" borderId="4" xfId="0" applyNumberFormat="1" applyFont="1" applyFill="1" applyBorder="1" applyAlignment="1">
      <alignment horizontal="center"/>
    </xf>
    <xf numFmtId="49" fontId="3" fillId="0" borderId="4" xfId="0" applyNumberFormat="1" applyFont="1" applyFill="1" applyBorder="1" applyAlignment="1">
      <alignment horizontal="center"/>
    </xf>
    <xf numFmtId="49" fontId="29" fillId="0" borderId="6" xfId="0" applyNumberFormat="1" applyFont="1" applyBorder="1" applyAlignment="1">
      <alignment horizontal="center" vertical="top" wrapText="1"/>
    </xf>
    <xf numFmtId="49" fontId="2" fillId="0" borderId="2" xfId="0" applyNumberFormat="1" applyFont="1" applyFill="1" applyBorder="1" applyAlignment="1">
      <alignment horizontal="center"/>
    </xf>
    <xf numFmtId="49" fontId="3" fillId="0" borderId="2" xfId="0" applyNumberFormat="1" applyFont="1" applyFill="1" applyBorder="1" applyAlignment="1">
      <alignment horizontal="center"/>
    </xf>
    <xf numFmtId="49" fontId="2" fillId="0" borderId="7" xfId="0" applyNumberFormat="1" applyFont="1" applyFill="1" applyBorder="1" applyAlignment="1">
      <alignment horizontal="center"/>
    </xf>
    <xf numFmtId="49" fontId="2" fillId="0" borderId="8" xfId="0" applyNumberFormat="1" applyFont="1" applyFill="1" applyBorder="1" applyAlignment="1">
      <alignment horizontal="center"/>
    </xf>
    <xf numFmtId="165" fontId="28" fillId="0" borderId="9" xfId="1" applyFont="1" applyBorder="1" applyAlignment="1">
      <alignment horizontal="right" wrapText="1"/>
    </xf>
    <xf numFmtId="49" fontId="29" fillId="0" borderId="10" xfId="0" applyNumberFormat="1" applyFont="1" applyBorder="1" applyAlignment="1">
      <alignment horizontal="center" vertical="top" wrapText="1"/>
    </xf>
    <xf numFmtId="165" fontId="28" fillId="0" borderId="2" xfId="1" applyFont="1" applyBorder="1" applyAlignment="1">
      <alignment wrapText="1"/>
    </xf>
    <xf numFmtId="49" fontId="30" fillId="0" borderId="7" xfId="0" applyNumberFormat="1" applyFont="1" applyBorder="1" applyAlignment="1">
      <alignment horizontal="center" vertical="top" wrapText="1"/>
    </xf>
    <xf numFmtId="49" fontId="29" fillId="0" borderId="1" xfId="0" applyNumberFormat="1" applyFont="1" applyBorder="1" applyAlignment="1">
      <alignment horizontal="center" vertical="top" wrapText="1"/>
    </xf>
    <xf numFmtId="0" fontId="28" fillId="0" borderId="0" xfId="0" applyFont="1" applyBorder="1"/>
    <xf numFmtId="49" fontId="29" fillId="0" borderId="11" xfId="0" applyNumberFormat="1" applyFont="1" applyBorder="1" applyAlignment="1">
      <alignment horizontal="center" vertical="top" wrapText="1"/>
    </xf>
    <xf numFmtId="49" fontId="29" fillId="0" borderId="12"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49" fontId="30" fillId="0" borderId="8" xfId="0" applyNumberFormat="1" applyFont="1" applyBorder="1" applyAlignment="1">
      <alignment horizontal="center" vertical="top" wrapText="1"/>
    </xf>
    <xf numFmtId="165" fontId="28" fillId="0" borderId="8" xfId="1" applyFont="1" applyBorder="1" applyAlignment="1">
      <alignment wrapText="1"/>
    </xf>
    <xf numFmtId="165" fontId="28" fillId="0" borderId="12" xfId="1" applyFont="1" applyBorder="1" applyAlignment="1">
      <alignment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30" fillId="0" borderId="4"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165" fontId="28" fillId="0" borderId="2" xfId="1" applyFont="1" applyBorder="1" applyAlignment="1">
      <alignment vertical="center" wrapText="1"/>
    </xf>
    <xf numFmtId="165" fontId="28" fillId="0" borderId="2" xfId="1" applyFont="1" applyBorder="1" applyAlignment="1">
      <alignment horizontal="right" vertical="center" wrapText="1"/>
    </xf>
    <xf numFmtId="49" fontId="30" fillId="0" borderId="4" xfId="0" applyNumberFormat="1" applyFont="1" applyFill="1" applyBorder="1" applyAlignment="1">
      <alignment horizontal="center" vertical="top" wrapText="1"/>
    </xf>
    <xf numFmtId="49" fontId="30" fillId="0" borderId="2" xfId="0" applyNumberFormat="1" applyFont="1" applyFill="1" applyBorder="1" applyAlignment="1">
      <alignment horizontal="center" vertical="top" wrapText="1"/>
    </xf>
    <xf numFmtId="49" fontId="27" fillId="0" borderId="11" xfId="0" applyNumberFormat="1" applyFont="1" applyBorder="1" applyAlignment="1">
      <alignment horizontal="center" vertical="top" wrapText="1"/>
    </xf>
    <xf numFmtId="49" fontId="27" fillId="0" borderId="12" xfId="0" applyNumberFormat="1" applyFont="1" applyBorder="1" applyAlignment="1">
      <alignment horizontal="center" vertical="top" wrapText="1"/>
    </xf>
    <xf numFmtId="165" fontId="28" fillId="0" borderId="13" xfId="1" applyFont="1" applyBorder="1" applyAlignment="1">
      <alignment horizontal="right" wrapText="1"/>
    </xf>
    <xf numFmtId="49" fontId="3" fillId="2" borderId="11" xfId="0" applyNumberFormat="1" applyFont="1" applyFill="1" applyBorder="1" applyAlignment="1">
      <alignment horizontal="center" vertical="top" wrapText="1"/>
    </xf>
    <xf numFmtId="49" fontId="3" fillId="2" borderId="12"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2" fillId="2" borderId="8"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7" xfId="0" applyNumberFormat="1" applyFont="1" applyFill="1" applyBorder="1" applyAlignment="1">
      <alignment horizontal="center" vertical="top" wrapText="1"/>
    </xf>
    <xf numFmtId="0" fontId="3" fillId="2" borderId="12" xfId="0" applyFont="1" applyFill="1" applyBorder="1" applyAlignment="1">
      <alignment horizontal="left" vertical="top" wrapText="1"/>
    </xf>
    <xf numFmtId="0" fontId="3" fillId="2" borderId="2" xfId="0"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27" fillId="0" borderId="0" xfId="0" applyFont="1"/>
    <xf numFmtId="0" fontId="2" fillId="0" borderId="3" xfId="0" applyFont="1" applyBorder="1" applyAlignment="1">
      <alignment horizontal="left" vertical="top" wrapText="1"/>
    </xf>
    <xf numFmtId="165" fontId="2" fillId="0" borderId="3" xfId="1" applyFont="1" applyBorder="1" applyAlignment="1">
      <alignment vertical="top" wrapText="1"/>
    </xf>
    <xf numFmtId="0" fontId="2" fillId="0" borderId="2" xfId="0" applyFont="1" applyBorder="1" applyAlignment="1">
      <alignment horizontal="left" vertical="top" wrapText="1"/>
    </xf>
    <xf numFmtId="165" fontId="2" fillId="0" borderId="2" xfId="1" applyFont="1" applyBorder="1" applyAlignment="1">
      <alignment vertical="top" wrapText="1"/>
    </xf>
    <xf numFmtId="0" fontId="3" fillId="0" borderId="1" xfId="0" applyFont="1" applyBorder="1" applyAlignment="1">
      <alignment horizontal="left" vertical="top" wrapText="1"/>
    </xf>
    <xf numFmtId="165" fontId="3" fillId="0" borderId="1" xfId="1" applyFont="1" applyBorder="1" applyAlignment="1">
      <alignment vertical="top" wrapText="1"/>
    </xf>
    <xf numFmtId="49" fontId="3" fillId="2" borderId="12" xfId="0" applyNumberFormat="1" applyFont="1" applyFill="1" applyBorder="1" applyAlignment="1">
      <alignment horizontal="center" vertical="center" wrapText="1"/>
    </xf>
    <xf numFmtId="0" fontId="3" fillId="0" borderId="12" xfId="0" applyFont="1" applyBorder="1" applyAlignment="1">
      <alignment horizontal="left" vertical="top" wrapText="1"/>
    </xf>
    <xf numFmtId="165" fontId="3" fillId="0" borderId="12" xfId="1" applyFont="1" applyBorder="1" applyAlignment="1">
      <alignment vertical="top" wrapText="1"/>
    </xf>
    <xf numFmtId="49" fontId="3" fillId="2" borderId="8"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top" wrapText="1"/>
    </xf>
    <xf numFmtId="0" fontId="3" fillId="0" borderId="8" xfId="0" applyFont="1" applyBorder="1" applyAlignment="1">
      <alignment horizontal="left" vertical="top" wrapText="1"/>
    </xf>
    <xf numFmtId="165" fontId="3" fillId="0" borderId="8" xfId="1" applyFont="1" applyBorder="1" applyAlignment="1">
      <alignment vertical="top" wrapText="1"/>
    </xf>
    <xf numFmtId="165" fontId="28" fillId="0" borderId="2" xfId="1" applyFont="1" applyBorder="1" applyAlignment="1">
      <alignment vertical="top" wrapText="1"/>
    </xf>
    <xf numFmtId="49" fontId="29" fillId="0" borderId="12" xfId="0" applyNumberFormat="1" applyFont="1" applyBorder="1" applyAlignment="1">
      <alignment horizontal="center" vertical="center" wrapText="1"/>
    </xf>
    <xf numFmtId="0" fontId="29" fillId="0" borderId="12" xfId="0" applyFont="1" applyBorder="1" applyAlignment="1">
      <alignment horizontal="left" vertical="top" wrapText="1"/>
    </xf>
    <xf numFmtId="165" fontId="28" fillId="0" borderId="12" xfId="1" applyFont="1" applyBorder="1" applyAlignment="1">
      <alignment vertical="top" wrapText="1"/>
    </xf>
    <xf numFmtId="49" fontId="29" fillId="0" borderId="2" xfId="0" applyNumberFormat="1" applyFont="1" applyBorder="1" applyAlignment="1">
      <alignment horizontal="center" vertical="center" wrapText="1"/>
    </xf>
    <xf numFmtId="0" fontId="30" fillId="0" borderId="2" xfId="0" applyFont="1" applyBorder="1" applyAlignment="1">
      <alignment horizontal="left" vertical="top" wrapText="1"/>
    </xf>
    <xf numFmtId="165" fontId="28" fillId="0" borderId="2" xfId="1" applyFont="1" applyBorder="1" applyAlignment="1">
      <alignment horizontal="right" vertical="top" wrapText="1"/>
    </xf>
    <xf numFmtId="49" fontId="2" fillId="3" borderId="6" xfId="0" applyNumberFormat="1" applyFont="1" applyFill="1" applyBorder="1" applyAlignment="1">
      <alignment horizontal="center" vertical="center" wrapText="1"/>
    </xf>
    <xf numFmtId="165" fontId="27" fillId="0" borderId="2" xfId="1" applyFont="1" applyBorder="1" applyAlignment="1">
      <alignment horizontal="right" vertical="top" wrapText="1"/>
    </xf>
    <xf numFmtId="49" fontId="29" fillId="2" borderId="2" xfId="0" applyNumberFormat="1" applyFont="1" applyFill="1" applyBorder="1" applyAlignment="1">
      <alignment horizontal="center" vertical="center" wrapText="1"/>
    </xf>
    <xf numFmtId="0" fontId="2" fillId="3" borderId="2" xfId="0" applyFont="1" applyFill="1" applyBorder="1" applyAlignment="1">
      <alignment horizontal="left" vertical="top" wrapText="1"/>
    </xf>
    <xf numFmtId="49" fontId="3" fillId="2" borderId="2" xfId="0" applyNumberFormat="1" applyFont="1" applyFill="1" applyBorder="1" applyAlignment="1">
      <alignment horizontal="center" vertical="center" wrapText="1"/>
    </xf>
    <xf numFmtId="0" fontId="3" fillId="3" borderId="2" xfId="0" applyFont="1" applyFill="1" applyBorder="1" applyAlignment="1">
      <alignment horizontal="left" vertical="top" wrapText="1"/>
    </xf>
    <xf numFmtId="0" fontId="3" fillId="0" borderId="2" xfId="0" applyFont="1" applyBorder="1" applyAlignment="1">
      <alignment horizontal="left" vertical="top" wrapText="1"/>
    </xf>
    <xf numFmtId="49" fontId="27" fillId="0" borderId="1" xfId="0" applyNumberFormat="1" applyFont="1" applyBorder="1" applyAlignment="1">
      <alignment vertical="center"/>
    </xf>
    <xf numFmtId="49" fontId="29" fillId="0" borderId="3" xfId="0" applyNumberFormat="1" applyFont="1" applyBorder="1" applyAlignment="1">
      <alignment horizontal="center" vertical="center" wrapText="1"/>
    </xf>
    <xf numFmtId="0" fontId="29" fillId="0" borderId="3" xfId="0" applyFont="1" applyBorder="1" applyAlignment="1">
      <alignment horizontal="left" vertical="top" wrapText="1"/>
    </xf>
    <xf numFmtId="165" fontId="28" fillId="0" borderId="3" xfId="1" applyFont="1" applyBorder="1" applyAlignment="1">
      <alignment vertical="top" wrapText="1"/>
    </xf>
    <xf numFmtId="0" fontId="2" fillId="2" borderId="2" xfId="0" applyFont="1" applyFill="1" applyBorder="1" applyAlignment="1">
      <alignment horizontal="left" vertical="top" wrapText="1"/>
    </xf>
    <xf numFmtId="165" fontId="27" fillId="0" borderId="2" xfId="1" applyFont="1" applyBorder="1" applyAlignment="1">
      <alignment vertical="top" wrapText="1"/>
    </xf>
    <xf numFmtId="165" fontId="27" fillId="0" borderId="8" xfId="1" applyFont="1" applyBorder="1" applyAlignment="1">
      <alignment vertical="top" wrapText="1"/>
    </xf>
    <xf numFmtId="0" fontId="2" fillId="0" borderId="12" xfId="0" applyFont="1" applyBorder="1" applyAlignment="1">
      <alignment vertical="top" wrapText="1"/>
    </xf>
    <xf numFmtId="165" fontId="2" fillId="0" borderId="12" xfId="1" applyFont="1" applyBorder="1" applyAlignment="1">
      <alignment vertical="top" wrapText="1"/>
    </xf>
    <xf numFmtId="0" fontId="2" fillId="0" borderId="2" xfId="0" applyFont="1" applyBorder="1" applyAlignment="1">
      <alignment vertical="top" wrapText="1"/>
    </xf>
    <xf numFmtId="49" fontId="3" fillId="2" borderId="1" xfId="0" applyNumberFormat="1" applyFont="1" applyFill="1" applyBorder="1" applyAlignment="1">
      <alignment horizontal="center" vertical="center" wrapText="1"/>
    </xf>
    <xf numFmtId="0" fontId="3" fillId="0" borderId="1" xfId="0" applyFont="1" applyBorder="1" applyAlignment="1">
      <alignment vertical="top" wrapText="1"/>
    </xf>
    <xf numFmtId="0" fontId="3" fillId="0" borderId="8" xfId="0" applyFont="1" applyBorder="1" applyAlignment="1">
      <alignment vertical="top" wrapText="1"/>
    </xf>
    <xf numFmtId="0" fontId="2" fillId="3" borderId="2" xfId="2" applyFont="1" applyFill="1" applyBorder="1" applyAlignment="1">
      <alignment vertical="top" wrapText="1"/>
    </xf>
    <xf numFmtId="0" fontId="27" fillId="0" borderId="2" xfId="0" applyFont="1" applyBorder="1"/>
    <xf numFmtId="0" fontId="2" fillId="0" borderId="2" xfId="2" applyFont="1" applyBorder="1" applyAlignment="1">
      <alignment horizontal="justify" vertical="center" wrapText="1"/>
    </xf>
    <xf numFmtId="0" fontId="3" fillId="3" borderId="1" xfId="0" applyFont="1" applyFill="1" applyBorder="1" applyAlignment="1">
      <alignment horizontal="left" vertical="top" wrapText="1"/>
    </xf>
    <xf numFmtId="165" fontId="3" fillId="0" borderId="2" xfId="1" applyFont="1" applyBorder="1" applyAlignment="1">
      <alignment vertical="top" wrapText="1"/>
    </xf>
    <xf numFmtId="0" fontId="29" fillId="0" borderId="3" xfId="0" applyFont="1" applyBorder="1" applyAlignment="1">
      <alignment horizontal="center" vertical="center" wrapText="1"/>
    </xf>
    <xf numFmtId="0" fontId="28" fillId="0" borderId="3" xfId="0" applyFont="1" applyBorder="1" applyAlignment="1">
      <alignment vertical="top" wrapText="1"/>
    </xf>
    <xf numFmtId="0" fontId="29"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left" vertical="top" wrapText="1"/>
    </xf>
    <xf numFmtId="0" fontId="30" fillId="0" borderId="2" xfId="0" applyFont="1" applyFill="1" applyBorder="1" applyAlignment="1">
      <alignment horizontal="left" vertical="top" wrapText="1"/>
    </xf>
    <xf numFmtId="1" fontId="3" fillId="2" borderId="2" xfId="0" applyNumberFormat="1" applyFont="1" applyFill="1" applyBorder="1" applyAlignment="1">
      <alignment horizontal="center" vertical="center" wrapText="1"/>
    </xf>
    <xf numFmtId="0" fontId="2" fillId="0" borderId="2" xfId="2" applyFont="1" applyBorder="1"/>
    <xf numFmtId="165" fontId="27" fillId="0" borderId="1" xfId="1" applyFont="1" applyBorder="1" applyAlignment="1">
      <alignment horizontal="right"/>
    </xf>
    <xf numFmtId="49" fontId="2" fillId="3" borderId="6" xfId="0" applyNumberFormat="1" applyFont="1" applyFill="1" applyBorder="1" applyAlignment="1">
      <alignment horizontal="center" vertical="top" wrapText="1"/>
    </xf>
    <xf numFmtId="0" fontId="2" fillId="0" borderId="2" xfId="2" applyFont="1" applyBorder="1" applyAlignment="1">
      <alignment vertical="top" wrapText="1"/>
    </xf>
    <xf numFmtId="49" fontId="3" fillId="2" borderId="8" xfId="0" applyNumberFormat="1" applyFont="1" applyFill="1" applyBorder="1" applyAlignment="1">
      <alignment horizontal="left" vertical="top" wrapText="1"/>
    </xf>
    <xf numFmtId="0" fontId="2" fillId="0" borderId="8" xfId="0" applyFont="1" applyBorder="1" applyAlignment="1">
      <alignment horizontal="left" vertical="top" wrapText="1"/>
    </xf>
    <xf numFmtId="165" fontId="2" fillId="0" borderId="8" xfId="1" applyFont="1" applyBorder="1" applyAlignment="1">
      <alignment vertical="top" wrapText="1"/>
    </xf>
    <xf numFmtId="0" fontId="28" fillId="0" borderId="0" xfId="0" applyFont="1" applyAlignment="1">
      <alignment vertical="top"/>
    </xf>
    <xf numFmtId="165" fontId="28" fillId="0" borderId="2" xfId="1" applyFont="1" applyBorder="1" applyAlignment="1">
      <alignment horizontal="right"/>
    </xf>
    <xf numFmtId="0" fontId="30" fillId="0" borderId="6" xfId="0" applyFont="1" applyBorder="1" applyAlignment="1">
      <alignment horizontal="left" vertical="top" wrapText="1"/>
    </xf>
    <xf numFmtId="165" fontId="28" fillId="0" borderId="8" xfId="1" applyFont="1" applyBorder="1" applyAlignment="1">
      <alignment vertical="top" wrapText="1"/>
    </xf>
    <xf numFmtId="165" fontId="3" fillId="0" borderId="0" xfId="1" applyFont="1" applyBorder="1" applyAlignment="1">
      <alignment vertical="top" wrapText="1"/>
    </xf>
    <xf numFmtId="49" fontId="2" fillId="0" borderId="6" xfId="0" applyNumberFormat="1" applyFont="1" applyFill="1" applyBorder="1" applyAlignment="1">
      <alignment horizontal="center" vertical="center" wrapText="1"/>
    </xf>
    <xf numFmtId="0" fontId="3" fillId="0" borderId="2" xfId="2" applyFont="1" applyFill="1" applyBorder="1" applyAlignment="1"/>
    <xf numFmtId="0" fontId="2" fillId="3" borderId="2" xfId="2" applyFont="1" applyFill="1" applyBorder="1" applyAlignment="1">
      <alignment vertical="center"/>
    </xf>
    <xf numFmtId="0" fontId="27" fillId="2" borderId="14" xfId="2" applyFont="1" applyFill="1" applyBorder="1" applyAlignment="1">
      <alignment horizontal="center" vertical="top" wrapText="1"/>
    </xf>
    <xf numFmtId="0" fontId="29" fillId="0" borderId="0" xfId="0" applyFont="1" applyBorder="1" applyAlignment="1">
      <alignment horizontal="center" vertical="top" wrapText="1"/>
    </xf>
    <xf numFmtId="49" fontId="2" fillId="2" borderId="8"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 fillId="0" borderId="15" xfId="0" applyFont="1" applyBorder="1" applyAlignment="1">
      <alignment horizontal="left" vertical="top" wrapText="1"/>
    </xf>
    <xf numFmtId="49" fontId="3" fillId="2" borderId="16" xfId="0" applyNumberFormat="1" applyFont="1" applyFill="1" applyBorder="1" applyAlignment="1">
      <alignment horizontal="center" vertical="center" wrapText="1"/>
    </xf>
    <xf numFmtId="49" fontId="30" fillId="0" borderId="3" xfId="0" applyNumberFormat="1" applyFont="1" applyBorder="1" applyAlignment="1">
      <alignment horizontal="center" vertical="center" wrapText="1"/>
    </xf>
    <xf numFmtId="165" fontId="28" fillId="0" borderId="2" xfId="1" applyFont="1" applyBorder="1" applyAlignment="1">
      <alignment horizontal="center" vertical="top" wrapText="1"/>
    </xf>
    <xf numFmtId="165" fontId="28" fillId="0" borderId="3" xfId="1" applyFont="1" applyBorder="1" applyAlignment="1">
      <alignment horizontal="center" vertical="top" wrapText="1"/>
    </xf>
    <xf numFmtId="49" fontId="3" fillId="2" borderId="17" xfId="0" applyNumberFormat="1" applyFont="1" applyFill="1" applyBorder="1" applyAlignment="1">
      <alignment horizontal="center" vertical="center" wrapText="1"/>
    </xf>
    <xf numFmtId="165" fontId="2" fillId="0" borderId="3" xfId="0" applyNumberFormat="1" applyFont="1" applyBorder="1" applyAlignment="1">
      <alignment vertical="top" wrapText="1"/>
    </xf>
    <xf numFmtId="165" fontId="2" fillId="0" borderId="2" xfId="0" applyNumberFormat="1" applyFont="1" applyBorder="1" applyAlignment="1">
      <alignment vertical="top" wrapText="1"/>
    </xf>
    <xf numFmtId="0" fontId="3" fillId="0" borderId="2" xfId="0" applyFont="1" applyBorder="1" applyAlignment="1">
      <alignment vertical="top" wrapText="1"/>
    </xf>
    <xf numFmtId="0" fontId="3" fillId="0" borderId="16" xfId="0" applyFont="1" applyBorder="1" applyAlignment="1">
      <alignment horizontal="left" vertical="top" wrapText="1"/>
    </xf>
    <xf numFmtId="0" fontId="29" fillId="0" borderId="14" xfId="0" applyFont="1" applyBorder="1" applyAlignment="1">
      <alignment horizontal="center" vertical="top" wrapText="1"/>
    </xf>
    <xf numFmtId="0" fontId="2" fillId="0" borderId="3" xfId="0" applyFont="1" applyBorder="1" applyAlignment="1">
      <alignment vertical="top" wrapText="1"/>
    </xf>
    <xf numFmtId="165" fontId="2" fillId="0" borderId="2" xfId="1" applyFont="1" applyBorder="1" applyAlignment="1">
      <alignment vertical="top"/>
    </xf>
    <xf numFmtId="49" fontId="3" fillId="2" borderId="12" xfId="0" applyNumberFormat="1" applyFont="1" applyFill="1" applyBorder="1" applyAlignment="1">
      <alignment horizontal="left" vertical="top" wrapText="1"/>
    </xf>
    <xf numFmtId="0" fontId="29" fillId="0" borderId="2" xfId="0" applyFont="1" applyBorder="1" applyAlignment="1">
      <alignment vertical="center" wrapText="1"/>
    </xf>
    <xf numFmtId="0" fontId="30" fillId="0" borderId="2" xfId="0" applyFont="1" applyBorder="1" applyAlignment="1">
      <alignment horizontal="justify" vertical="center" wrapText="1"/>
    </xf>
    <xf numFmtId="0" fontId="3" fillId="3" borderId="2" xfId="0" applyFont="1" applyFill="1" applyBorder="1" applyAlignment="1">
      <alignment vertical="center" wrapText="1"/>
    </xf>
    <xf numFmtId="0" fontId="2" fillId="3" borderId="2" xfId="0" applyFont="1" applyFill="1" applyBorder="1" applyAlignment="1">
      <alignment vertical="center" wrapText="1"/>
    </xf>
    <xf numFmtId="0" fontId="3" fillId="2" borderId="2" xfId="0" applyFont="1" applyFill="1" applyBorder="1" applyAlignment="1">
      <alignment vertical="center" wrapText="1"/>
    </xf>
    <xf numFmtId="0" fontId="2" fillId="0" borderId="2" xfId="0" applyFont="1" applyBorder="1" applyAlignment="1">
      <alignment horizontal="justify" vertical="center" wrapText="1"/>
    </xf>
    <xf numFmtId="0" fontId="28" fillId="0" borderId="2" xfId="0" applyFont="1" applyBorder="1" applyAlignment="1">
      <alignment vertical="center" wrapText="1"/>
    </xf>
    <xf numFmtId="0" fontId="29" fillId="0" borderId="2" xfId="0" applyFont="1" applyBorder="1" applyAlignment="1">
      <alignment horizontal="justify"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0" fontId="3" fillId="0" borderId="2" xfId="2" applyFont="1" applyFill="1" applyBorder="1"/>
    <xf numFmtId="0" fontId="2" fillId="0" borderId="2" xfId="2" applyFont="1" applyFill="1" applyBorder="1"/>
    <xf numFmtId="0" fontId="28" fillId="0" borderId="0" xfId="0" applyFont="1" applyBorder="1" applyAlignment="1">
      <alignment vertical="center"/>
    </xf>
    <xf numFmtId="0" fontId="28" fillId="0" borderId="0" xfId="0" applyFont="1" applyBorder="1" applyAlignment="1">
      <alignment horizontal="center" vertical="center"/>
    </xf>
    <xf numFmtId="0" fontId="29" fillId="0" borderId="1" xfId="0" applyFont="1" applyBorder="1" applyAlignment="1">
      <alignment horizontal="left" vertical="top" wrapText="1"/>
    </xf>
    <xf numFmtId="49" fontId="2" fillId="3" borderId="2" xfId="0" applyNumberFormat="1" applyFont="1" applyFill="1" applyBorder="1" applyAlignment="1">
      <alignment horizontal="center" vertical="center" wrapText="1"/>
    </xf>
    <xf numFmtId="0" fontId="27" fillId="2" borderId="18" xfId="2" applyFont="1" applyFill="1" applyBorder="1" applyAlignment="1">
      <alignment horizontal="center" vertical="top" wrapText="1"/>
    </xf>
    <xf numFmtId="0" fontId="31" fillId="2" borderId="1" xfId="2" applyFont="1" applyFill="1" applyBorder="1" applyAlignment="1">
      <alignment horizontal="center" vertical="top" wrapText="1"/>
    </xf>
    <xf numFmtId="1" fontId="5" fillId="2" borderId="1" xfId="0" applyNumberFormat="1"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1" fontId="4" fillId="2" borderId="2" xfId="2" applyNumberFormat="1" applyFont="1" applyFill="1" applyBorder="1" applyAlignment="1">
      <alignment horizontal="center"/>
    </xf>
    <xf numFmtId="49" fontId="31" fillId="0" borderId="1" xfId="0" applyNumberFormat="1" applyFont="1" applyBorder="1" applyAlignment="1">
      <alignment horizontal="center" vertical="top" wrapText="1"/>
    </xf>
    <xf numFmtId="0" fontId="31" fillId="2" borderId="14" xfId="2"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32" fillId="0" borderId="1" xfId="0" applyNumberFormat="1" applyFont="1" applyBorder="1" applyAlignment="1">
      <alignment horizontal="center"/>
    </xf>
    <xf numFmtId="0" fontId="33" fillId="2" borderId="1" xfId="2" applyFont="1" applyFill="1" applyBorder="1" applyAlignment="1">
      <alignment horizontal="center" vertical="top" wrapText="1"/>
    </xf>
    <xf numFmtId="49" fontId="34" fillId="0" borderId="3" xfId="0" applyNumberFormat="1" applyFont="1" applyBorder="1" applyAlignment="1">
      <alignment wrapText="1"/>
    </xf>
    <xf numFmtId="49" fontId="6" fillId="2" borderId="2" xfId="0" applyNumberFormat="1" applyFont="1" applyFill="1" applyBorder="1" applyAlignment="1">
      <alignment horizontal="center" vertical="top" wrapText="1"/>
    </xf>
    <xf numFmtId="49" fontId="34" fillId="0" borderId="2" xfId="0" applyNumberFormat="1" applyFont="1" applyBorder="1" applyAlignment="1">
      <alignment horizontal="center"/>
    </xf>
    <xf numFmtId="1" fontId="7" fillId="2" borderId="1" xfId="0" applyNumberFormat="1" applyFont="1" applyFill="1" applyBorder="1" applyAlignment="1">
      <alignment horizontal="center" vertical="top" wrapText="1"/>
    </xf>
    <xf numFmtId="49" fontId="7" fillId="2" borderId="12" xfId="0" applyNumberFormat="1" applyFont="1" applyFill="1" applyBorder="1" applyAlignment="1">
      <alignment horizontal="center" vertical="top" wrapText="1"/>
    </xf>
    <xf numFmtId="49" fontId="7" fillId="2" borderId="8"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49" fontId="35" fillId="0" borderId="12" xfId="0" applyNumberFormat="1" applyFont="1" applyBorder="1" applyAlignment="1">
      <alignment horizontal="center" vertical="top" wrapText="1"/>
    </xf>
    <xf numFmtId="49" fontId="35" fillId="0" borderId="2" xfId="0" applyNumberFormat="1" applyFont="1" applyBorder="1" applyAlignment="1">
      <alignment horizontal="center" vertical="top" wrapText="1"/>
    </xf>
    <xf numFmtId="49" fontId="36" fillId="0" borderId="2" xfId="0" applyNumberFormat="1" applyFont="1" applyFill="1" applyBorder="1" applyAlignment="1">
      <alignment horizontal="center" vertical="top" wrapText="1"/>
    </xf>
    <xf numFmtId="49" fontId="36" fillId="0" borderId="2" xfId="0" applyNumberFormat="1" applyFont="1" applyBorder="1" applyAlignment="1">
      <alignment horizontal="center" vertical="top" wrapText="1"/>
    </xf>
    <xf numFmtId="49" fontId="35" fillId="2" borderId="2" xfId="0" applyNumberFormat="1" applyFont="1" applyFill="1" applyBorder="1" applyAlignment="1">
      <alignment horizontal="center" vertical="top" wrapText="1"/>
    </xf>
    <xf numFmtId="49" fontId="36" fillId="2" borderId="2"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49" fontId="35" fillId="0" borderId="3" xfId="0" applyNumberFormat="1" applyFont="1" applyBorder="1" applyAlignment="1">
      <alignment horizontal="center" vertical="top" wrapText="1"/>
    </xf>
    <xf numFmtId="49" fontId="6" fillId="2" borderId="12" xfId="0" applyNumberFormat="1" applyFont="1" applyFill="1" applyBorder="1" applyAlignment="1">
      <alignment horizontal="center" vertical="top" wrapText="1"/>
    </xf>
    <xf numFmtId="49" fontId="7" fillId="2" borderId="1" xfId="0" applyNumberFormat="1" applyFont="1" applyFill="1" applyBorder="1" applyAlignment="1">
      <alignment horizontal="center" vertical="top" wrapText="1"/>
    </xf>
    <xf numFmtId="0" fontId="35" fillId="0" borderId="2" xfId="0" applyFont="1" applyBorder="1" applyAlignment="1">
      <alignment horizontal="center" vertical="top" wrapText="1"/>
    </xf>
    <xf numFmtId="0" fontId="36" fillId="0" borderId="2" xfId="0" applyFont="1" applyFill="1" applyBorder="1" applyAlignment="1">
      <alignment horizontal="center" vertical="top" wrapText="1"/>
    </xf>
    <xf numFmtId="0" fontId="35" fillId="0" borderId="2" xfId="0" applyFont="1" applyFill="1" applyBorder="1" applyAlignment="1">
      <alignment horizontal="center" vertical="top" wrapText="1"/>
    </xf>
    <xf numFmtId="0" fontId="36" fillId="0" borderId="2" xfId="0" applyFont="1" applyBorder="1" applyAlignment="1">
      <alignment horizontal="center" vertical="top" wrapText="1"/>
    </xf>
    <xf numFmtId="0" fontId="36" fillId="0" borderId="2" xfId="0" quotePrefix="1" applyFont="1" applyBorder="1" applyAlignment="1">
      <alignment horizontal="center" vertical="top" wrapText="1"/>
    </xf>
    <xf numFmtId="1" fontId="7" fillId="2" borderId="2" xfId="0" applyNumberFormat="1" applyFont="1" applyFill="1" applyBorder="1" applyAlignment="1">
      <alignment horizontal="center" vertical="top" wrapText="1"/>
    </xf>
    <xf numFmtId="1" fontId="6" fillId="2" borderId="2" xfId="0" applyNumberFormat="1" applyFont="1" applyFill="1" applyBorder="1" applyAlignment="1">
      <alignment horizontal="center" vertical="top" wrapText="1"/>
    </xf>
    <xf numFmtId="49" fontId="33" fillId="0" borderId="1" xfId="0" applyNumberFormat="1" applyFont="1" applyBorder="1"/>
    <xf numFmtId="49" fontId="7" fillId="2" borderId="3"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1" fontId="6" fillId="2" borderId="2" xfId="2" applyNumberFormat="1" applyFont="1" applyFill="1" applyBorder="1" applyAlignment="1">
      <alignment horizontal="center"/>
    </xf>
    <xf numFmtId="49" fontId="7" fillId="2" borderId="3"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33" fillId="0" borderId="1" xfId="0" applyNumberFormat="1" applyFont="1" applyBorder="1" applyAlignment="1">
      <alignment horizontal="center" vertical="top" wrapText="1"/>
    </xf>
    <xf numFmtId="0" fontId="33" fillId="2" borderId="14" xfId="2" applyFont="1" applyFill="1" applyBorder="1" applyAlignment="1">
      <alignment horizontal="center" vertical="top" wrapText="1"/>
    </xf>
    <xf numFmtId="49" fontId="6" fillId="2" borderId="8" xfId="0" applyNumberFormat="1" applyFont="1" applyFill="1" applyBorder="1" applyAlignment="1">
      <alignment horizontal="center" vertical="top" wrapText="1"/>
    </xf>
    <xf numFmtId="49" fontId="7" fillId="2" borderId="15" xfId="0" applyNumberFormat="1" applyFont="1" applyFill="1" applyBorder="1" applyAlignment="1">
      <alignment horizontal="center" vertical="top" wrapText="1"/>
    </xf>
    <xf numFmtId="49" fontId="7" fillId="2" borderId="16" xfId="0" applyNumberFormat="1" applyFont="1" applyFill="1" applyBorder="1" applyAlignment="1">
      <alignment horizontal="center" vertical="top" wrapText="1"/>
    </xf>
    <xf numFmtId="49" fontId="36" fillId="0" borderId="3" xfId="0" applyNumberFormat="1" applyFont="1" applyBorder="1" applyAlignment="1">
      <alignment horizontal="center" vertical="top" wrapText="1"/>
    </xf>
    <xf numFmtId="49" fontId="34" fillId="0" borderId="1" xfId="0" applyNumberFormat="1" applyFont="1" applyBorder="1" applyAlignment="1">
      <alignment horizontal="center"/>
    </xf>
    <xf numFmtId="49" fontId="33" fillId="0" borderId="1" xfId="0" applyNumberFormat="1" applyFont="1" applyBorder="1" applyAlignment="1">
      <alignment horizontal="right"/>
    </xf>
    <xf numFmtId="0" fontId="33" fillId="2" borderId="19" xfId="2" applyFont="1" applyFill="1" applyBorder="1" applyAlignment="1">
      <alignment horizontal="center" vertical="top" wrapText="1"/>
    </xf>
    <xf numFmtId="49" fontId="35" fillId="0" borderId="2" xfId="0" applyNumberFormat="1" applyFont="1" applyBorder="1" applyAlignment="1">
      <alignment horizontal="center" vertical="center" wrapText="1"/>
    </xf>
    <xf numFmtId="49" fontId="3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33" fillId="0" borderId="20" xfId="0" applyNumberFormat="1" applyFont="1" applyBorder="1" applyAlignment="1">
      <alignment vertical="center"/>
    </xf>
    <xf numFmtId="49" fontId="36" fillId="0" borderId="2" xfId="0" applyNumberFormat="1" applyFont="1" applyBorder="1" applyAlignment="1">
      <alignment horizontal="center" vertical="center" wrapText="1"/>
    </xf>
    <xf numFmtId="49" fontId="35" fillId="2" borderId="2" xfId="0" applyNumberFormat="1" applyFont="1" applyFill="1" applyBorder="1" applyAlignment="1">
      <alignment horizontal="center" vertical="center" wrapText="1"/>
    </xf>
    <xf numFmtId="0" fontId="34" fillId="0" borderId="0" xfId="0" applyFont="1" applyBorder="1"/>
    <xf numFmtId="1" fontId="4" fillId="2" borderId="10" xfId="0" applyNumberFormat="1" applyFont="1" applyFill="1" applyBorder="1" applyAlignment="1">
      <alignment horizontal="center" vertical="top" wrapText="1"/>
    </xf>
    <xf numFmtId="1" fontId="4" fillId="2" borderId="4" xfId="0" applyNumberFormat="1" applyFont="1" applyFill="1" applyBorder="1" applyAlignment="1">
      <alignment horizontal="center" vertical="top" wrapText="1"/>
    </xf>
    <xf numFmtId="0" fontId="32" fillId="0" borderId="4" xfId="0" applyFont="1" applyBorder="1" applyAlignment="1">
      <alignment horizontal="center"/>
    </xf>
    <xf numFmtId="1" fontId="32" fillId="2" borderId="4" xfId="0" applyNumberFormat="1" applyFont="1" applyFill="1" applyBorder="1" applyAlignment="1">
      <alignment horizontal="center" vertical="top" wrapText="1"/>
    </xf>
    <xf numFmtId="1" fontId="5" fillId="2" borderId="11" xfId="0" applyNumberFormat="1" applyFont="1" applyFill="1" applyBorder="1" applyAlignment="1">
      <alignment horizontal="center" vertical="top" wrapText="1"/>
    </xf>
    <xf numFmtId="1" fontId="5" fillId="2" borderId="7" xfId="0" applyNumberFormat="1" applyFont="1" applyFill="1" applyBorder="1" applyAlignment="1">
      <alignment horizontal="center" vertical="top" wrapText="1"/>
    </xf>
    <xf numFmtId="0" fontId="37" fillId="0" borderId="4" xfId="0" applyFont="1" applyBorder="1" applyAlignment="1">
      <alignment horizontal="center" vertical="top" wrapText="1"/>
    </xf>
    <xf numFmtId="0" fontId="38" fillId="0" borderId="4" xfId="0" applyFont="1" applyFill="1" applyBorder="1" applyAlignment="1">
      <alignment horizontal="center" vertical="top" wrapText="1"/>
    </xf>
    <xf numFmtId="0" fontId="38" fillId="0" borderId="4" xfId="0" applyFont="1" applyBorder="1" applyAlignment="1">
      <alignment horizontal="center" vertical="top" wrapText="1"/>
    </xf>
    <xf numFmtId="0" fontId="37" fillId="2" borderId="4" xfId="0" applyFont="1" applyFill="1" applyBorder="1" applyAlignment="1">
      <alignment horizontal="center" vertical="top" wrapText="1"/>
    </xf>
    <xf numFmtId="1" fontId="5" fillId="2" borderId="4" xfId="0" applyNumberFormat="1" applyFont="1" applyFill="1" applyBorder="1" applyAlignment="1">
      <alignment horizontal="center" vertical="top" wrapText="1"/>
    </xf>
    <xf numFmtId="0" fontId="37" fillId="0" borderId="10" xfId="0" applyFont="1" applyBorder="1" applyAlignment="1">
      <alignment horizontal="center" vertical="top" wrapText="1"/>
    </xf>
    <xf numFmtId="0" fontId="38" fillId="4" borderId="4" xfId="0" applyFont="1" applyFill="1" applyBorder="1" applyAlignment="1">
      <alignment horizontal="center" vertical="top" wrapText="1"/>
    </xf>
    <xf numFmtId="165" fontId="31" fillId="0" borderId="1" xfId="1" applyFont="1" applyBorder="1" applyAlignment="1">
      <alignment horizontal="center"/>
    </xf>
    <xf numFmtId="0" fontId="32" fillId="0" borderId="1" xfId="0" applyFont="1" applyBorder="1" applyAlignment="1">
      <alignment horizontal="center"/>
    </xf>
    <xf numFmtId="1" fontId="4" fillId="2" borderId="11" xfId="0" applyNumberFormat="1" applyFont="1" applyFill="1" applyBorder="1" applyAlignment="1">
      <alignment horizontal="center" vertical="top" wrapText="1"/>
    </xf>
    <xf numFmtId="1" fontId="5" fillId="0" borderId="2" xfId="2" applyNumberFormat="1" applyFont="1" applyFill="1" applyBorder="1" applyAlignment="1">
      <alignment horizontal="center"/>
    </xf>
    <xf numFmtId="0" fontId="37" fillId="0" borderId="4" xfId="0" applyFont="1" applyFill="1" applyBorder="1" applyAlignment="1">
      <alignment horizontal="center" vertical="top" wrapText="1"/>
    </xf>
    <xf numFmtId="0" fontId="31" fillId="0" borderId="1" xfId="0" applyFont="1" applyBorder="1" applyAlignment="1">
      <alignment horizontal="center"/>
    </xf>
    <xf numFmtId="0" fontId="38" fillId="2" borderId="4" xfId="0" applyFont="1" applyFill="1" applyBorder="1" applyAlignment="1">
      <alignment horizontal="center" vertical="top" wrapText="1"/>
    </xf>
    <xf numFmtId="1" fontId="5" fillId="2" borderId="10" xfId="0" applyNumberFormat="1" applyFont="1" applyFill="1" applyBorder="1" applyAlignment="1">
      <alignment horizontal="center" vertical="top" wrapText="1"/>
    </xf>
    <xf numFmtId="1" fontId="4" fillId="0" borderId="4" xfId="2" applyNumberFormat="1" applyFont="1" applyBorder="1" applyAlignment="1">
      <alignment horizontal="center"/>
    </xf>
    <xf numFmtId="49" fontId="5" fillId="2" borderId="10" xfId="0" applyNumberFormat="1"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37" fillId="0" borderId="10" xfId="0" applyNumberFormat="1" applyFont="1" applyBorder="1" applyAlignment="1">
      <alignment horizontal="center" vertical="top" wrapText="1"/>
    </xf>
    <xf numFmtId="49" fontId="37" fillId="0" borderId="4" xfId="0" applyNumberFormat="1" applyFont="1" applyBorder="1" applyAlignment="1">
      <alignment horizontal="center" vertical="top" wrapText="1"/>
    </xf>
    <xf numFmtId="49" fontId="38" fillId="0" borderId="4" xfId="0" applyNumberFormat="1" applyFont="1" applyBorder="1" applyAlignment="1">
      <alignment horizontal="center" vertical="top" wrapText="1"/>
    </xf>
    <xf numFmtId="49" fontId="38" fillId="2" borderId="4" xfId="0" applyNumberFormat="1" applyFont="1" applyFill="1" applyBorder="1" applyAlignment="1">
      <alignment horizontal="center" vertical="top" wrapText="1"/>
    </xf>
    <xf numFmtId="49" fontId="37"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49" fontId="31" fillId="0" borderId="1" xfId="0" applyNumberFormat="1" applyFont="1" applyBorder="1" applyAlignment="1">
      <alignment horizontal="center"/>
    </xf>
    <xf numFmtId="49" fontId="4" fillId="2" borderId="10" xfId="0" applyNumberFormat="1" applyFont="1" applyFill="1" applyBorder="1" applyAlignment="1">
      <alignment horizontal="center" vertical="top" wrapText="1"/>
    </xf>
    <xf numFmtId="49" fontId="4" fillId="2" borderId="7" xfId="0" applyNumberFormat="1" applyFont="1" applyFill="1" applyBorder="1" applyAlignment="1">
      <alignment horizontal="center" vertical="top" wrapText="1"/>
    </xf>
    <xf numFmtId="49" fontId="5" fillId="2" borderId="21" xfId="0" applyNumberFormat="1" applyFont="1" applyFill="1" applyBorder="1" applyAlignment="1">
      <alignment horizontal="center" vertical="top" wrapText="1"/>
    </xf>
    <xf numFmtId="49" fontId="38" fillId="0" borderId="10" xfId="0" applyNumberFormat="1" applyFont="1" applyBorder="1" applyAlignment="1">
      <alignment horizontal="center" vertical="top" wrapText="1"/>
    </xf>
    <xf numFmtId="49" fontId="37" fillId="0" borderId="11" xfId="0" applyNumberFormat="1" applyFont="1" applyBorder="1" applyAlignment="1">
      <alignment horizontal="center" vertical="top" wrapText="1"/>
    </xf>
    <xf numFmtId="49" fontId="37" fillId="0" borderId="4" xfId="0" applyNumberFormat="1" applyFont="1" applyBorder="1" applyAlignment="1">
      <alignment horizontal="center" vertical="center" wrapText="1"/>
    </xf>
    <xf numFmtId="49" fontId="38"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31" fillId="0" borderId="1" xfId="0" applyNumberFormat="1" applyFont="1" applyBorder="1" applyAlignment="1">
      <alignment vertical="center"/>
    </xf>
    <xf numFmtId="49" fontId="38" fillId="0" borderId="4" xfId="0" applyNumberFormat="1" applyFont="1" applyBorder="1" applyAlignment="1">
      <alignment horizontal="center" vertical="center" wrapText="1"/>
    </xf>
    <xf numFmtId="49" fontId="37" fillId="2" borderId="4" xfId="0" applyNumberFormat="1" applyFont="1" applyFill="1" applyBorder="1" applyAlignment="1">
      <alignment horizontal="center" vertical="center" wrapText="1"/>
    </xf>
    <xf numFmtId="0" fontId="32" fillId="0" borderId="0" xfId="0" applyFont="1" applyBorder="1" applyAlignment="1">
      <alignment horizontal="left"/>
    </xf>
    <xf numFmtId="1" fontId="8" fillId="2" borderId="4" xfId="0" applyNumberFormat="1" applyFont="1" applyFill="1" applyBorder="1" applyAlignment="1">
      <alignment horizontal="center" vertical="top" wrapText="1"/>
    </xf>
    <xf numFmtId="0" fontId="28" fillId="0" borderId="2" xfId="0" applyFont="1" applyBorder="1"/>
    <xf numFmtId="0" fontId="29" fillId="0" borderId="6" xfId="0" applyFont="1" applyBorder="1" applyAlignment="1">
      <alignment horizontal="left" vertical="top" wrapText="1"/>
    </xf>
    <xf numFmtId="0" fontId="2" fillId="0" borderId="6" xfId="0" applyFont="1" applyBorder="1" applyAlignment="1">
      <alignment horizontal="left" vertical="top" wrapText="1"/>
    </xf>
    <xf numFmtId="0" fontId="3" fillId="2" borderId="6" xfId="0" applyFont="1" applyFill="1" applyBorder="1" applyAlignment="1">
      <alignment horizontal="left" vertical="top" wrapText="1"/>
    </xf>
    <xf numFmtId="0" fontId="2" fillId="3" borderId="6" xfId="2" applyFont="1" applyFill="1" applyBorder="1" applyAlignment="1">
      <alignment vertical="center"/>
    </xf>
    <xf numFmtId="0" fontId="2" fillId="3" borderId="6" xfId="0" applyFont="1" applyFill="1" applyBorder="1" applyAlignment="1">
      <alignment horizontal="left" vertical="top" wrapText="1"/>
    </xf>
    <xf numFmtId="0" fontId="27" fillId="2" borderId="22" xfId="2" applyFont="1" applyFill="1" applyBorder="1" applyAlignment="1">
      <alignment horizontal="center" vertical="top" wrapText="1"/>
    </xf>
    <xf numFmtId="165" fontId="28" fillId="0" borderId="2" xfId="1" applyFont="1" applyBorder="1" applyAlignment="1">
      <alignment horizontal="right" vertical="top"/>
    </xf>
    <xf numFmtId="0" fontId="39" fillId="0" borderId="0" xfId="0" applyFont="1"/>
    <xf numFmtId="0" fontId="27" fillId="0" borderId="0" xfId="0" applyFont="1" applyAlignment="1">
      <alignment vertical="center"/>
    </xf>
    <xf numFmtId="0" fontId="26" fillId="0" borderId="0" xfId="0" applyFont="1" applyAlignment="1">
      <alignment horizontal="left"/>
    </xf>
    <xf numFmtId="0" fontId="27" fillId="0" borderId="0" xfId="0" applyFont="1" applyAlignment="1">
      <alignment vertical="top"/>
    </xf>
    <xf numFmtId="49" fontId="2" fillId="3" borderId="23" xfId="0" applyNumberFormat="1" applyFont="1" applyFill="1" applyBorder="1" applyAlignment="1">
      <alignment horizontal="center" vertical="center" wrapText="1"/>
    </xf>
    <xf numFmtId="0" fontId="26" fillId="0" borderId="0" xfId="0" applyFont="1" applyProtection="1">
      <protection locked="0"/>
    </xf>
    <xf numFmtId="0" fontId="28" fillId="0" borderId="0" xfId="0" applyFont="1" applyProtection="1">
      <protection locked="0"/>
    </xf>
    <xf numFmtId="49" fontId="28" fillId="0" borderId="3" xfId="0" applyNumberFormat="1" applyFont="1" applyBorder="1" applyAlignment="1" applyProtection="1">
      <alignment horizontal="center" vertical="center"/>
      <protection locked="0"/>
    </xf>
    <xf numFmtId="165" fontId="28" fillId="0" borderId="3" xfId="1" applyFont="1" applyBorder="1" applyAlignment="1" applyProtection="1">
      <alignment wrapText="1"/>
      <protection locked="0"/>
    </xf>
    <xf numFmtId="165" fontId="28" fillId="0" borderId="3" xfId="1" applyFont="1" applyBorder="1" applyAlignment="1" applyProtection="1">
      <protection locked="0"/>
    </xf>
    <xf numFmtId="165" fontId="28" fillId="0" borderId="24" xfId="1" applyFont="1" applyBorder="1" applyAlignment="1" applyProtection="1">
      <protection locked="0"/>
    </xf>
    <xf numFmtId="49" fontId="28" fillId="0" borderId="2" xfId="0" applyNumberFormat="1" applyFont="1" applyBorder="1" applyAlignment="1" applyProtection="1">
      <alignment horizontal="center" vertical="center"/>
      <protection locked="0"/>
    </xf>
    <xf numFmtId="0" fontId="28" fillId="0" borderId="2" xfId="0" applyFont="1" applyBorder="1" applyAlignment="1" applyProtection="1">
      <protection locked="0"/>
    </xf>
    <xf numFmtId="165" fontId="28" fillId="0" borderId="2" xfId="1" applyFont="1" applyBorder="1" applyAlignment="1" applyProtection="1">
      <protection locked="0"/>
    </xf>
    <xf numFmtId="165" fontId="28" fillId="0" borderId="5" xfId="1" applyFont="1" applyBorder="1" applyAlignment="1" applyProtection="1">
      <protection locked="0"/>
    </xf>
    <xf numFmtId="165" fontId="28" fillId="0" borderId="15" xfId="1" applyFont="1" applyBorder="1" applyAlignment="1" applyProtection="1">
      <protection locked="0"/>
    </xf>
    <xf numFmtId="49" fontId="27" fillId="0" borderId="1" xfId="0" applyNumberFormat="1" applyFont="1" applyBorder="1" applyAlignment="1" applyProtection="1">
      <alignment horizontal="left"/>
      <protection locked="0"/>
    </xf>
    <xf numFmtId="49" fontId="27" fillId="0" borderId="1" xfId="0" applyNumberFormat="1" applyFont="1" applyBorder="1" applyAlignment="1" applyProtection="1">
      <alignment horizontal="center" vertical="center"/>
      <protection locked="0"/>
    </xf>
    <xf numFmtId="0" fontId="27" fillId="0" borderId="1" xfId="0" applyFont="1" applyBorder="1" applyAlignment="1" applyProtection="1">
      <protection locked="0"/>
    </xf>
    <xf numFmtId="165" fontId="27" fillId="0" borderId="1" xfId="1" applyFont="1" applyBorder="1" applyAlignment="1" applyProtection="1">
      <protection locked="0"/>
    </xf>
    <xf numFmtId="49" fontId="28" fillId="0" borderId="12" xfId="0" applyNumberFormat="1" applyFont="1" applyBorder="1" applyAlignment="1" applyProtection="1">
      <alignment horizontal="center" vertical="center"/>
      <protection locked="0"/>
    </xf>
    <xf numFmtId="165" fontId="27" fillId="0" borderId="12" xfId="1" applyFont="1" applyBorder="1" applyAlignment="1" applyProtection="1">
      <protection locked="0"/>
    </xf>
    <xf numFmtId="165" fontId="28" fillId="0" borderId="12" xfId="1" applyFont="1" applyBorder="1" applyAlignment="1" applyProtection="1">
      <alignment vertical="top"/>
      <protection locked="0"/>
    </xf>
    <xf numFmtId="165" fontId="28" fillId="0" borderId="13" xfId="1" applyFont="1" applyBorder="1" applyAlignment="1" applyProtection="1">
      <alignment vertical="top"/>
      <protection locked="0"/>
    </xf>
    <xf numFmtId="49" fontId="28" fillId="0" borderId="8" xfId="0" applyNumberFormat="1" applyFont="1" applyBorder="1" applyAlignment="1" applyProtection="1">
      <alignment horizontal="center" vertical="center"/>
      <protection locked="0"/>
    </xf>
    <xf numFmtId="0" fontId="28" fillId="0" borderId="8" xfId="0" applyFont="1" applyBorder="1" applyAlignment="1" applyProtection="1">
      <protection locked="0"/>
    </xf>
    <xf numFmtId="165" fontId="28" fillId="0" borderId="8" xfId="1" applyFont="1" applyBorder="1" applyAlignment="1" applyProtection="1">
      <protection locked="0"/>
    </xf>
    <xf numFmtId="165" fontId="28" fillId="0" borderId="9" xfId="1" applyFont="1" applyBorder="1" applyAlignment="1" applyProtection="1">
      <protection locked="0"/>
    </xf>
    <xf numFmtId="0" fontId="27" fillId="0" borderId="1" xfId="0" applyFont="1" applyBorder="1" applyAlignment="1" applyProtection="1">
      <alignment horizontal="center"/>
      <protection locked="0"/>
    </xf>
    <xf numFmtId="165" fontId="28" fillId="0" borderId="12" xfId="1" applyFont="1" applyBorder="1" applyAlignment="1" applyProtection="1">
      <protection locked="0"/>
    </xf>
    <xf numFmtId="49" fontId="28" fillId="0" borderId="10" xfId="0" applyNumberFormat="1" applyFont="1" applyBorder="1" applyAlignment="1" applyProtection="1">
      <alignment horizontal="center"/>
      <protection locked="0"/>
    </xf>
    <xf numFmtId="49" fontId="28" fillId="0" borderId="4" xfId="0" applyNumberFormat="1" applyFont="1" applyBorder="1" applyAlignment="1" applyProtection="1">
      <alignment horizontal="center"/>
      <protection locked="0"/>
    </xf>
    <xf numFmtId="49" fontId="28" fillId="0" borderId="7" xfId="0" applyNumberFormat="1" applyFont="1" applyBorder="1" applyAlignment="1" applyProtection="1">
      <alignment horizontal="center"/>
      <protection locked="0"/>
    </xf>
    <xf numFmtId="49" fontId="28" fillId="0" borderId="11" xfId="0" applyNumberFormat="1" applyFont="1" applyBorder="1" applyAlignment="1" applyProtection="1">
      <alignment horizontal="center"/>
      <protection locked="0"/>
    </xf>
    <xf numFmtId="0" fontId="28" fillId="0" borderId="12" xfId="0" applyFont="1" applyBorder="1" applyAlignment="1" applyProtection="1">
      <protection locked="0"/>
    </xf>
    <xf numFmtId="0" fontId="26" fillId="0" borderId="0" xfId="0" applyFont="1" applyBorder="1" applyAlignment="1" applyProtection="1">
      <alignment horizontal="left"/>
      <protection locked="0"/>
    </xf>
    <xf numFmtId="0" fontId="26" fillId="0" borderId="0" xfId="0" applyFont="1" applyBorder="1" applyAlignment="1" applyProtection="1">
      <alignment horizontal="center" vertical="center"/>
      <protection locked="0"/>
    </xf>
    <xf numFmtId="0" fontId="26" fillId="0" borderId="0" xfId="0" applyFont="1" applyBorder="1" applyProtection="1">
      <protection locked="0"/>
    </xf>
    <xf numFmtId="0" fontId="28" fillId="0" borderId="3" xfId="0" applyFont="1" applyBorder="1" applyAlignment="1" applyProtection="1">
      <alignment wrapText="1"/>
    </xf>
    <xf numFmtId="0" fontId="28" fillId="0" borderId="2" xfId="0" applyFont="1" applyBorder="1" applyAlignment="1" applyProtection="1"/>
    <xf numFmtId="0" fontId="28" fillId="0" borderId="15" xfId="0" applyFont="1" applyBorder="1" applyAlignment="1" applyProtection="1"/>
    <xf numFmtId="0" fontId="27" fillId="0" borderId="12" xfId="0" applyFont="1" applyBorder="1" applyAlignment="1" applyProtection="1"/>
    <xf numFmtId="0" fontId="28" fillId="0" borderId="8" xfId="0" applyFont="1" applyBorder="1" applyAlignment="1" applyProtection="1"/>
    <xf numFmtId="0" fontId="28" fillId="0" borderId="3" xfId="0" applyFont="1" applyBorder="1" applyAlignment="1" applyProtection="1"/>
    <xf numFmtId="0" fontId="30" fillId="0" borderId="8" xfId="0" applyFont="1" applyBorder="1" applyAlignment="1">
      <alignment horizontal="left" vertical="top" wrapText="1"/>
    </xf>
    <xf numFmtId="49" fontId="28" fillId="0" borderId="10" xfId="0" applyNumberFormat="1" applyFont="1" applyBorder="1" applyAlignment="1" applyProtection="1">
      <alignment horizontal="left"/>
    </xf>
    <xf numFmtId="49" fontId="28" fillId="0" borderId="3" xfId="0" applyNumberFormat="1" applyFont="1" applyBorder="1" applyAlignment="1" applyProtection="1">
      <alignment horizontal="center" vertical="center"/>
    </xf>
    <xf numFmtId="49" fontId="28" fillId="0" borderId="4" xfId="0" applyNumberFormat="1" applyFont="1" applyBorder="1" applyAlignment="1" applyProtection="1">
      <alignment horizontal="left"/>
    </xf>
    <xf numFmtId="49" fontId="28" fillId="0" borderId="2" xfId="0" applyNumberFormat="1" applyFont="1" applyBorder="1" applyAlignment="1" applyProtection="1">
      <alignment horizontal="center" vertical="center"/>
    </xf>
    <xf numFmtId="49" fontId="28" fillId="0" borderId="21" xfId="0" applyNumberFormat="1" applyFont="1" applyBorder="1" applyAlignment="1" applyProtection="1">
      <alignment horizontal="left"/>
    </xf>
    <xf numFmtId="49" fontId="28" fillId="0" borderId="15" xfId="0" applyNumberFormat="1" applyFont="1" applyBorder="1" applyAlignment="1" applyProtection="1">
      <alignment horizontal="center" vertical="center"/>
    </xf>
    <xf numFmtId="49" fontId="28" fillId="0" borderId="11" xfId="0" applyNumberFormat="1" applyFont="1" applyBorder="1" applyAlignment="1" applyProtection="1">
      <alignment horizontal="left"/>
    </xf>
    <xf numFmtId="49" fontId="28" fillId="0" borderId="12" xfId="0" applyNumberFormat="1" applyFont="1" applyBorder="1" applyAlignment="1" applyProtection="1">
      <alignment horizontal="center"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left" vertical="center" wrapText="1"/>
    </xf>
    <xf numFmtId="0" fontId="28" fillId="0" borderId="2" xfId="0" applyFont="1" applyBorder="1" applyAlignment="1">
      <alignment horizontal="left" vertical="top" wrapText="1"/>
    </xf>
    <xf numFmtId="0" fontId="28" fillId="0" borderId="8" xfId="0" applyFont="1" applyBorder="1" applyAlignment="1">
      <alignment horizontal="left" vertical="top" wrapText="1"/>
    </xf>
    <xf numFmtId="0" fontId="27" fillId="0" borderId="12" xfId="0" applyFont="1" applyBorder="1" applyAlignment="1">
      <alignment horizontal="left" vertical="top" wrapText="1"/>
    </xf>
    <xf numFmtId="0" fontId="40" fillId="0" borderId="2" xfId="0" applyFont="1" applyBorder="1" applyAlignment="1">
      <alignment horizontal="left" vertical="top" wrapText="1"/>
    </xf>
    <xf numFmtId="165" fontId="2" fillId="0" borderId="3" xfId="1" applyFont="1" applyBorder="1" applyAlignment="1">
      <alignment wrapText="1"/>
    </xf>
    <xf numFmtId="165" fontId="2" fillId="0" borderId="2" xfId="1" applyFont="1" applyBorder="1" applyAlignment="1">
      <alignment wrapText="1"/>
    </xf>
    <xf numFmtId="165" fontId="3" fillId="0" borderId="1" xfId="1" applyFont="1" applyBorder="1" applyAlignment="1">
      <alignment wrapText="1"/>
    </xf>
    <xf numFmtId="165" fontId="27" fillId="0" borderId="2" xfId="1" applyFont="1" applyBorder="1" applyAlignment="1">
      <alignment horizontal="right" wrapText="1"/>
    </xf>
    <xf numFmtId="165" fontId="27" fillId="0" borderId="2" xfId="1" applyFont="1" applyBorder="1" applyAlignment="1">
      <alignment wrapText="1"/>
    </xf>
    <xf numFmtId="165" fontId="27" fillId="0" borderId="8" xfId="1" applyFont="1" applyBorder="1" applyAlignment="1">
      <alignment wrapText="1"/>
    </xf>
    <xf numFmtId="165" fontId="2" fillId="0" borderId="12" xfId="1" applyFont="1" applyBorder="1" applyAlignment="1">
      <alignment wrapText="1"/>
    </xf>
    <xf numFmtId="165" fontId="2" fillId="0" borderId="8" xfId="1" applyFont="1" applyBorder="1" applyAlignment="1">
      <alignment wrapText="1"/>
    </xf>
    <xf numFmtId="0" fontId="28" fillId="0" borderId="2" xfId="0" applyFont="1" applyBorder="1" applyAlignment="1"/>
    <xf numFmtId="0" fontId="27" fillId="0" borderId="2" xfId="0" applyFont="1" applyBorder="1" applyAlignment="1"/>
    <xf numFmtId="0" fontId="28" fillId="0" borderId="0" xfId="0" applyFont="1" applyBorder="1" applyAlignment="1"/>
    <xf numFmtId="165" fontId="27" fillId="0" borderId="5" xfId="1" applyFont="1" applyBorder="1" applyAlignment="1">
      <alignment horizontal="right" wrapText="1"/>
    </xf>
    <xf numFmtId="165" fontId="27" fillId="0" borderId="9" xfId="1" applyFont="1" applyBorder="1" applyAlignment="1">
      <alignment horizontal="right" wrapText="1"/>
    </xf>
    <xf numFmtId="165" fontId="2" fillId="0" borderId="24" xfId="1" applyFont="1" applyBorder="1" applyAlignment="1">
      <alignment horizontal="right" wrapText="1"/>
    </xf>
    <xf numFmtId="165" fontId="2" fillId="0" borderId="5" xfId="1" applyFont="1" applyBorder="1" applyAlignment="1">
      <alignment horizontal="right" wrapText="1"/>
    </xf>
    <xf numFmtId="165" fontId="3" fillId="0" borderId="1" xfId="1" applyFont="1" applyBorder="1" applyAlignment="1">
      <alignment horizontal="right" wrapText="1"/>
    </xf>
    <xf numFmtId="165" fontId="28" fillId="0" borderId="24" xfId="1" applyFont="1" applyBorder="1" applyAlignment="1">
      <alignment horizontal="right" wrapText="1"/>
    </xf>
    <xf numFmtId="165" fontId="2" fillId="0" borderId="13" xfId="1" applyFont="1" applyBorder="1" applyAlignment="1">
      <alignment horizontal="right" wrapText="1"/>
    </xf>
    <xf numFmtId="0" fontId="28" fillId="0" borderId="24" xfId="0" applyFont="1" applyBorder="1" applyAlignment="1">
      <alignment horizontal="right" wrapText="1"/>
    </xf>
    <xf numFmtId="0" fontId="28" fillId="0" borderId="5" xfId="0" applyFont="1" applyBorder="1" applyAlignment="1">
      <alignment horizontal="right" wrapText="1"/>
    </xf>
    <xf numFmtId="165" fontId="2" fillId="0" borderId="9" xfId="1" applyFont="1" applyBorder="1" applyAlignment="1">
      <alignment horizontal="right" wrapText="1"/>
    </xf>
    <xf numFmtId="0" fontId="27" fillId="0" borderId="2" xfId="0" applyFont="1" applyBorder="1" applyAlignment="1">
      <alignment horizontal="right"/>
    </xf>
    <xf numFmtId="0" fontId="28" fillId="0" borderId="0" xfId="0" applyFont="1" applyBorder="1" applyAlignment="1">
      <alignment horizontal="right"/>
    </xf>
    <xf numFmtId="165" fontId="28" fillId="0" borderId="5" xfId="1" applyFont="1" applyBorder="1" applyAlignment="1">
      <alignment horizontal="right"/>
    </xf>
    <xf numFmtId="165" fontId="28" fillId="0" borderId="24" xfId="1" applyFont="1" applyBorder="1" applyAlignment="1">
      <alignment horizontal="right"/>
    </xf>
    <xf numFmtId="165" fontId="27" fillId="0" borderId="5" xfId="1" applyFont="1" applyBorder="1" applyAlignment="1">
      <alignment horizontal="right"/>
    </xf>
    <xf numFmtId="0" fontId="11" fillId="0" borderId="2" xfId="0" applyFont="1" applyBorder="1" applyAlignment="1">
      <alignment horizontal="left" vertical="top" wrapText="1"/>
    </xf>
    <xf numFmtId="49" fontId="37" fillId="0" borderId="3" xfId="0" applyNumberFormat="1" applyFont="1" applyBorder="1" applyAlignment="1">
      <alignment horizontal="center" vertical="center" wrapText="1"/>
    </xf>
    <xf numFmtId="0" fontId="37" fillId="0" borderId="3" xfId="0" applyFont="1" applyBorder="1" applyAlignment="1">
      <alignment horizontal="left" vertical="top" wrapText="1"/>
    </xf>
    <xf numFmtId="165" fontId="32" fillId="0" borderId="3" xfId="1" applyFont="1" applyBorder="1" applyAlignment="1">
      <alignment wrapText="1"/>
    </xf>
    <xf numFmtId="49" fontId="37" fillId="0" borderId="2" xfId="0" applyNumberFormat="1" applyFont="1" applyBorder="1" applyAlignment="1">
      <alignment horizontal="center" vertical="center" wrapText="1"/>
    </xf>
    <xf numFmtId="0" fontId="37" fillId="0" borderId="2" xfId="0" applyFont="1" applyBorder="1" applyAlignment="1">
      <alignment horizontal="left" vertical="top" wrapText="1"/>
    </xf>
    <xf numFmtId="165" fontId="32" fillId="0" borderId="2" xfId="1" applyFont="1" applyBorder="1" applyAlignment="1">
      <alignment wrapText="1"/>
    </xf>
    <xf numFmtId="165" fontId="32" fillId="0" borderId="5" xfId="1" applyFont="1" applyBorder="1" applyAlignment="1">
      <alignment horizontal="right" wrapText="1"/>
    </xf>
    <xf numFmtId="49" fontId="4" fillId="2" borderId="2" xfId="0" applyNumberFormat="1" applyFont="1" applyFill="1" applyBorder="1" applyAlignment="1">
      <alignment horizontal="center" vertical="center" wrapText="1"/>
    </xf>
    <xf numFmtId="0" fontId="38" fillId="0" borderId="2" xfId="0" applyFont="1" applyBorder="1" applyAlignment="1">
      <alignment horizontal="left" vertical="top" wrapText="1"/>
    </xf>
    <xf numFmtId="0" fontId="4" fillId="0" borderId="2" xfId="0" applyFont="1" applyBorder="1" applyAlignment="1">
      <alignment horizontal="left" vertical="top" wrapText="1"/>
    </xf>
    <xf numFmtId="49" fontId="37"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0" borderId="2" xfId="2" applyFont="1" applyBorder="1"/>
    <xf numFmtId="49" fontId="4" fillId="2" borderId="2" xfId="0" applyNumberFormat="1" applyFont="1" applyFill="1" applyBorder="1" applyAlignment="1">
      <alignment horizontal="center" vertical="top" wrapText="1"/>
    </xf>
    <xf numFmtId="0" fontId="5" fillId="3" borderId="2" xfId="0" applyFont="1" applyFill="1" applyBorder="1" applyAlignment="1">
      <alignment horizontal="left" vertical="top" wrapText="1"/>
    </xf>
    <xf numFmtId="0" fontId="5" fillId="0" borderId="2" xfId="0" applyFont="1" applyBorder="1" applyAlignment="1">
      <alignment horizontal="left" vertical="top" wrapText="1"/>
    </xf>
    <xf numFmtId="49" fontId="5" fillId="2" borderId="8" xfId="0" applyNumberFormat="1" applyFont="1" applyFill="1" applyBorder="1" applyAlignment="1">
      <alignment horizontal="center" vertical="center" wrapText="1"/>
    </xf>
    <xf numFmtId="0" fontId="5" fillId="0" borderId="8" xfId="0" applyFont="1" applyBorder="1" applyAlignment="1">
      <alignment horizontal="left" vertical="top" wrapText="1"/>
    </xf>
    <xf numFmtId="49" fontId="31" fillId="0" borderId="1" xfId="0" applyNumberFormat="1" applyFont="1" applyBorder="1" applyAlignment="1">
      <alignment horizontal="center" vertical="center"/>
    </xf>
    <xf numFmtId="0" fontId="5" fillId="0" borderId="1" xfId="0" applyFont="1" applyFill="1" applyBorder="1" applyAlignment="1">
      <alignment horizontal="left" vertical="top" wrapText="1"/>
    </xf>
    <xf numFmtId="165" fontId="31" fillId="0" borderId="1" xfId="1" applyFont="1" applyBorder="1" applyAlignment="1">
      <alignment horizontal="right"/>
    </xf>
    <xf numFmtId="165" fontId="32" fillId="0" borderId="1" xfId="1" applyFont="1" applyBorder="1" applyAlignment="1">
      <alignment horizontal="right"/>
    </xf>
    <xf numFmtId="0" fontId="32" fillId="0" borderId="0" xfId="0" applyFont="1"/>
    <xf numFmtId="49" fontId="31" fillId="0" borderId="1" xfId="0" applyNumberFormat="1" applyFont="1" applyBorder="1"/>
    <xf numFmtId="165" fontId="31" fillId="0" borderId="8" xfId="1" applyFont="1" applyBorder="1" applyAlignment="1">
      <alignment horizontal="right" vertical="top"/>
    </xf>
    <xf numFmtId="165" fontId="32" fillId="0" borderId="2" xfId="1" applyFont="1" applyBorder="1" applyAlignment="1"/>
    <xf numFmtId="0" fontId="4" fillId="0" borderId="2" xfId="2" applyFont="1" applyBorder="1" applyAlignment="1">
      <alignment vertical="center" wrapText="1"/>
    </xf>
    <xf numFmtId="0" fontId="4" fillId="3" borderId="2" xfId="2" applyFont="1" applyFill="1" applyBorder="1" applyAlignment="1">
      <alignment vertical="center"/>
    </xf>
    <xf numFmtId="0" fontId="5" fillId="0" borderId="2" xfId="2" applyFont="1" applyFill="1" applyBorder="1"/>
    <xf numFmtId="0" fontId="4" fillId="2" borderId="2" xfId="2" applyFont="1" applyFill="1" applyBorder="1"/>
    <xf numFmtId="165" fontId="31" fillId="0" borderId="1" xfId="1" applyFont="1" applyBorder="1" applyAlignment="1"/>
    <xf numFmtId="165" fontId="31" fillId="0" borderId="1" xfId="1" applyFont="1" applyBorder="1" applyAlignment="1">
      <alignment horizontal="right" vertical="top"/>
    </xf>
    <xf numFmtId="165" fontId="27" fillId="0" borderId="2" xfId="1" applyFont="1" applyBorder="1" applyAlignment="1">
      <alignment horizontal="right"/>
    </xf>
    <xf numFmtId="49" fontId="5" fillId="2" borderId="1" xfId="0" applyNumberFormat="1" applyFont="1" applyFill="1" applyBorder="1" applyAlignment="1">
      <alignment horizontal="center" vertical="center" wrapText="1"/>
    </xf>
    <xf numFmtId="0" fontId="5" fillId="3" borderId="1" xfId="0" applyFont="1" applyFill="1" applyBorder="1" applyAlignment="1">
      <alignment horizontal="left" vertical="top" wrapText="1"/>
    </xf>
    <xf numFmtId="49" fontId="31" fillId="0" borderId="1" xfId="0" applyNumberFormat="1" applyFont="1" applyBorder="1" applyAlignment="1">
      <alignment horizontal="center" vertical="center" wrapText="1"/>
    </xf>
    <xf numFmtId="0" fontId="31" fillId="0" borderId="1" xfId="0" applyFont="1" applyBorder="1" applyAlignment="1">
      <alignment horizontal="left" vertical="top" wrapText="1"/>
    </xf>
    <xf numFmtId="49" fontId="4" fillId="2" borderId="7" xfId="0" applyNumberFormat="1" applyFont="1" applyFill="1" applyBorder="1" applyAlignment="1">
      <alignment horizontal="center" vertical="top"/>
    </xf>
    <xf numFmtId="49" fontId="6" fillId="2" borderId="8" xfId="0" applyNumberFormat="1" applyFont="1" applyFill="1" applyBorder="1" applyAlignment="1">
      <alignment horizontal="center" vertical="top"/>
    </xf>
    <xf numFmtId="49" fontId="4" fillId="2" borderId="1" xfId="0" applyNumberFormat="1" applyFont="1" applyFill="1" applyBorder="1" applyAlignment="1">
      <alignment horizontal="center" vertical="top"/>
    </xf>
    <xf numFmtId="49" fontId="6" fillId="2" borderId="1" xfId="0" applyNumberFormat="1" applyFont="1" applyFill="1" applyBorder="1" applyAlignment="1">
      <alignment horizontal="center" vertical="top"/>
    </xf>
    <xf numFmtId="49" fontId="4" fillId="2" borderId="8"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3" borderId="1" xfId="0" applyFont="1" applyFill="1" applyBorder="1" applyAlignment="1">
      <alignment horizontal="left" vertical="top"/>
    </xf>
    <xf numFmtId="165" fontId="31" fillId="0" borderId="1" xfId="1" applyFont="1" applyBorder="1" applyAlignment="1">
      <alignment vertical="top"/>
    </xf>
    <xf numFmtId="165" fontId="28" fillId="0" borderId="2" xfId="1" applyFont="1" applyBorder="1" applyAlignment="1">
      <alignment horizontal="center" vertical="top"/>
    </xf>
    <xf numFmtId="0" fontId="5" fillId="3" borderId="25" xfId="0" applyFont="1" applyFill="1" applyBorder="1" applyAlignment="1">
      <alignment horizontal="left" vertical="top"/>
    </xf>
    <xf numFmtId="165" fontId="31" fillId="0" borderId="8" xfId="1" applyFont="1" applyBorder="1" applyAlignment="1">
      <alignment horizontal="center" vertical="top"/>
    </xf>
    <xf numFmtId="49" fontId="32" fillId="0" borderId="1" xfId="0" applyNumberFormat="1" applyFont="1" applyBorder="1" applyAlignment="1">
      <alignment horizontal="center" vertical="center"/>
    </xf>
    <xf numFmtId="49" fontId="32" fillId="0" borderId="26" xfId="0" applyNumberFormat="1" applyFont="1" applyBorder="1" applyAlignment="1">
      <alignment horizontal="center" vertical="center"/>
    </xf>
    <xf numFmtId="0" fontId="5" fillId="0" borderId="1" xfId="0" applyFont="1" applyFill="1" applyBorder="1" applyAlignment="1">
      <alignment horizontal="left" vertical="top"/>
    </xf>
    <xf numFmtId="49" fontId="5" fillId="2" borderId="1" xfId="0" applyNumberFormat="1" applyFont="1" applyFill="1" applyBorder="1" applyAlignment="1">
      <alignment horizontal="center"/>
    </xf>
    <xf numFmtId="49" fontId="7" fillId="2" borderId="1" xfId="0" applyNumberFormat="1" applyFont="1" applyFill="1" applyBorder="1" applyAlignment="1">
      <alignment horizontal="center"/>
    </xf>
    <xf numFmtId="0" fontId="5" fillId="3" borderId="1" xfId="0" applyFont="1" applyFill="1" applyBorder="1" applyAlignment="1">
      <alignment horizontal="left"/>
    </xf>
    <xf numFmtId="49" fontId="33" fillId="0" borderId="1" xfId="0" applyNumberFormat="1" applyFont="1" applyBorder="1" applyAlignment="1"/>
    <xf numFmtId="49" fontId="31" fillId="0" borderId="1" xfId="0" applyNumberFormat="1" applyFont="1" applyBorder="1" applyAlignment="1"/>
    <xf numFmtId="49" fontId="31" fillId="0" borderId="1" xfId="0" applyNumberFormat="1" applyFont="1" applyBorder="1" applyAlignment="1">
      <alignment horizontal="right"/>
    </xf>
    <xf numFmtId="0" fontId="31" fillId="0" borderId="1" xfId="0" applyFont="1" applyBorder="1" applyAlignment="1">
      <alignment horizontal="left"/>
    </xf>
    <xf numFmtId="49" fontId="33" fillId="0" borderId="1" xfId="0" applyNumberFormat="1" applyFont="1" applyBorder="1" applyAlignment="1">
      <alignment horizontal="center"/>
    </xf>
    <xf numFmtId="0" fontId="5" fillId="0" borderId="1" xfId="0" applyFont="1" applyFill="1" applyBorder="1" applyAlignment="1">
      <alignment horizontal="left"/>
    </xf>
    <xf numFmtId="49" fontId="5" fillId="2" borderId="1" xfId="0" applyNumberFormat="1" applyFont="1" applyFill="1" applyBorder="1" applyAlignment="1">
      <alignment wrapText="1"/>
    </xf>
    <xf numFmtId="49" fontId="7" fillId="2" borderId="1" xfId="0" applyNumberFormat="1" applyFont="1" applyFill="1" applyBorder="1" applyAlignment="1">
      <alignment wrapText="1"/>
    </xf>
    <xf numFmtId="0" fontId="5" fillId="0" borderId="1" xfId="0" applyFont="1" applyBorder="1" applyAlignment="1">
      <alignment wrapText="1"/>
    </xf>
    <xf numFmtId="165" fontId="28" fillId="0" borderId="2" xfId="0" applyNumberFormat="1" applyFont="1" applyBorder="1"/>
    <xf numFmtId="49" fontId="31" fillId="0" borderId="20" xfId="0" applyNumberFormat="1" applyFont="1" applyBorder="1" applyAlignment="1">
      <alignment vertical="center"/>
    </xf>
    <xf numFmtId="49" fontId="31" fillId="0" borderId="20" xfId="0" applyNumberFormat="1" applyFont="1" applyBorder="1" applyAlignment="1">
      <alignment horizontal="center" vertical="center"/>
    </xf>
    <xf numFmtId="165" fontId="31" fillId="0" borderId="1" xfId="1" applyFont="1" applyBorder="1" applyAlignment="1">
      <alignment horizontal="right" vertical="center"/>
    </xf>
    <xf numFmtId="0" fontId="5" fillId="3" borderId="1" xfId="0" applyFont="1" applyFill="1" applyBorder="1" applyAlignment="1">
      <alignment vertical="center"/>
    </xf>
    <xf numFmtId="0" fontId="5" fillId="0" borderId="1" xfId="0" applyFont="1" applyFill="1" applyBorder="1" applyAlignment="1">
      <alignment horizontal="justify" vertical="center"/>
    </xf>
    <xf numFmtId="49" fontId="33" fillId="0" borderId="20" xfId="0" applyNumberFormat="1" applyFont="1" applyBorder="1" applyAlignment="1"/>
    <xf numFmtId="49" fontId="31" fillId="0" borderId="20" xfId="0" applyNumberFormat="1" applyFont="1" applyBorder="1" applyAlignment="1"/>
    <xf numFmtId="49" fontId="31" fillId="0" borderId="20" xfId="0" applyNumberFormat="1" applyFont="1" applyBorder="1" applyAlignment="1">
      <alignment horizontal="center"/>
    </xf>
    <xf numFmtId="0" fontId="5" fillId="0" borderId="1" xfId="0" applyFont="1" applyFill="1" applyBorder="1" applyAlignment="1">
      <alignment horizontal="justify"/>
    </xf>
    <xf numFmtId="0" fontId="12" fillId="0" borderId="1" xfId="0" applyFont="1" applyBorder="1" applyAlignment="1">
      <alignment horizontal="left" vertical="top" wrapText="1"/>
    </xf>
    <xf numFmtId="165" fontId="28" fillId="0" borderId="8" xfId="1" applyFont="1" applyBorder="1" applyAlignment="1">
      <alignment horizontal="right" vertical="top" wrapText="1"/>
    </xf>
    <xf numFmtId="0" fontId="0" fillId="0" borderId="0" xfId="0" applyFont="1"/>
    <xf numFmtId="0" fontId="41" fillId="0" borderId="1" xfId="0" applyFont="1" applyBorder="1" applyAlignment="1">
      <alignment horizontal="left" vertical="top" wrapText="1"/>
    </xf>
    <xf numFmtId="49" fontId="31" fillId="0" borderId="1" xfId="1" applyNumberFormat="1" applyFont="1" applyBorder="1" applyAlignment="1"/>
    <xf numFmtId="49" fontId="33" fillId="0" borderId="1" xfId="1" applyNumberFormat="1" applyFont="1" applyBorder="1" applyAlignment="1"/>
    <xf numFmtId="49" fontId="31" fillId="0" borderId="1" xfId="1" applyNumberFormat="1" applyFont="1" applyBorder="1" applyAlignment="1">
      <alignment horizontal="center"/>
    </xf>
    <xf numFmtId="165" fontId="5" fillId="0" borderId="1" xfId="1" applyFont="1" applyFill="1" applyBorder="1" applyAlignment="1">
      <alignment horizontal="left"/>
    </xf>
    <xf numFmtId="49" fontId="32" fillId="0" borderId="1" xfId="0" applyNumberFormat="1" applyFont="1" applyBorder="1" applyAlignment="1"/>
    <xf numFmtId="49" fontId="34" fillId="0" borderId="1" xfId="0" applyNumberFormat="1" applyFont="1" applyBorder="1" applyAlignment="1"/>
    <xf numFmtId="1" fontId="5" fillId="2" borderId="1" xfId="0" applyNumberFormat="1" applyFont="1" applyFill="1" applyBorder="1" applyAlignment="1">
      <alignment horizontal="center"/>
    </xf>
    <xf numFmtId="0" fontId="5" fillId="0" borderId="1" xfId="0" applyFont="1" applyBorder="1" applyAlignment="1">
      <alignment horizontal="left"/>
    </xf>
    <xf numFmtId="0" fontId="31" fillId="0" borderId="1" xfId="0" applyFont="1" applyBorder="1" applyAlignment="1"/>
    <xf numFmtId="0" fontId="33" fillId="0" borderId="1" xfId="0" applyFont="1" applyBorder="1" applyAlignment="1"/>
    <xf numFmtId="1" fontId="5" fillId="2" borderId="1" xfId="0" applyNumberFormat="1" applyFont="1" applyFill="1" applyBorder="1" applyAlignment="1">
      <alignment horizontal="center" vertical="center" wrapText="1"/>
    </xf>
    <xf numFmtId="0" fontId="5" fillId="0" borderId="1" xfId="0" applyFont="1" applyBorder="1" applyAlignment="1">
      <alignment horizontal="left" vertical="top" wrapText="1"/>
    </xf>
    <xf numFmtId="1" fontId="7" fillId="2" borderId="1" xfId="0" applyNumberFormat="1" applyFont="1" applyFill="1" applyBorder="1" applyAlignment="1">
      <alignment horizontal="center"/>
    </xf>
    <xf numFmtId="165" fontId="5" fillId="2" borderId="1" xfId="1" applyFont="1" applyFill="1" applyBorder="1" applyAlignment="1">
      <alignment horizontal="center"/>
    </xf>
    <xf numFmtId="49" fontId="5" fillId="2" borderId="1" xfId="1" applyNumberFormat="1" applyFont="1" applyFill="1" applyBorder="1" applyAlignment="1">
      <alignment horizontal="center"/>
    </xf>
    <xf numFmtId="49" fontId="7" fillId="2" borderId="1" xfId="1" applyNumberFormat="1" applyFont="1" applyFill="1" applyBorder="1" applyAlignment="1">
      <alignment horizontal="center"/>
    </xf>
    <xf numFmtId="165" fontId="5" fillId="0" borderId="1" xfId="1" applyFont="1" applyBorder="1" applyAlignment="1">
      <alignment horizontal="left"/>
    </xf>
    <xf numFmtId="165" fontId="5" fillId="0" borderId="1" xfId="1" applyFont="1" applyBorder="1" applyAlignment="1">
      <alignment wrapText="1"/>
    </xf>
    <xf numFmtId="165" fontId="5" fillId="0" borderId="1" xfId="1" applyFont="1" applyBorder="1" applyAlignment="1">
      <alignment horizontal="right" wrapText="1"/>
    </xf>
    <xf numFmtId="0" fontId="5" fillId="0" borderId="12" xfId="0" applyFont="1" applyBorder="1" applyAlignment="1">
      <alignment horizontal="left" vertical="top" wrapText="1"/>
    </xf>
    <xf numFmtId="165" fontId="5" fillId="0" borderId="12" xfId="1" applyFont="1" applyBorder="1" applyAlignment="1">
      <alignment vertical="top" wrapText="1"/>
    </xf>
    <xf numFmtId="165" fontId="5" fillId="0" borderId="8" xfId="1" applyFont="1" applyBorder="1" applyAlignment="1">
      <alignment vertical="top" wrapText="1"/>
    </xf>
    <xf numFmtId="165" fontId="5" fillId="0" borderId="1" xfId="1" applyFont="1" applyBorder="1" applyAlignment="1">
      <alignment vertical="top" wrapText="1"/>
    </xf>
    <xf numFmtId="165" fontId="4" fillId="0" borderId="12" xfId="1" applyFont="1" applyBorder="1" applyAlignment="1">
      <alignment wrapText="1"/>
    </xf>
    <xf numFmtId="165" fontId="4" fillId="0" borderId="2" xfId="1" applyFont="1" applyBorder="1" applyAlignment="1">
      <alignment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1" xfId="0" applyFont="1" applyBorder="1" applyAlignment="1">
      <alignment vertical="top" wrapText="1"/>
    </xf>
    <xf numFmtId="49" fontId="4" fillId="2" borderId="3" xfId="0" applyNumberFormat="1" applyFont="1" applyFill="1" applyBorder="1" applyAlignment="1">
      <alignment horizontal="center" vertical="center" wrapText="1"/>
    </xf>
    <xf numFmtId="165" fontId="4" fillId="0" borderId="3" xfId="1" applyFont="1" applyBorder="1" applyAlignment="1">
      <alignment vertical="top" wrapText="1"/>
    </xf>
    <xf numFmtId="165" fontId="4" fillId="0" borderId="2" xfId="1" applyFont="1" applyBorder="1" applyAlignment="1">
      <alignment vertical="top" wrapText="1"/>
    </xf>
    <xf numFmtId="49" fontId="5" fillId="2" borderId="12" xfId="0" applyNumberFormat="1" applyFont="1" applyFill="1" applyBorder="1" applyAlignment="1">
      <alignment horizontal="center" vertical="center" wrapText="1"/>
    </xf>
    <xf numFmtId="165" fontId="5" fillId="0" borderId="8" xfId="1" applyFont="1" applyBorder="1" applyAlignment="1">
      <alignment wrapText="1"/>
    </xf>
    <xf numFmtId="165" fontId="42" fillId="0" borderId="1" xfId="1" applyFont="1" applyBorder="1" applyAlignment="1">
      <alignment horizontal="right"/>
    </xf>
    <xf numFmtId="165" fontId="5" fillId="0" borderId="12" xfId="1" applyFont="1" applyBorder="1" applyAlignment="1">
      <alignment wrapText="1"/>
    </xf>
    <xf numFmtId="49" fontId="2" fillId="0" borderId="26" xfId="0" applyNumberFormat="1" applyFont="1" applyFill="1" applyBorder="1" applyAlignment="1">
      <alignment horizontal="center"/>
    </xf>
    <xf numFmtId="49" fontId="2" fillId="0" borderId="27" xfId="0" applyNumberFormat="1" applyFont="1" applyFill="1" applyBorder="1" applyAlignment="1">
      <alignment horizontal="center"/>
    </xf>
    <xf numFmtId="165" fontId="28" fillId="0" borderId="18" xfId="1" applyFont="1" applyBorder="1" applyAlignment="1">
      <alignment horizontal="right" wrapText="1"/>
    </xf>
    <xf numFmtId="1" fontId="4" fillId="2" borderId="1" xfId="0" applyNumberFormat="1" applyFont="1" applyFill="1" applyBorder="1" applyAlignment="1">
      <alignment horizontal="center" vertical="center" wrapText="1"/>
    </xf>
    <xf numFmtId="165" fontId="5" fillId="0" borderId="2" xfId="1" applyFont="1" applyBorder="1" applyAlignment="1">
      <alignment vertical="top" wrapText="1"/>
    </xf>
    <xf numFmtId="49" fontId="5" fillId="2" borderId="15" xfId="0" applyNumberFormat="1" applyFont="1" applyFill="1" applyBorder="1" applyAlignment="1">
      <alignment horizontal="center" vertical="center" wrapText="1"/>
    </xf>
    <xf numFmtId="0" fontId="5" fillId="0" borderId="15" xfId="0" applyFont="1" applyBorder="1" applyAlignment="1">
      <alignment horizontal="left" vertical="top" wrapText="1"/>
    </xf>
    <xf numFmtId="165" fontId="5" fillId="0" borderId="15" xfId="1" applyFont="1" applyBorder="1" applyAlignment="1">
      <alignment vertical="top" wrapText="1"/>
    </xf>
    <xf numFmtId="49" fontId="5" fillId="2" borderId="16" xfId="0" applyNumberFormat="1" applyFont="1" applyFill="1" applyBorder="1" applyAlignment="1">
      <alignment horizontal="center" vertical="center" wrapText="1"/>
    </xf>
    <xf numFmtId="0" fontId="5" fillId="0" borderId="16" xfId="0" applyFont="1" applyBorder="1" applyAlignment="1">
      <alignment vertical="top" wrapText="1"/>
    </xf>
    <xf numFmtId="165" fontId="5" fillId="0" borderId="16" xfId="1" applyFont="1" applyBorder="1" applyAlignment="1">
      <alignment vertical="top" wrapText="1"/>
    </xf>
    <xf numFmtId="49" fontId="28" fillId="0" borderId="28" xfId="0" applyNumberFormat="1" applyFont="1" applyBorder="1" applyAlignment="1" applyProtection="1">
      <alignment horizontal="left"/>
    </xf>
    <xf numFmtId="49" fontId="28" fillId="0" borderId="29" xfId="0" applyNumberFormat="1" applyFont="1" applyBorder="1" applyAlignment="1" applyProtection="1">
      <alignment horizontal="center" vertical="center"/>
    </xf>
    <xf numFmtId="0" fontId="28" fillId="0" borderId="29" xfId="0" applyFont="1" applyBorder="1" applyAlignment="1" applyProtection="1"/>
    <xf numFmtId="165" fontId="28" fillId="0" borderId="29" xfId="1" applyFont="1" applyBorder="1" applyAlignment="1" applyProtection="1">
      <protection locked="0"/>
    </xf>
    <xf numFmtId="165" fontId="28" fillId="0" borderId="30" xfId="1" applyFont="1" applyBorder="1" applyAlignment="1" applyProtection="1">
      <protection locked="0"/>
    </xf>
    <xf numFmtId="0" fontId="8" fillId="0" borderId="12" xfId="0" applyFont="1" applyBorder="1" applyAlignment="1">
      <alignment horizontal="left" vertical="top" wrapText="1"/>
    </xf>
    <xf numFmtId="0" fontId="8" fillId="0" borderId="2" xfId="0" applyFont="1" applyBorder="1" applyAlignment="1">
      <alignment horizontal="left" vertical="top" wrapText="1"/>
    </xf>
    <xf numFmtId="49" fontId="8" fillId="2" borderId="2" xfId="0" applyNumberFormat="1" applyFont="1" applyFill="1" applyBorder="1" applyAlignment="1">
      <alignment horizontal="center" vertical="top" wrapText="1"/>
    </xf>
    <xf numFmtId="49" fontId="4" fillId="2" borderId="8" xfId="0" applyNumberFormat="1" applyFont="1" applyFill="1" applyBorder="1" applyAlignment="1">
      <alignment horizontal="center" vertical="center" wrapText="1"/>
    </xf>
    <xf numFmtId="49" fontId="8" fillId="2" borderId="12"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43" fillId="0" borderId="2" xfId="0" applyFont="1" applyBorder="1" applyAlignment="1">
      <alignment horizontal="left" vertical="top" wrapText="1"/>
    </xf>
    <xf numFmtId="0" fontId="11" fillId="0"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49" fontId="30" fillId="0" borderId="6" xfId="0" applyNumberFormat="1" applyFont="1" applyBorder="1" applyAlignment="1">
      <alignment horizontal="center" vertical="center" wrapText="1"/>
    </xf>
    <xf numFmtId="0" fontId="41" fillId="0" borderId="12" xfId="0" applyFont="1" applyBorder="1" applyAlignment="1">
      <alignment horizontal="left" vertical="top" wrapText="1"/>
    </xf>
    <xf numFmtId="0" fontId="40" fillId="0" borderId="2" xfId="0" applyFont="1" applyFill="1" applyBorder="1" applyAlignment="1">
      <alignment horizontal="left" vertical="top" wrapText="1"/>
    </xf>
    <xf numFmtId="0" fontId="44" fillId="0" borderId="2" xfId="0" applyFont="1" applyBorder="1" applyAlignment="1">
      <alignment horizontal="left" vertical="top" wrapText="1"/>
    </xf>
    <xf numFmtId="0" fontId="45" fillId="0" borderId="12" xfId="0" applyFont="1" applyBorder="1" applyAlignment="1">
      <alignment horizontal="left" vertical="top" wrapText="1"/>
    </xf>
    <xf numFmtId="49" fontId="8" fillId="2" borderId="12" xfId="0" applyNumberFormat="1" applyFont="1" applyFill="1" applyBorder="1" applyAlignment="1">
      <alignment horizontal="center" vertical="center" wrapText="1"/>
    </xf>
    <xf numFmtId="0" fontId="11" fillId="0" borderId="8" xfId="0" applyFont="1" applyBorder="1" applyAlignment="1">
      <alignment horizontal="left" vertical="top" wrapText="1"/>
    </xf>
    <xf numFmtId="1" fontId="4" fillId="2" borderId="7" xfId="0" applyNumberFormat="1" applyFont="1" applyFill="1" applyBorder="1" applyAlignment="1">
      <alignment horizontal="center" vertical="top" wrapText="1"/>
    </xf>
    <xf numFmtId="49" fontId="2" fillId="3" borderId="8" xfId="0" applyNumberFormat="1" applyFont="1" applyFill="1" applyBorder="1" applyAlignment="1">
      <alignment horizontal="center" vertical="center" wrapText="1"/>
    </xf>
    <xf numFmtId="1" fontId="5" fillId="2" borderId="28" xfId="0" applyNumberFormat="1" applyFont="1" applyFill="1" applyBorder="1" applyAlignment="1">
      <alignment horizontal="center"/>
    </xf>
    <xf numFmtId="49" fontId="5" fillId="2" borderId="29" xfId="0" applyNumberFormat="1" applyFont="1" applyFill="1" applyBorder="1" applyAlignment="1">
      <alignment horizontal="center"/>
    </xf>
    <xf numFmtId="49" fontId="7" fillId="2" borderId="29" xfId="0" applyNumberFormat="1" applyFont="1" applyFill="1" applyBorder="1" applyAlignment="1">
      <alignment horizontal="center"/>
    </xf>
    <xf numFmtId="0" fontId="5" fillId="0" borderId="29" xfId="0" applyFont="1" applyBorder="1" applyAlignment="1">
      <alignment horizontal="left"/>
    </xf>
    <xf numFmtId="165" fontId="31" fillId="0" borderId="29" xfId="1" applyFont="1" applyBorder="1" applyAlignment="1">
      <alignment horizontal="right"/>
    </xf>
    <xf numFmtId="1" fontId="5" fillId="2" borderId="31" xfId="0" applyNumberFormat="1" applyFont="1" applyFill="1" applyBorder="1" applyAlignment="1">
      <alignment horizontal="center"/>
    </xf>
    <xf numFmtId="49" fontId="5" fillId="2" borderId="32" xfId="0" applyNumberFormat="1" applyFont="1" applyFill="1" applyBorder="1" applyAlignment="1">
      <alignment horizontal="center"/>
    </xf>
    <xf numFmtId="49" fontId="7" fillId="2" borderId="32" xfId="0" applyNumberFormat="1" applyFont="1" applyFill="1" applyBorder="1" applyAlignment="1">
      <alignment horizontal="center"/>
    </xf>
    <xf numFmtId="0" fontId="5" fillId="0" borderId="32" xfId="0" applyFont="1" applyBorder="1" applyAlignment="1">
      <alignment horizontal="left"/>
    </xf>
    <xf numFmtId="165" fontId="31" fillId="0" borderId="32" xfId="1" applyFont="1" applyBorder="1" applyAlignment="1">
      <alignment horizontal="right"/>
    </xf>
    <xf numFmtId="165" fontId="31" fillId="0" borderId="33" xfId="1" applyFont="1" applyBorder="1" applyAlignment="1">
      <alignment horizontal="right"/>
    </xf>
    <xf numFmtId="0" fontId="5" fillId="3" borderId="29" xfId="0" applyFont="1" applyFill="1" applyBorder="1" applyAlignment="1">
      <alignment horizontal="left"/>
    </xf>
    <xf numFmtId="165" fontId="31" fillId="0" borderId="29" xfId="1" applyFont="1" applyBorder="1" applyAlignment="1"/>
    <xf numFmtId="165" fontId="31" fillId="0" borderId="32" xfId="1" applyFont="1" applyBorder="1" applyAlignment="1"/>
    <xf numFmtId="165" fontId="31" fillId="0" borderId="33" xfId="1" applyFont="1" applyBorder="1" applyAlignment="1"/>
    <xf numFmtId="0" fontId="12" fillId="2" borderId="2"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2" borderId="29" xfId="0" applyFont="1" applyFill="1" applyBorder="1" applyAlignment="1">
      <alignment horizontal="left"/>
    </xf>
    <xf numFmtId="0" fontId="5" fillId="2" borderId="32" xfId="0" applyFont="1" applyFill="1" applyBorder="1" applyAlignment="1">
      <alignment horizontal="left"/>
    </xf>
    <xf numFmtId="1" fontId="4" fillId="2" borderId="10"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2" fillId="0" borderId="3" xfId="0" applyFont="1" applyBorder="1" applyAlignment="1">
      <alignment horizontal="left" vertical="center" wrapText="1"/>
    </xf>
    <xf numFmtId="165" fontId="2" fillId="0" borderId="3" xfId="1" applyFont="1" applyBorder="1" applyAlignment="1">
      <alignment vertical="center" wrapText="1"/>
    </xf>
    <xf numFmtId="165" fontId="2" fillId="0" borderId="24" xfId="1" applyFont="1" applyBorder="1" applyAlignment="1">
      <alignment horizontal="right" vertical="center" wrapText="1"/>
    </xf>
    <xf numFmtId="49" fontId="2" fillId="3" borderId="17" xfId="0" applyNumberFormat="1" applyFont="1" applyFill="1" applyBorder="1" applyAlignment="1">
      <alignment horizontal="center" vertical="center" wrapText="1"/>
    </xf>
    <xf numFmtId="1" fontId="5" fillId="2" borderId="11" xfId="0" applyNumberFormat="1" applyFont="1" applyFill="1" applyBorder="1" applyAlignment="1">
      <alignment horizontal="center" wrapText="1"/>
    </xf>
    <xf numFmtId="49" fontId="3" fillId="2" borderId="12" xfId="0" applyNumberFormat="1" applyFont="1" applyFill="1" applyBorder="1" applyAlignment="1">
      <alignment horizontal="center" wrapText="1"/>
    </xf>
    <xf numFmtId="49" fontId="7" fillId="2" borderId="12" xfId="0" applyNumberFormat="1" applyFont="1" applyFill="1" applyBorder="1" applyAlignment="1">
      <alignment horizontal="center" wrapText="1"/>
    </xf>
    <xf numFmtId="0" fontId="5" fillId="0" borderId="12" xfId="0" applyFont="1" applyBorder="1" applyAlignment="1">
      <alignment horizontal="left" wrapText="1"/>
    </xf>
    <xf numFmtId="1" fontId="5" fillId="2" borderId="7" xfId="0" applyNumberFormat="1" applyFont="1" applyFill="1" applyBorder="1" applyAlignment="1">
      <alignment horizontal="center" wrapText="1"/>
    </xf>
    <xf numFmtId="49" fontId="3" fillId="2" borderId="8" xfId="0" applyNumberFormat="1" applyFont="1" applyFill="1" applyBorder="1" applyAlignment="1">
      <alignment horizontal="center" wrapText="1"/>
    </xf>
    <xf numFmtId="49" fontId="7" fillId="2" borderId="8" xfId="0" applyNumberFormat="1" applyFont="1" applyFill="1" applyBorder="1" applyAlignment="1">
      <alignment horizontal="center" wrapText="1"/>
    </xf>
    <xf numFmtId="0" fontId="3" fillId="0" borderId="8" xfId="0" applyFont="1" applyBorder="1" applyAlignment="1">
      <alignment horizontal="left" wrapText="1"/>
    </xf>
    <xf numFmtId="1" fontId="5" fillId="2" borderId="1" xfId="0" applyNumberFormat="1" applyFont="1" applyFill="1" applyBorder="1" applyAlignment="1">
      <alignment horizontal="center" wrapText="1"/>
    </xf>
    <xf numFmtId="49" fontId="3" fillId="2" borderId="1" xfId="0" applyNumberFormat="1" applyFont="1" applyFill="1" applyBorder="1" applyAlignment="1">
      <alignment horizontal="center" wrapText="1"/>
    </xf>
    <xf numFmtId="49" fontId="7" fillId="2" borderId="1" xfId="0" applyNumberFormat="1" applyFont="1" applyFill="1" applyBorder="1" applyAlignment="1">
      <alignment horizontal="center" wrapText="1"/>
    </xf>
    <xf numFmtId="0" fontId="3" fillId="0" borderId="1" xfId="0" applyFont="1" applyBorder="1" applyAlignment="1">
      <alignment horizontal="left" wrapText="1"/>
    </xf>
    <xf numFmtId="0" fontId="41" fillId="0" borderId="2" xfId="0" applyFont="1" applyBorder="1" applyAlignment="1">
      <alignment horizontal="left" vertical="top" wrapText="1"/>
    </xf>
    <xf numFmtId="0" fontId="4" fillId="0" borderId="8" xfId="0" applyFont="1" applyBorder="1" applyAlignment="1">
      <alignment horizontal="left" vertical="top" wrapText="1"/>
    </xf>
    <xf numFmtId="1" fontId="5" fillId="2" borderId="28" xfId="0" applyNumberFormat="1" applyFont="1" applyFill="1" applyBorder="1" applyAlignment="1">
      <alignment horizontal="center" vertical="top" wrapText="1"/>
    </xf>
    <xf numFmtId="49" fontId="5" fillId="2" borderId="29" xfId="0" applyNumberFormat="1" applyFont="1" applyFill="1" applyBorder="1" applyAlignment="1">
      <alignment horizontal="center" vertical="center" wrapText="1"/>
    </xf>
    <xf numFmtId="49" fontId="7" fillId="2" borderId="29" xfId="0" applyNumberFormat="1" applyFont="1" applyFill="1" applyBorder="1" applyAlignment="1">
      <alignment horizontal="center" vertical="top" wrapText="1"/>
    </xf>
    <xf numFmtId="0" fontId="5" fillId="0" borderId="29" xfId="0" applyFont="1" applyBorder="1" applyAlignment="1">
      <alignment horizontal="left" vertical="top" wrapText="1"/>
    </xf>
    <xf numFmtId="1" fontId="5" fillId="2" borderId="31" xfId="0" applyNumberFormat="1" applyFont="1" applyFill="1" applyBorder="1" applyAlignment="1">
      <alignment horizontal="center" vertical="top" wrapText="1"/>
    </xf>
    <xf numFmtId="49" fontId="5" fillId="2" borderId="32" xfId="0" applyNumberFormat="1" applyFont="1" applyFill="1" applyBorder="1" applyAlignment="1">
      <alignment horizontal="center" vertical="center" wrapText="1"/>
    </xf>
    <xf numFmtId="49" fontId="7" fillId="2" borderId="32" xfId="0" applyNumberFormat="1" applyFont="1" applyFill="1" applyBorder="1" applyAlignment="1">
      <alignment horizontal="center" vertical="top" wrapText="1"/>
    </xf>
    <xf numFmtId="0" fontId="5" fillId="0" borderId="32" xfId="0" applyFont="1" applyBorder="1" applyAlignment="1">
      <alignment horizontal="left" vertical="top" wrapText="1"/>
    </xf>
    <xf numFmtId="165" fontId="31" fillId="0" borderId="29" xfId="1" applyFont="1" applyBorder="1" applyAlignment="1">
      <alignment horizontal="right" vertical="top"/>
    </xf>
    <xf numFmtId="165" fontId="31" fillId="0" borderId="32" xfId="1" applyFont="1" applyBorder="1" applyAlignment="1">
      <alignment horizontal="right" vertical="top"/>
    </xf>
    <xf numFmtId="165" fontId="31" fillId="0" borderId="33" xfId="1" applyFont="1" applyBorder="1" applyAlignment="1">
      <alignment horizontal="right" vertical="top"/>
    </xf>
    <xf numFmtId="0" fontId="5" fillId="3" borderId="29" xfId="0" applyFont="1" applyFill="1" applyBorder="1" applyAlignment="1">
      <alignment horizontal="left" vertical="top" wrapText="1"/>
    </xf>
    <xf numFmtId="0" fontId="5" fillId="3" borderId="32" xfId="0" applyFont="1" applyFill="1" applyBorder="1" applyAlignment="1">
      <alignment horizontal="left" vertical="top" wrapText="1"/>
    </xf>
    <xf numFmtId="49" fontId="3" fillId="2" borderId="29" xfId="0" applyNumberFormat="1" applyFont="1" applyFill="1" applyBorder="1" applyAlignment="1">
      <alignment horizontal="center" vertical="center" wrapText="1"/>
    </xf>
    <xf numFmtId="0" fontId="3" fillId="3" borderId="29" xfId="0" applyFont="1" applyFill="1" applyBorder="1" applyAlignment="1">
      <alignment horizontal="left" vertical="top" wrapText="1"/>
    </xf>
    <xf numFmtId="165" fontId="27" fillId="0" borderId="29" xfId="1" applyFont="1" applyBorder="1" applyAlignment="1">
      <alignment horizontal="right" vertical="top" wrapText="1"/>
    </xf>
    <xf numFmtId="49" fontId="3" fillId="2" borderId="32" xfId="0" applyNumberFormat="1" applyFont="1" applyFill="1" applyBorder="1" applyAlignment="1">
      <alignment horizontal="center" vertical="center" wrapText="1"/>
    </xf>
    <xf numFmtId="0" fontId="3" fillId="3" borderId="32" xfId="0" applyFont="1" applyFill="1" applyBorder="1" applyAlignment="1">
      <alignment horizontal="left" vertical="top" wrapText="1"/>
    </xf>
    <xf numFmtId="165" fontId="27" fillId="0" borderId="32" xfId="1" applyFont="1" applyBorder="1" applyAlignment="1">
      <alignment horizontal="right" vertical="top" wrapText="1"/>
    </xf>
    <xf numFmtId="165" fontId="27" fillId="0" borderId="33" xfId="1" applyFont="1" applyBorder="1" applyAlignment="1">
      <alignment horizontal="right" vertical="top" wrapText="1"/>
    </xf>
    <xf numFmtId="1" fontId="5" fillId="2" borderId="28" xfId="0" applyNumberFormat="1" applyFont="1" applyFill="1" applyBorder="1" applyAlignment="1">
      <alignment horizontal="center" wrapText="1"/>
    </xf>
    <xf numFmtId="49" fontId="5" fillId="2" borderId="29" xfId="0" applyNumberFormat="1" applyFont="1" applyFill="1" applyBorder="1" applyAlignment="1">
      <alignment horizontal="center" wrapText="1"/>
    </xf>
    <xf numFmtId="49" fontId="7" fillId="2" borderId="29" xfId="0" applyNumberFormat="1" applyFont="1" applyFill="1" applyBorder="1" applyAlignment="1">
      <alignment horizontal="center" wrapText="1"/>
    </xf>
    <xf numFmtId="0" fontId="5" fillId="0" borderId="29" xfId="0" applyFont="1" applyBorder="1" applyAlignment="1">
      <alignment horizontal="left" wrapText="1"/>
    </xf>
    <xf numFmtId="49" fontId="5" fillId="2" borderId="1" xfId="0" applyNumberFormat="1" applyFont="1" applyFill="1" applyBorder="1" applyAlignment="1">
      <alignment horizontal="center" wrapText="1"/>
    </xf>
    <xf numFmtId="0" fontId="5" fillId="0" borderId="1" xfId="0" applyFont="1" applyBorder="1" applyAlignment="1">
      <alignment horizontal="left" wrapText="1"/>
    </xf>
    <xf numFmtId="49" fontId="5" fillId="2" borderId="28" xfId="0" applyNumberFormat="1" applyFont="1" applyFill="1" applyBorder="1" applyAlignment="1">
      <alignment horizontal="center" vertical="top" wrapText="1"/>
    </xf>
    <xf numFmtId="49" fontId="5" fillId="2" borderId="28" xfId="0" applyNumberFormat="1" applyFont="1" applyFill="1" applyBorder="1" applyAlignment="1">
      <alignment horizontal="center"/>
    </xf>
    <xf numFmtId="49" fontId="5" fillId="2" borderId="31" xfId="0" applyNumberFormat="1" applyFont="1" applyFill="1" applyBorder="1" applyAlignment="1">
      <alignment horizontal="center"/>
    </xf>
    <xf numFmtId="49" fontId="31" fillId="0" borderId="28" xfId="0" applyNumberFormat="1" applyFont="1" applyBorder="1" applyAlignment="1">
      <alignment horizontal="center"/>
    </xf>
    <xf numFmtId="49" fontId="31" fillId="0" borderId="29" xfId="0" applyNumberFormat="1" applyFont="1" applyBorder="1" applyAlignment="1"/>
    <xf numFmtId="49" fontId="33" fillId="0" borderId="29" xfId="0" applyNumberFormat="1" applyFont="1" applyBorder="1" applyAlignment="1"/>
    <xf numFmtId="49" fontId="31" fillId="0" borderId="29" xfId="0" applyNumberFormat="1" applyFont="1" applyBorder="1" applyAlignment="1">
      <alignment horizontal="center"/>
    </xf>
    <xf numFmtId="0" fontId="31" fillId="0" borderId="29" xfId="0" applyFont="1" applyBorder="1" applyAlignment="1">
      <alignment horizontal="left"/>
    </xf>
    <xf numFmtId="0" fontId="2" fillId="3" borderId="17" xfId="0" applyFont="1" applyFill="1" applyBorder="1" applyAlignment="1">
      <alignment horizontal="left" vertical="top" wrapText="1"/>
    </xf>
    <xf numFmtId="49" fontId="5" fillId="2" borderId="22" xfId="0" applyNumberFormat="1" applyFont="1" applyFill="1" applyBorder="1" applyAlignment="1">
      <alignment horizontal="center"/>
    </xf>
    <xf numFmtId="49" fontId="5" fillId="2" borderId="28" xfId="0" applyNumberFormat="1" applyFont="1" applyFill="1" applyBorder="1" applyAlignment="1">
      <alignment wrapText="1"/>
    </xf>
    <xf numFmtId="49" fontId="5" fillId="2" borderId="29" xfId="0" applyNumberFormat="1" applyFont="1" applyFill="1" applyBorder="1" applyAlignment="1">
      <alignment wrapText="1"/>
    </xf>
    <xf numFmtId="49" fontId="7" fillId="2" borderId="29" xfId="0" applyNumberFormat="1" applyFont="1" applyFill="1" applyBorder="1" applyAlignment="1">
      <alignment wrapText="1"/>
    </xf>
    <xf numFmtId="0" fontId="5" fillId="0" borderId="29" xfId="0" applyFont="1" applyBorder="1" applyAlignment="1">
      <alignment wrapText="1"/>
    </xf>
    <xf numFmtId="165" fontId="12" fillId="0" borderId="1" xfId="1" applyFont="1" applyBorder="1" applyAlignment="1">
      <alignment vertical="top" wrapText="1"/>
    </xf>
    <xf numFmtId="165" fontId="12" fillId="0" borderId="8" xfId="1" applyFont="1" applyBorder="1" applyAlignment="1">
      <alignment vertical="top" wrapText="1"/>
    </xf>
    <xf numFmtId="49" fontId="5" fillId="2" borderId="28"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7" fillId="2" borderId="29" xfId="0" applyNumberFormat="1" applyFont="1" applyFill="1" applyBorder="1" applyAlignment="1">
      <alignment horizontal="center" vertical="center"/>
    </xf>
    <xf numFmtId="0" fontId="5" fillId="3" borderId="29" xfId="0" applyFont="1" applyFill="1" applyBorder="1" applyAlignment="1">
      <alignment vertical="center"/>
    </xf>
    <xf numFmtId="165" fontId="31" fillId="0" borderId="29" xfId="1" applyFont="1" applyBorder="1" applyAlignment="1">
      <alignment horizontal="right" vertical="center"/>
    </xf>
    <xf numFmtId="49" fontId="5" fillId="2" borderId="32" xfId="0" applyNumberFormat="1" applyFont="1" applyFill="1" applyBorder="1" applyAlignment="1">
      <alignment horizontal="center" vertical="center"/>
    </xf>
    <xf numFmtId="0" fontId="12" fillId="3" borderId="2" xfId="0" applyFont="1" applyFill="1" applyBorder="1" applyAlignment="1">
      <alignment vertical="center" wrapText="1"/>
    </xf>
    <xf numFmtId="0" fontId="5" fillId="3" borderId="29" xfId="0" applyFont="1" applyFill="1" applyBorder="1" applyAlignment="1"/>
    <xf numFmtId="49" fontId="5" fillId="2" borderId="28" xfId="0" applyNumberFormat="1" applyFont="1" applyFill="1" applyBorder="1" applyAlignment="1">
      <alignment horizontal="center" vertical="top"/>
    </xf>
    <xf numFmtId="49" fontId="5" fillId="2" borderId="22" xfId="0" applyNumberFormat="1" applyFont="1" applyFill="1" applyBorder="1" applyAlignment="1">
      <alignment horizontal="center" vertical="center"/>
    </xf>
    <xf numFmtId="49" fontId="7" fillId="2" borderId="29" xfId="0" applyNumberFormat="1" applyFont="1" applyFill="1" applyBorder="1" applyAlignment="1">
      <alignment horizontal="center" vertical="top"/>
    </xf>
    <xf numFmtId="0" fontId="5" fillId="3" borderId="29" xfId="0" applyFont="1" applyFill="1" applyBorder="1" applyAlignment="1">
      <alignment horizontal="left" vertical="top"/>
    </xf>
    <xf numFmtId="165" fontId="31" fillId="0" borderId="29" xfId="1" applyFont="1" applyBorder="1" applyAlignment="1">
      <alignment vertical="top"/>
    </xf>
    <xf numFmtId="49" fontId="5" fillId="2" borderId="31" xfId="0" applyNumberFormat="1" applyFont="1" applyFill="1" applyBorder="1" applyAlignment="1">
      <alignment horizontal="center" vertical="top"/>
    </xf>
    <xf numFmtId="49" fontId="7" fillId="2" borderId="32" xfId="0" applyNumberFormat="1" applyFont="1" applyFill="1" applyBorder="1" applyAlignment="1">
      <alignment horizontal="center" vertical="top"/>
    </xf>
    <xf numFmtId="0" fontId="5" fillId="3" borderId="32" xfId="0" applyFont="1" applyFill="1" applyBorder="1" applyAlignment="1">
      <alignment horizontal="left" vertical="top"/>
    </xf>
    <xf numFmtId="165" fontId="31" fillId="0" borderId="32" xfId="1" applyFont="1" applyBorder="1" applyAlignment="1">
      <alignment vertical="top"/>
    </xf>
    <xf numFmtId="165" fontId="31" fillId="0" borderId="33" xfId="1" applyFont="1" applyBorder="1" applyAlignment="1">
      <alignment vertical="top"/>
    </xf>
    <xf numFmtId="49" fontId="4" fillId="2" borderId="28" xfId="0" applyNumberFormat="1" applyFont="1" applyFill="1" applyBorder="1" applyAlignment="1">
      <alignment horizontal="center" vertical="top"/>
    </xf>
    <xf numFmtId="49" fontId="4" fillId="2" borderId="29" xfId="0" applyNumberFormat="1" applyFont="1" applyFill="1" applyBorder="1" applyAlignment="1">
      <alignment horizontal="center" vertical="center"/>
    </xf>
    <xf numFmtId="49" fontId="6" fillId="2" borderId="29" xfId="0" applyNumberFormat="1" applyFont="1" applyFill="1" applyBorder="1" applyAlignment="1">
      <alignment horizontal="center" vertical="top"/>
    </xf>
    <xf numFmtId="165" fontId="31" fillId="0" borderId="29" xfId="1" applyFont="1" applyBorder="1" applyAlignment="1">
      <alignment horizontal="right" wrapText="1"/>
    </xf>
    <xf numFmtId="1" fontId="5" fillId="2" borderId="29" xfId="0" applyNumberFormat="1" applyFont="1" applyFill="1" applyBorder="1" applyAlignment="1">
      <alignment horizontal="center"/>
    </xf>
    <xf numFmtId="1" fontId="7" fillId="2" borderId="29" xfId="0" applyNumberFormat="1" applyFont="1" applyFill="1" applyBorder="1" applyAlignment="1">
      <alignment horizontal="center"/>
    </xf>
    <xf numFmtId="165" fontId="12" fillId="0" borderId="12" xfId="1" applyFont="1" applyBorder="1" applyAlignment="1">
      <alignment vertical="top" wrapText="1"/>
    </xf>
    <xf numFmtId="49" fontId="5" fillId="2" borderId="12" xfId="0" applyNumberFormat="1" applyFont="1" applyFill="1" applyBorder="1" applyAlignment="1">
      <alignment horizontal="center" wrapText="1"/>
    </xf>
    <xf numFmtId="49" fontId="5" fillId="2" borderId="8" xfId="0" applyNumberFormat="1" applyFont="1" applyFill="1" applyBorder="1" applyAlignment="1">
      <alignment horizontal="center" wrapText="1"/>
    </xf>
    <xf numFmtId="0" fontId="5" fillId="0" borderId="8" xfId="0" applyFont="1" applyBorder="1" applyAlignment="1">
      <alignment horizontal="left" wrapText="1"/>
    </xf>
    <xf numFmtId="165" fontId="42" fillId="0" borderId="1" xfId="1" applyFont="1" applyBorder="1" applyAlignment="1" applyProtection="1">
      <protection locked="0"/>
    </xf>
    <xf numFmtId="0" fontId="11" fillId="3" borderId="2" xfId="0" applyFont="1" applyFill="1" applyBorder="1" applyAlignment="1">
      <alignment horizontal="left" vertical="top" wrapText="1"/>
    </xf>
    <xf numFmtId="1" fontId="4" fillId="4" borderId="4" xfId="0" applyNumberFormat="1" applyFont="1" applyFill="1" applyBorder="1" applyAlignment="1">
      <alignment horizontal="center" vertical="top" wrapText="1"/>
    </xf>
    <xf numFmtId="165" fontId="28" fillId="0" borderId="5" xfId="1" applyFont="1" applyBorder="1" applyAlignment="1">
      <alignment horizontal="right" vertical="center"/>
    </xf>
    <xf numFmtId="165" fontId="32" fillId="0" borderId="2" xfId="1" applyFont="1" applyBorder="1" applyAlignment="1">
      <alignment horizontal="right" vertical="center" wrapText="1"/>
    </xf>
    <xf numFmtId="49" fontId="4" fillId="4" borderId="4" xfId="0" applyNumberFormat="1" applyFont="1" applyFill="1" applyBorder="1" applyAlignment="1">
      <alignment horizontal="center" vertical="center" wrapText="1"/>
    </xf>
    <xf numFmtId="164" fontId="28" fillId="0" borderId="0" xfId="0" applyNumberFormat="1" applyFont="1" applyProtection="1">
      <protection locked="0"/>
    </xf>
    <xf numFmtId="0" fontId="0" fillId="0" borderId="0" xfId="0" applyAlignment="1">
      <alignment horizontal="center"/>
    </xf>
    <xf numFmtId="0" fontId="46" fillId="0" borderId="0" xfId="0" applyFont="1"/>
    <xf numFmtId="0" fontId="0" fillId="0" borderId="0" xfId="0" applyAlignment="1">
      <alignment horizontal="left"/>
    </xf>
    <xf numFmtId="0" fontId="47" fillId="0" borderId="26" xfId="0" applyFont="1" applyBorder="1" applyAlignment="1">
      <alignment horizontal="center" vertical="center" wrapText="1"/>
    </xf>
    <xf numFmtId="0" fontId="47" fillId="0" borderId="27" xfId="0" applyFont="1" applyBorder="1" applyAlignment="1">
      <alignment horizontal="center" vertical="top" wrapText="1"/>
    </xf>
    <xf numFmtId="0" fontId="48" fillId="0" borderId="27" xfId="0" applyFont="1" applyBorder="1" applyAlignment="1">
      <alignment vertical="top"/>
    </xf>
    <xf numFmtId="0" fontId="47" fillId="0" borderId="20" xfId="0" applyFont="1" applyBorder="1" applyAlignment="1">
      <alignment horizontal="center" vertical="top" wrapText="1"/>
    </xf>
    <xf numFmtId="0" fontId="49" fillId="0" borderId="27" xfId="0" applyFont="1" applyBorder="1" applyAlignment="1">
      <alignment horizontal="center" vertical="top" wrapText="1"/>
    </xf>
    <xf numFmtId="0" fontId="50" fillId="0" borderId="0" xfId="0" applyFont="1"/>
    <xf numFmtId="0" fontId="47" fillId="0" borderId="1" xfId="0" applyFont="1" applyBorder="1" applyAlignment="1">
      <alignment horizontal="center" vertical="top" wrapText="1"/>
    </xf>
    <xf numFmtId="0" fontId="50" fillId="0" borderId="34" xfId="0" applyFont="1" applyBorder="1"/>
    <xf numFmtId="0" fontId="50" fillId="0" borderId="35" xfId="0" applyFont="1" applyBorder="1"/>
    <xf numFmtId="0" fontId="50" fillId="0" borderId="36" xfId="0" applyFont="1" applyBorder="1"/>
    <xf numFmtId="0" fontId="48" fillId="0" borderId="1" xfId="0" applyFont="1" applyBorder="1"/>
    <xf numFmtId="165" fontId="50" fillId="0" borderId="37" xfId="0" applyNumberFormat="1" applyFont="1" applyBorder="1"/>
    <xf numFmtId="165" fontId="50" fillId="0" borderId="38" xfId="0" applyNumberFormat="1" applyFont="1" applyBorder="1"/>
    <xf numFmtId="165" fontId="50" fillId="0" borderId="39" xfId="0" applyNumberFormat="1" applyFont="1" applyBorder="1"/>
    <xf numFmtId="165" fontId="50" fillId="0" borderId="34" xfId="0" applyNumberFormat="1" applyFont="1" applyBorder="1"/>
    <xf numFmtId="165" fontId="50" fillId="0" borderId="35" xfId="0" applyNumberFormat="1" applyFont="1" applyBorder="1"/>
    <xf numFmtId="165" fontId="50" fillId="0" borderId="40" xfId="0" applyNumberFormat="1" applyFont="1" applyBorder="1"/>
    <xf numFmtId="165" fontId="48" fillId="0" borderId="27" xfId="0" applyNumberFormat="1" applyFont="1" applyBorder="1"/>
    <xf numFmtId="165" fontId="48" fillId="0" borderId="1" xfId="0" applyNumberFormat="1" applyFont="1" applyBorder="1"/>
    <xf numFmtId="165" fontId="50" fillId="0" borderId="41" xfId="0" applyNumberFormat="1" applyFont="1" applyBorder="1"/>
    <xf numFmtId="165" fontId="50" fillId="0" borderId="42" xfId="0" applyNumberFormat="1" applyFont="1" applyBorder="1"/>
    <xf numFmtId="165" fontId="50" fillId="0" borderId="43" xfId="0" applyNumberFormat="1" applyFont="1" applyBorder="1"/>
    <xf numFmtId="165" fontId="51" fillId="0" borderId="20" xfId="0" applyNumberFormat="1" applyFont="1" applyBorder="1"/>
    <xf numFmtId="165" fontId="50" fillId="0" borderId="36" xfId="0" applyNumberFormat="1" applyFont="1" applyBorder="1"/>
    <xf numFmtId="0" fontId="50" fillId="0" borderId="37" xfId="0" applyFont="1" applyBorder="1" applyAlignment="1">
      <alignment horizontal="center"/>
    </xf>
    <xf numFmtId="0" fontId="50" fillId="0" borderId="38" xfId="0" applyFont="1" applyBorder="1" applyAlignment="1">
      <alignment horizontal="center"/>
    </xf>
    <xf numFmtId="0" fontId="50" fillId="0" borderId="39" xfId="0" applyFont="1" applyBorder="1" applyAlignment="1">
      <alignment horizontal="center"/>
    </xf>
    <xf numFmtId="0" fontId="52" fillId="0" borderId="27" xfId="0" applyFont="1" applyBorder="1"/>
    <xf numFmtId="0" fontId="50" fillId="0" borderId="35" xfId="0" applyFont="1" applyBorder="1" applyAlignment="1">
      <alignment vertical="center"/>
    </xf>
    <xf numFmtId="0" fontId="52" fillId="0" borderId="1" xfId="0" applyFont="1" applyBorder="1"/>
    <xf numFmtId="0" fontId="52" fillId="0" borderId="27" xfId="0" applyFont="1" applyBorder="1" applyAlignment="1">
      <alignment horizontal="center"/>
    </xf>
    <xf numFmtId="0" fontId="50" fillId="0" borderId="34" xfId="0" applyFont="1" applyBorder="1" applyAlignment="1">
      <alignment horizontal="left"/>
    </xf>
    <xf numFmtId="0" fontId="50" fillId="0" borderId="35" xfId="0" applyFont="1" applyBorder="1" applyAlignment="1">
      <alignment horizontal="left"/>
    </xf>
    <xf numFmtId="0" fontId="50" fillId="0" borderId="36" xfId="0" applyFont="1" applyBorder="1" applyAlignment="1">
      <alignment horizontal="left"/>
    </xf>
    <xf numFmtId="0" fontId="52" fillId="0" borderId="1" xfId="0" applyFont="1" applyBorder="1" applyAlignment="1">
      <alignment horizontal="left"/>
    </xf>
    <xf numFmtId="0" fontId="50" fillId="0" borderId="44" xfId="0" applyFont="1" applyBorder="1" applyAlignment="1">
      <alignment horizontal="left"/>
    </xf>
    <xf numFmtId="0" fontId="50" fillId="0" borderId="26" xfId="0" applyFont="1" applyBorder="1" applyAlignment="1">
      <alignment horizontal="left"/>
    </xf>
    <xf numFmtId="0" fontId="50" fillId="0" borderId="18" xfId="0" applyFont="1" applyBorder="1" applyAlignment="1">
      <alignment horizontal="center"/>
    </xf>
    <xf numFmtId="0" fontId="50" fillId="0" borderId="1" xfId="0" applyFont="1" applyBorder="1" applyAlignment="1">
      <alignment horizontal="center"/>
    </xf>
    <xf numFmtId="0" fontId="50" fillId="0" borderId="45" xfId="0" applyFont="1" applyBorder="1"/>
    <xf numFmtId="0" fontId="50" fillId="0" borderId="27" xfId="0" applyFont="1" applyBorder="1"/>
    <xf numFmtId="0" fontId="47" fillId="0" borderId="46" xfId="0" applyFont="1" applyBorder="1"/>
    <xf numFmtId="0" fontId="47" fillId="0" borderId="47" xfId="0" applyFont="1" applyBorder="1"/>
    <xf numFmtId="0" fontId="50" fillId="0" borderId="1" xfId="0" applyFont="1" applyBorder="1"/>
    <xf numFmtId="165" fontId="50" fillId="0" borderId="48" xfId="0" applyNumberFormat="1" applyFont="1" applyBorder="1"/>
    <xf numFmtId="165" fontId="50" fillId="0" borderId="49" xfId="0" applyNumberFormat="1" applyFont="1" applyBorder="1"/>
    <xf numFmtId="165" fontId="48" fillId="0" borderId="49" xfId="0" applyNumberFormat="1" applyFont="1" applyBorder="1"/>
    <xf numFmtId="165" fontId="50" fillId="0" borderId="18" xfId="0" applyNumberFormat="1" applyFont="1" applyBorder="1"/>
    <xf numFmtId="165" fontId="50" fillId="0" borderId="1" xfId="0" applyNumberFormat="1" applyFont="1" applyBorder="1"/>
    <xf numFmtId="165" fontId="53" fillId="0" borderId="50" xfId="0" applyNumberFormat="1" applyFont="1" applyBorder="1"/>
    <xf numFmtId="165" fontId="50" fillId="0" borderId="20" xfId="0" applyNumberFormat="1" applyFont="1" applyBorder="1"/>
    <xf numFmtId="165" fontId="53" fillId="0" borderId="18" xfId="0" applyNumberFormat="1" applyFont="1" applyBorder="1"/>
    <xf numFmtId="165" fontId="5" fillId="0" borderId="1" xfId="0" applyNumberFormat="1" applyFont="1" applyBorder="1" applyAlignment="1">
      <alignment vertical="top" wrapText="1"/>
    </xf>
    <xf numFmtId="165" fontId="5" fillId="0" borderId="12" xfId="0" applyNumberFormat="1" applyFont="1" applyBorder="1" applyAlignment="1">
      <alignment vertical="top" wrapText="1"/>
    </xf>
    <xf numFmtId="165" fontId="5" fillId="0" borderId="15" xfId="0" applyNumberFormat="1" applyFont="1" applyBorder="1" applyAlignment="1">
      <alignment vertical="top" wrapText="1"/>
    </xf>
    <xf numFmtId="165" fontId="5" fillId="0" borderId="16" xfId="0" applyNumberFormat="1" applyFont="1" applyBorder="1" applyAlignment="1">
      <alignment vertical="top" wrapText="1"/>
    </xf>
    <xf numFmtId="165" fontId="32" fillId="0" borderId="2" xfId="1" applyFont="1" applyBorder="1" applyAlignment="1">
      <alignment horizontal="right" wrapText="1"/>
    </xf>
    <xf numFmtId="165" fontId="32" fillId="0" borderId="5" xfId="1" applyFont="1" applyBorder="1" applyAlignment="1">
      <alignment wrapText="1"/>
    </xf>
    <xf numFmtId="165" fontId="32" fillId="0" borderId="8" xfId="1" applyFont="1" applyBorder="1" applyAlignment="1">
      <alignment horizontal="right" wrapText="1"/>
    </xf>
    <xf numFmtId="165" fontId="32" fillId="0" borderId="9" xfId="1" applyFont="1" applyBorder="1" applyAlignment="1">
      <alignment horizontal="right" wrapText="1"/>
    </xf>
    <xf numFmtId="165" fontId="31" fillId="0" borderId="1" xfId="1" applyFont="1" applyBorder="1" applyAlignment="1">
      <alignment horizontal="right" wrapText="1"/>
    </xf>
    <xf numFmtId="165" fontId="31" fillId="5" borderId="2" xfId="0" applyNumberFormat="1" applyFont="1" applyFill="1" applyBorder="1" applyAlignment="1">
      <alignment vertical="top" wrapText="1"/>
    </xf>
    <xf numFmtId="165" fontId="32" fillId="0" borderId="5" xfId="1" applyFont="1" applyBorder="1" applyAlignment="1"/>
    <xf numFmtId="165" fontId="32" fillId="0" borderId="3" xfId="1" applyFont="1" applyBorder="1" applyAlignment="1">
      <alignment horizontal="right" wrapText="1"/>
    </xf>
    <xf numFmtId="165" fontId="32" fillId="0" borderId="24" xfId="1" applyFont="1" applyBorder="1" applyAlignment="1">
      <alignment wrapText="1"/>
    </xf>
    <xf numFmtId="165" fontId="32" fillId="0" borderId="12" xfId="1" applyFont="1" applyBorder="1" applyAlignment="1">
      <alignment horizontal="right" wrapText="1"/>
    </xf>
    <xf numFmtId="165" fontId="32" fillId="0" borderId="13" xfId="1" applyFont="1" applyBorder="1" applyAlignment="1">
      <alignment wrapText="1"/>
    </xf>
    <xf numFmtId="165" fontId="32" fillId="0" borderId="9" xfId="1" applyFont="1" applyBorder="1" applyAlignment="1">
      <alignment wrapText="1"/>
    </xf>
    <xf numFmtId="165" fontId="32" fillId="0" borderId="5" xfId="1" applyFont="1" applyBorder="1" applyAlignment="1">
      <alignment vertical="center" wrapText="1"/>
    </xf>
    <xf numFmtId="165" fontId="32" fillId="0" borderId="5" xfId="1" applyFont="1" applyBorder="1" applyAlignment="1">
      <alignment vertical="center"/>
    </xf>
    <xf numFmtId="165" fontId="32" fillId="0" borderId="13" xfId="1" applyFont="1" applyBorder="1" applyAlignment="1">
      <alignment horizontal="right" wrapText="1"/>
    </xf>
    <xf numFmtId="49" fontId="27" fillId="0" borderId="16" xfId="0" applyNumberFormat="1" applyFont="1" applyBorder="1" applyAlignment="1" applyProtection="1">
      <alignment horizontal="left"/>
      <protection locked="0"/>
    </xf>
    <xf numFmtId="49" fontId="27" fillId="0" borderId="16" xfId="0" applyNumberFormat="1" applyFont="1" applyBorder="1" applyAlignment="1" applyProtection="1">
      <alignment horizontal="center" vertical="center"/>
      <protection locked="0"/>
    </xf>
    <xf numFmtId="0" fontId="27" fillId="0" borderId="16" xfId="0" applyFont="1" applyBorder="1" applyAlignment="1" applyProtection="1">
      <protection locked="0"/>
    </xf>
    <xf numFmtId="49" fontId="28" fillId="0" borderId="31" xfId="0" applyNumberFormat="1" applyFont="1" applyBorder="1" applyAlignment="1" applyProtection="1">
      <alignment horizontal="center"/>
      <protection locked="0"/>
    </xf>
    <xf numFmtId="49" fontId="28" fillId="0" borderId="32" xfId="0" applyNumberFormat="1" applyFont="1" applyBorder="1" applyAlignment="1" applyProtection="1">
      <alignment horizontal="center" vertical="center"/>
      <protection locked="0"/>
    </xf>
    <xf numFmtId="165" fontId="28" fillId="0" borderId="32" xfId="1" applyFont="1" applyBorder="1" applyAlignment="1" applyProtection="1">
      <protection locked="0"/>
    </xf>
    <xf numFmtId="165" fontId="28" fillId="0" borderId="33" xfId="1" applyFont="1" applyBorder="1" applyAlignment="1" applyProtection="1">
      <protection locked="0"/>
    </xf>
    <xf numFmtId="49" fontId="4" fillId="2" borderId="32" xfId="0" applyNumberFormat="1" applyFont="1" applyFill="1" applyBorder="1" applyAlignment="1">
      <alignment horizontal="center" wrapText="1"/>
    </xf>
    <xf numFmtId="49" fontId="38" fillId="0" borderId="6" xfId="0" applyNumberFormat="1" applyFont="1" applyBorder="1" applyAlignment="1">
      <alignment horizontal="center" vertical="top" wrapText="1"/>
    </xf>
    <xf numFmtId="49" fontId="37" fillId="0" borderId="1" xfId="0" applyNumberFormat="1" applyFont="1" applyBorder="1" applyAlignment="1">
      <alignment horizontal="center" vertical="top" wrapText="1"/>
    </xf>
    <xf numFmtId="0" fontId="37" fillId="0" borderId="1" xfId="0" applyFont="1" applyBorder="1" applyAlignment="1">
      <alignment horizontal="left" vertical="top" wrapText="1"/>
    </xf>
    <xf numFmtId="49" fontId="5" fillId="5" borderId="1" xfId="0" applyNumberFormat="1" applyFont="1" applyFill="1" applyBorder="1" applyAlignment="1">
      <alignment horizontal="center" vertical="top" wrapText="1"/>
    </xf>
    <xf numFmtId="0" fontId="31" fillId="5" borderId="1" xfId="0" applyFont="1" applyFill="1" applyBorder="1" applyAlignment="1">
      <alignment horizontal="left"/>
    </xf>
    <xf numFmtId="165" fontId="12" fillId="0" borderId="12" xfId="1" applyFont="1" applyBorder="1" applyAlignment="1">
      <alignment wrapText="1"/>
    </xf>
    <xf numFmtId="165" fontId="12" fillId="0" borderId="1" xfId="1" applyFont="1" applyBorder="1" applyAlignment="1">
      <alignment wrapText="1"/>
    </xf>
    <xf numFmtId="165" fontId="28" fillId="0" borderId="18" xfId="1" applyFont="1" applyBorder="1" applyAlignment="1">
      <alignment wrapText="1"/>
    </xf>
    <xf numFmtId="0" fontId="5" fillId="0" borderId="3" xfId="0" applyFont="1" applyBorder="1" applyAlignment="1">
      <alignment horizontal="left" vertical="top" wrapText="1"/>
    </xf>
    <xf numFmtId="165" fontId="28" fillId="0" borderId="5" xfId="1" applyFont="1" applyBorder="1" applyAlignment="1">
      <alignment wrapText="1"/>
    </xf>
    <xf numFmtId="165" fontId="28" fillId="0" borderId="24" xfId="1" applyFont="1" applyBorder="1" applyAlignment="1">
      <alignment wrapText="1"/>
    </xf>
    <xf numFmtId="49" fontId="12"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top" wrapText="1"/>
    </xf>
    <xf numFmtId="49" fontId="12" fillId="2" borderId="11" xfId="0" applyNumberFormat="1" applyFont="1" applyFill="1" applyBorder="1" applyAlignment="1">
      <alignment horizontal="center" vertical="top" wrapText="1"/>
    </xf>
    <xf numFmtId="49" fontId="12" fillId="2" borderId="12" xfId="0" applyNumberFormat="1" applyFont="1" applyFill="1" applyBorder="1" applyAlignment="1">
      <alignment horizontal="center" vertical="center" wrapText="1"/>
    </xf>
    <xf numFmtId="49" fontId="19" fillId="2" borderId="12" xfId="0" applyNumberFormat="1" applyFont="1" applyFill="1" applyBorder="1" applyAlignment="1">
      <alignment horizontal="center" vertical="top" wrapText="1"/>
    </xf>
    <xf numFmtId="0" fontId="12" fillId="0" borderId="12" xfId="0" applyFont="1" applyBorder="1" applyAlignment="1">
      <alignment horizontal="left" vertical="top" wrapText="1"/>
    </xf>
    <xf numFmtId="49" fontId="12" fillId="2" borderId="7" xfId="0" applyNumberFormat="1" applyFont="1" applyFill="1" applyBorder="1" applyAlignment="1">
      <alignment horizontal="center" vertical="top" wrapText="1"/>
    </xf>
    <xf numFmtId="49" fontId="12" fillId="2" borderId="8" xfId="0" applyNumberFormat="1" applyFont="1" applyFill="1" applyBorder="1" applyAlignment="1">
      <alignment horizontal="center" vertical="center" wrapText="1"/>
    </xf>
    <xf numFmtId="49" fontId="19" fillId="2" borderId="8" xfId="0" applyNumberFormat="1" applyFont="1" applyFill="1" applyBorder="1" applyAlignment="1">
      <alignment horizontal="center" vertical="top" wrapText="1"/>
    </xf>
    <xf numFmtId="0" fontId="12" fillId="0" borderId="8" xfId="0" applyFont="1" applyBorder="1" applyAlignment="1">
      <alignment horizontal="left" vertical="top" wrapText="1"/>
    </xf>
    <xf numFmtId="165" fontId="5" fillId="0" borderId="32" xfId="1" applyFont="1" applyBorder="1" applyAlignment="1">
      <alignment vertical="top" wrapText="1"/>
    </xf>
    <xf numFmtId="165" fontId="5" fillId="0" borderId="33" xfId="1" applyFont="1" applyBorder="1" applyAlignment="1">
      <alignment vertical="top" wrapText="1"/>
    </xf>
    <xf numFmtId="1" fontId="4" fillId="2" borderId="10" xfId="0" applyNumberFormat="1" applyFont="1" applyFill="1" applyBorder="1" applyAlignment="1">
      <alignment vertical="center" wrapText="1"/>
    </xf>
    <xf numFmtId="49" fontId="2" fillId="3" borderId="6" xfId="0" applyNumberFormat="1" applyFont="1" applyFill="1" applyBorder="1" applyAlignment="1">
      <alignment vertical="center" wrapText="1"/>
    </xf>
    <xf numFmtId="49" fontId="6" fillId="2" borderId="3" xfId="0" applyNumberFormat="1" applyFont="1" applyFill="1" applyBorder="1" applyAlignment="1">
      <alignment vertical="center" wrapText="1"/>
    </xf>
    <xf numFmtId="49" fontId="4" fillId="2" borderId="8" xfId="0" applyNumberFormat="1" applyFont="1" applyFill="1" applyBorder="1" applyAlignment="1">
      <alignment vertical="center" wrapText="1"/>
    </xf>
    <xf numFmtId="0" fontId="37" fillId="0" borderId="10" xfId="0" applyFont="1" applyBorder="1" applyAlignment="1">
      <alignment horizontal="center" vertical="center" wrapText="1"/>
    </xf>
    <xf numFmtId="0" fontId="35" fillId="0" borderId="3" xfId="0" applyFont="1" applyBorder="1" applyAlignment="1">
      <alignment horizontal="center" vertical="center" wrapText="1"/>
    </xf>
    <xf numFmtId="0" fontId="29" fillId="0" borderId="3" xfId="0" applyFont="1" applyBorder="1" applyAlignment="1">
      <alignment horizontal="left" vertical="center" wrapText="1"/>
    </xf>
    <xf numFmtId="165" fontId="28" fillId="0" borderId="13" xfId="1" applyFont="1" applyBorder="1" applyAlignment="1" applyProtection="1">
      <protection locked="0"/>
    </xf>
    <xf numFmtId="165" fontId="28" fillId="0" borderId="51" xfId="1" applyFont="1" applyBorder="1" applyAlignment="1" applyProtection="1">
      <protection locked="0"/>
    </xf>
    <xf numFmtId="0" fontId="3" fillId="0" borderId="29" xfId="0" applyFont="1" applyBorder="1" applyAlignment="1">
      <alignment vertical="top" wrapText="1"/>
    </xf>
    <xf numFmtId="165" fontId="3" fillId="0" borderId="29" xfId="1" applyFont="1" applyBorder="1" applyAlignment="1">
      <alignment wrapText="1"/>
    </xf>
    <xf numFmtId="0" fontId="3" fillId="0" borderId="32" xfId="0" applyFont="1" applyBorder="1" applyAlignment="1">
      <alignment vertical="top" wrapText="1"/>
    </xf>
    <xf numFmtId="165" fontId="3" fillId="0" borderId="32" xfId="1" applyFont="1" applyBorder="1" applyAlignment="1">
      <alignment wrapText="1"/>
    </xf>
    <xf numFmtId="165" fontId="3" fillId="0" borderId="33" xfId="1" applyFont="1" applyBorder="1" applyAlignment="1">
      <alignment wrapText="1"/>
    </xf>
    <xf numFmtId="49" fontId="32" fillId="0" borderId="4" xfId="0" applyNumberFormat="1" applyFont="1" applyBorder="1" applyAlignment="1" applyProtection="1">
      <alignment horizontal="left"/>
    </xf>
    <xf numFmtId="49" fontId="32" fillId="0" borderId="2" xfId="0" applyNumberFormat="1" applyFont="1" applyBorder="1" applyAlignment="1" applyProtection="1">
      <alignment horizontal="center" vertical="center"/>
    </xf>
    <xf numFmtId="0" fontId="32" fillId="0" borderId="2" xfId="0" applyFont="1" applyBorder="1" applyAlignment="1" applyProtection="1"/>
    <xf numFmtId="165" fontId="32" fillId="0" borderId="2" xfId="1" applyFont="1" applyBorder="1" applyAlignment="1" applyProtection="1">
      <protection locked="0"/>
    </xf>
    <xf numFmtId="165" fontId="32" fillId="0" borderId="5" xfId="1" applyFont="1" applyBorder="1" applyAlignment="1" applyProtection="1">
      <protection locked="0"/>
    </xf>
    <xf numFmtId="49" fontId="32" fillId="0" borderId="7" xfId="0" applyNumberFormat="1" applyFont="1" applyBorder="1" applyAlignment="1" applyProtection="1">
      <alignment horizontal="left"/>
    </xf>
    <xf numFmtId="49" fontId="32" fillId="0" borderId="8" xfId="0" applyNumberFormat="1" applyFont="1" applyBorder="1" applyAlignment="1" applyProtection="1">
      <alignment horizontal="center" vertical="center"/>
    </xf>
    <xf numFmtId="0" fontId="32" fillId="0" borderId="8" xfId="0" applyFont="1" applyBorder="1" applyAlignment="1" applyProtection="1"/>
    <xf numFmtId="165" fontId="32" fillId="0" borderId="8" xfId="1" applyFont="1" applyBorder="1" applyAlignment="1" applyProtection="1">
      <protection locked="0"/>
    </xf>
    <xf numFmtId="165" fontId="32" fillId="0" borderId="9" xfId="1" applyFont="1" applyBorder="1" applyAlignment="1" applyProtection="1">
      <protection locked="0"/>
    </xf>
    <xf numFmtId="49" fontId="31" fillId="0" borderId="1" xfId="0" applyNumberFormat="1" applyFont="1" applyBorder="1" applyAlignment="1" applyProtection="1">
      <alignment horizontal="left"/>
    </xf>
    <xf numFmtId="49" fontId="31" fillId="0" borderId="1" xfId="0" applyNumberFormat="1" applyFont="1" applyBorder="1" applyAlignment="1" applyProtection="1">
      <alignment horizontal="center" vertical="center"/>
    </xf>
    <xf numFmtId="0" fontId="31" fillId="0" borderId="1" xfId="0" applyFont="1" applyBorder="1" applyAlignment="1" applyProtection="1"/>
    <xf numFmtId="165" fontId="31" fillId="0" borderId="1" xfId="1" applyFont="1" applyBorder="1" applyAlignment="1" applyProtection="1">
      <protection locked="0"/>
    </xf>
    <xf numFmtId="49" fontId="31" fillId="0" borderId="26" xfId="0" applyNumberFormat="1" applyFont="1" applyBorder="1" applyAlignment="1" applyProtection="1">
      <alignment horizontal="left"/>
      <protection locked="0"/>
    </xf>
    <xf numFmtId="49" fontId="31" fillId="0" borderId="20" xfId="0" applyNumberFormat="1" applyFont="1" applyBorder="1" applyAlignment="1" applyProtection="1">
      <alignment horizontal="left"/>
      <protection locked="0"/>
    </xf>
    <xf numFmtId="165" fontId="32" fillId="0" borderId="52" xfId="1" applyFont="1" applyBorder="1" applyAlignment="1" applyProtection="1">
      <protection locked="0"/>
    </xf>
    <xf numFmtId="165" fontId="32" fillId="0" borderId="34" xfId="1" applyFont="1" applyBorder="1" applyAlignment="1" applyProtection="1">
      <protection locked="0"/>
    </xf>
    <xf numFmtId="165" fontId="32" fillId="0" borderId="53" xfId="1" applyFont="1" applyBorder="1" applyAlignment="1" applyProtection="1">
      <protection locked="0"/>
    </xf>
    <xf numFmtId="165" fontId="32" fillId="0" borderId="35" xfId="1" applyFont="1" applyBorder="1" applyAlignment="1" applyProtection="1">
      <protection locked="0"/>
    </xf>
    <xf numFmtId="165" fontId="32" fillId="0" borderId="25" xfId="1" applyFont="1" applyBorder="1" applyAlignment="1" applyProtection="1">
      <protection locked="0"/>
    </xf>
    <xf numFmtId="165" fontId="32" fillId="0" borderId="36" xfId="1" applyFont="1" applyBorder="1" applyAlignment="1" applyProtection="1">
      <protection locked="0"/>
    </xf>
    <xf numFmtId="49" fontId="31" fillId="0" borderId="26" xfId="0" applyNumberFormat="1" applyFont="1" applyBorder="1" applyAlignment="1" applyProtection="1">
      <alignment horizontal="center"/>
      <protection locked="0"/>
    </xf>
    <xf numFmtId="49" fontId="31" fillId="0" borderId="20" xfId="0" applyNumberFormat="1" applyFont="1" applyBorder="1" applyAlignment="1" applyProtection="1">
      <alignment horizontal="center"/>
      <protection locked="0"/>
    </xf>
    <xf numFmtId="165" fontId="31" fillId="0" borderId="26" xfId="1" applyFont="1" applyBorder="1" applyAlignment="1" applyProtection="1">
      <protection locked="0"/>
    </xf>
    <xf numFmtId="49" fontId="37" fillId="5" borderId="4" xfId="0" applyNumberFormat="1" applyFont="1" applyFill="1" applyBorder="1" applyAlignment="1">
      <alignment horizontal="center" vertical="top" wrapText="1"/>
    </xf>
    <xf numFmtId="49" fontId="37" fillId="5" borderId="2" xfId="0" applyNumberFormat="1" applyFont="1" applyFill="1" applyBorder="1" applyAlignment="1">
      <alignment horizontal="center" vertical="top" wrapText="1"/>
    </xf>
    <xf numFmtId="49" fontId="37" fillId="5" borderId="8" xfId="0" applyNumberFormat="1" applyFont="1" applyFill="1" applyBorder="1" applyAlignment="1">
      <alignment horizontal="center" vertical="top" wrapText="1"/>
    </xf>
    <xf numFmtId="0" fontId="37" fillId="5" borderId="2" xfId="0" applyFont="1" applyFill="1" applyBorder="1" applyAlignment="1">
      <alignment horizontal="left" vertical="top" wrapText="1"/>
    </xf>
    <xf numFmtId="165" fontId="42" fillId="5" borderId="2" xfId="0" applyNumberFormat="1" applyFont="1" applyFill="1" applyBorder="1" applyAlignment="1">
      <alignment vertical="top" wrapText="1"/>
    </xf>
    <xf numFmtId="165" fontId="32" fillId="0" borderId="12" xfId="1" applyFont="1" applyBorder="1" applyAlignment="1" applyProtection="1">
      <protection locked="0"/>
    </xf>
    <xf numFmtId="165" fontId="4" fillId="0" borderId="24" xfId="1" applyFont="1" applyBorder="1" applyAlignment="1">
      <alignment vertical="top" wrapText="1"/>
    </xf>
    <xf numFmtId="165" fontId="4" fillId="0" borderId="5" xfId="1" applyFont="1" applyBorder="1" applyAlignment="1">
      <alignment vertical="top" wrapText="1"/>
    </xf>
    <xf numFmtId="165" fontId="42" fillId="5" borderId="1" xfId="1" applyFont="1" applyFill="1" applyBorder="1" applyAlignment="1">
      <alignment horizontal="right" wrapText="1"/>
    </xf>
    <xf numFmtId="165" fontId="31" fillId="5" borderId="5" xfId="0" applyNumberFormat="1" applyFont="1" applyFill="1" applyBorder="1" applyAlignment="1">
      <alignment vertical="top" wrapText="1"/>
    </xf>
    <xf numFmtId="0" fontId="32" fillId="0" borderId="0" xfId="0" applyFont="1" applyBorder="1"/>
    <xf numFmtId="1" fontId="4" fillId="2" borderId="4" xfId="2" applyNumberFormat="1" applyFont="1" applyFill="1" applyBorder="1" applyAlignment="1">
      <alignment horizontal="center"/>
    </xf>
    <xf numFmtId="165" fontId="28" fillId="0" borderId="2" xfId="0" applyNumberFormat="1" applyFont="1" applyBorder="1" applyAlignment="1"/>
    <xf numFmtId="164" fontId="28" fillId="0" borderId="2" xfId="0" applyNumberFormat="1" applyFont="1" applyBorder="1" applyAlignment="1"/>
    <xf numFmtId="165" fontId="42" fillId="0" borderId="16" xfId="1" applyFont="1" applyBorder="1" applyAlignment="1" applyProtection="1">
      <protection locked="0"/>
    </xf>
    <xf numFmtId="165" fontId="31" fillId="0" borderId="16" xfId="1" applyFont="1" applyBorder="1" applyAlignment="1" applyProtection="1">
      <protection locked="0"/>
    </xf>
    <xf numFmtId="0" fontId="2" fillId="3" borderId="2" xfId="0" applyFont="1" applyFill="1" applyBorder="1" applyAlignment="1">
      <alignment horizontal="left" vertical="center" wrapText="1"/>
    </xf>
    <xf numFmtId="165" fontId="28" fillId="0" borderId="5" xfId="1" applyFont="1" applyBorder="1" applyAlignment="1">
      <alignment horizontal="right" vertical="center" wrapText="1"/>
    </xf>
    <xf numFmtId="165" fontId="8" fillId="0" borderId="1" xfId="1" applyFont="1" applyBorder="1" applyAlignment="1">
      <alignment wrapText="1"/>
    </xf>
    <xf numFmtId="0" fontId="27" fillId="0" borderId="32" xfId="0" applyFont="1" applyBorder="1" applyAlignment="1" applyProtection="1">
      <protection locked="0"/>
    </xf>
    <xf numFmtId="165" fontId="31" fillId="0" borderId="29" xfId="1" applyFont="1" applyBorder="1" applyAlignment="1">
      <alignment wrapText="1"/>
    </xf>
    <xf numFmtId="165" fontId="28" fillId="0" borderId="2" xfId="1" applyFont="1" applyBorder="1"/>
    <xf numFmtId="165" fontId="28" fillId="0" borderId="2" xfId="1" applyFont="1" applyBorder="1" applyAlignment="1">
      <alignment horizontal="center" wrapText="1"/>
    </xf>
    <xf numFmtId="10" fontId="5" fillId="0" borderId="1" xfId="0" applyNumberFormat="1" applyFont="1" applyBorder="1" applyAlignment="1" applyProtection="1">
      <alignment horizontal="center"/>
      <protection locked="0"/>
    </xf>
    <xf numFmtId="10" fontId="5" fillId="0" borderId="1" xfId="0" applyNumberFormat="1" applyFont="1" applyBorder="1" applyAlignment="1" applyProtection="1">
      <alignment horizontal="center" vertical="center"/>
      <protection locked="0"/>
    </xf>
    <xf numFmtId="10" fontId="5" fillId="0" borderId="20" xfId="0" applyNumberFormat="1" applyFont="1" applyBorder="1" applyAlignment="1" applyProtection="1">
      <alignment horizontal="center" vertical="center"/>
      <protection locked="0"/>
    </xf>
    <xf numFmtId="165" fontId="32" fillId="0" borderId="32" xfId="1" applyFont="1" applyBorder="1" applyAlignment="1" applyProtection="1">
      <protection locked="0"/>
    </xf>
    <xf numFmtId="165" fontId="5" fillId="0" borderId="12" xfId="1" applyFont="1" applyBorder="1" applyAlignment="1">
      <alignment horizontal="center" vertical="center" wrapText="1"/>
    </xf>
    <xf numFmtId="165" fontId="5" fillId="0" borderId="8" xfId="1" applyFont="1" applyBorder="1" applyAlignment="1">
      <alignment horizontal="center" vertical="center" wrapText="1"/>
    </xf>
    <xf numFmtId="165" fontId="5" fillId="0" borderId="1" xfId="1" applyFont="1" applyBorder="1" applyAlignment="1">
      <alignment horizontal="center" vertical="center" wrapText="1"/>
    </xf>
    <xf numFmtId="165" fontId="5" fillId="0" borderId="1" xfId="1" applyFont="1" applyBorder="1" applyAlignment="1">
      <alignment vertical="center" wrapText="1"/>
    </xf>
    <xf numFmtId="165" fontId="5" fillId="0" borderId="1" xfId="1" applyFont="1" applyBorder="1" applyAlignment="1">
      <alignment horizontal="righ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165" fontId="28" fillId="4" borderId="5" xfId="1" applyFont="1" applyFill="1" applyBorder="1" applyAlignment="1">
      <alignment wrapText="1"/>
    </xf>
    <xf numFmtId="165" fontId="27" fillId="0" borderId="5" xfId="1" applyFont="1" applyBorder="1" applyAlignment="1">
      <alignment wrapText="1"/>
    </xf>
    <xf numFmtId="0" fontId="54" fillId="0" borderId="0" xfId="0" applyFont="1"/>
    <xf numFmtId="0" fontId="54" fillId="0" borderId="12" xfId="0" applyFont="1" applyBorder="1"/>
    <xf numFmtId="165" fontId="54" fillId="0" borderId="12" xfId="0" applyNumberFormat="1" applyFont="1" applyBorder="1"/>
    <xf numFmtId="0" fontId="54" fillId="0" borderId="8" xfId="0" applyFont="1" applyBorder="1"/>
    <xf numFmtId="165" fontId="54" fillId="0" borderId="8" xfId="0" applyNumberFormat="1" applyFont="1" applyBorder="1"/>
    <xf numFmtId="0" fontId="54" fillId="0" borderId="31" xfId="0" applyFont="1" applyBorder="1"/>
    <xf numFmtId="0" fontId="55" fillId="0" borderId="32" xfId="0" applyFont="1" applyBorder="1"/>
    <xf numFmtId="165" fontId="55" fillId="0" borderId="32" xfId="0" applyNumberFormat="1" applyFont="1" applyBorder="1"/>
    <xf numFmtId="165" fontId="55" fillId="0" borderId="33" xfId="0" applyNumberFormat="1" applyFont="1" applyBorder="1"/>
    <xf numFmtId="0" fontId="56" fillId="0" borderId="0" xfId="0" applyFont="1"/>
    <xf numFmtId="0" fontId="57" fillId="0" borderId="0" xfId="0" applyFont="1"/>
    <xf numFmtId="0" fontId="58" fillId="0" borderId="44" xfId="0" applyFont="1" applyBorder="1"/>
    <xf numFmtId="0" fontId="58" fillId="0" borderId="45" xfId="0" applyFont="1" applyBorder="1"/>
    <xf numFmtId="0" fontId="59" fillId="0" borderId="0" xfId="0" applyFont="1" applyAlignment="1">
      <alignment horizontal="center"/>
    </xf>
    <xf numFmtId="165" fontId="54" fillId="0" borderId="2" xfId="0" applyNumberFormat="1" applyFont="1" applyBorder="1"/>
    <xf numFmtId="0" fontId="54" fillId="0" borderId="2" xfId="0" applyFont="1" applyBorder="1"/>
    <xf numFmtId="0" fontId="58" fillId="0" borderId="50" xfId="0" applyFont="1" applyBorder="1"/>
    <xf numFmtId="0" fontId="58" fillId="0" borderId="10" xfId="0" applyFont="1" applyBorder="1"/>
    <xf numFmtId="0" fontId="60" fillId="0" borderId="3" xfId="0" applyFont="1" applyBorder="1"/>
    <xf numFmtId="0" fontId="54" fillId="0" borderId="3" xfId="0" applyFont="1" applyBorder="1"/>
    <xf numFmtId="165" fontId="54" fillId="0" borderId="3" xfId="0" applyNumberFormat="1" applyFont="1" applyBorder="1"/>
    <xf numFmtId="0" fontId="58" fillId="0" borderId="3" xfId="0" applyFont="1" applyBorder="1"/>
    <xf numFmtId="165" fontId="54" fillId="0" borderId="24" xfId="0" applyNumberFormat="1" applyFont="1" applyBorder="1"/>
    <xf numFmtId="0" fontId="54" fillId="0" borderId="4" xfId="0" applyFont="1" applyBorder="1"/>
    <xf numFmtId="165" fontId="54" fillId="0" borderId="5" xfId="0" applyNumberFormat="1" applyFont="1" applyBorder="1"/>
    <xf numFmtId="0" fontId="58" fillId="0" borderId="4" xfId="0" applyFont="1" applyBorder="1"/>
    <xf numFmtId="165" fontId="54" fillId="0" borderId="29" xfId="0" applyNumberFormat="1" applyFont="1" applyBorder="1"/>
    <xf numFmtId="165" fontId="55" fillId="0" borderId="29" xfId="0" applyNumberFormat="1" applyFont="1" applyBorder="1"/>
    <xf numFmtId="16" fontId="54" fillId="0" borderId="3" xfId="0" applyNumberFormat="1" applyFont="1" applyBorder="1"/>
    <xf numFmtId="0" fontId="59" fillId="0" borderId="0" xfId="0" applyFont="1" applyAlignment="1">
      <alignment horizontal="center"/>
    </xf>
    <xf numFmtId="165" fontId="54" fillId="0" borderId="9" xfId="0" applyNumberFormat="1" applyFont="1" applyBorder="1"/>
    <xf numFmtId="0" fontId="54" fillId="0" borderId="32" xfId="0" applyFont="1" applyBorder="1"/>
    <xf numFmtId="165" fontId="54" fillId="0" borderId="32" xfId="0" applyNumberFormat="1" applyFont="1" applyBorder="1"/>
    <xf numFmtId="165" fontId="54" fillId="0" borderId="33" xfId="0" applyNumberFormat="1" applyFont="1" applyBorder="1"/>
    <xf numFmtId="0" fontId="58" fillId="0" borderId="7" xfId="0" applyFont="1" applyBorder="1"/>
    <xf numFmtId="0" fontId="58" fillId="0" borderId="44" xfId="0" applyFont="1" applyBorder="1" applyAlignment="1">
      <alignment horizontal="center"/>
    </xf>
    <xf numFmtId="0" fontId="54" fillId="0" borderId="54" xfId="0" applyFont="1" applyBorder="1"/>
    <xf numFmtId="165" fontId="54" fillId="0" borderId="54" xfId="0" applyNumberFormat="1" applyFont="1" applyBorder="1"/>
    <xf numFmtId="0" fontId="55" fillId="0" borderId="55" xfId="0" applyFont="1" applyBorder="1" applyAlignment="1">
      <alignment horizontal="center"/>
    </xf>
    <xf numFmtId="0" fontId="55" fillId="0" borderId="22" xfId="0" applyFont="1" applyBorder="1" applyAlignment="1">
      <alignment horizontal="center"/>
    </xf>
    <xf numFmtId="0" fontId="54" fillId="0" borderId="29" xfId="0" applyFont="1" applyBorder="1"/>
    <xf numFmtId="165" fontId="55" fillId="0" borderId="19" xfId="0" applyNumberFormat="1" applyFont="1" applyBorder="1"/>
    <xf numFmtId="0" fontId="54" fillId="0" borderId="11" xfId="0" applyFont="1" applyBorder="1"/>
    <xf numFmtId="165" fontId="54" fillId="0" borderId="13" xfId="0" applyNumberFormat="1" applyFont="1" applyBorder="1"/>
    <xf numFmtId="0" fontId="58" fillId="0" borderId="0" xfId="0" applyFont="1" applyBorder="1"/>
    <xf numFmtId="0" fontId="54" fillId="0" borderId="0" xfId="0" applyFont="1" applyBorder="1"/>
    <xf numFmtId="165" fontId="54" fillId="0" borderId="0" xfId="0" applyNumberFormat="1" applyFont="1" applyBorder="1"/>
    <xf numFmtId="0" fontId="56" fillId="0" borderId="0" xfId="0" applyFont="1" applyBorder="1"/>
    <xf numFmtId="0" fontId="58" fillId="0" borderId="0" xfId="0" applyFont="1" applyBorder="1" applyAlignment="1">
      <alignment horizontal="center"/>
    </xf>
    <xf numFmtId="16" fontId="54" fillId="0" borderId="0" xfId="0" applyNumberFormat="1" applyFont="1" applyBorder="1"/>
    <xf numFmtId="165" fontId="55" fillId="0" borderId="0" xfId="0" applyNumberFormat="1" applyFont="1" applyBorder="1"/>
    <xf numFmtId="0" fontId="60" fillId="0" borderId="0" xfId="0" applyFont="1" applyBorder="1"/>
    <xf numFmtId="0" fontId="54" fillId="0" borderId="28" xfId="0" applyFont="1" applyBorder="1"/>
    <xf numFmtId="165" fontId="55" fillId="0" borderId="30" xfId="0" applyNumberFormat="1" applyFont="1" applyBorder="1"/>
    <xf numFmtId="0" fontId="60" fillId="0" borderId="46" xfId="0" applyFont="1" applyBorder="1" applyAlignment="1">
      <alignment horizontal="left"/>
    </xf>
    <xf numFmtId="0" fontId="54" fillId="0" borderId="32" xfId="0" applyFont="1" applyBorder="1" applyAlignment="1">
      <alignment horizontal="left"/>
    </xf>
    <xf numFmtId="0" fontId="55" fillId="0" borderId="0" xfId="0" applyFont="1" applyBorder="1"/>
    <xf numFmtId="49" fontId="28" fillId="0" borderId="5" xfId="1" applyNumberFormat="1" applyFont="1" applyBorder="1" applyAlignment="1">
      <alignment horizontal="right"/>
    </xf>
    <xf numFmtId="165" fontId="7" fillId="0" borderId="1" xfId="1" applyFont="1" applyBorder="1" applyAlignment="1">
      <alignment wrapText="1"/>
    </xf>
    <xf numFmtId="165" fontId="12" fillId="0" borderId="13" xfId="1" applyFont="1" applyBorder="1" applyAlignment="1">
      <alignment wrapText="1"/>
    </xf>
    <xf numFmtId="1" fontId="2" fillId="2" borderId="2" xfId="2" applyNumberFormat="1" applyFont="1" applyFill="1" applyBorder="1" applyAlignment="1">
      <alignment horizontal="center"/>
    </xf>
    <xf numFmtId="1" fontId="2" fillId="2" borderId="4" xfId="0" applyNumberFormat="1" applyFont="1" applyFill="1" applyBorder="1" applyAlignment="1">
      <alignment horizontal="center" vertical="top" wrapText="1"/>
    </xf>
    <xf numFmtId="1" fontId="3" fillId="2" borderId="4" xfId="0" applyNumberFormat="1" applyFont="1" applyFill="1" applyBorder="1" applyAlignment="1">
      <alignment horizontal="center" vertical="top" wrapText="1"/>
    </xf>
    <xf numFmtId="1" fontId="3" fillId="2" borderId="2" xfId="0" applyNumberFormat="1" applyFont="1" applyFill="1" applyBorder="1" applyAlignment="1">
      <alignment horizontal="center" vertical="top" wrapText="1"/>
    </xf>
    <xf numFmtId="1" fontId="2" fillId="2" borderId="2" xfId="0" applyNumberFormat="1" applyFont="1" applyFill="1" applyBorder="1" applyAlignment="1">
      <alignment horizontal="center" vertical="top" wrapText="1"/>
    </xf>
    <xf numFmtId="165" fontId="31" fillId="2" borderId="1" xfId="1" applyFont="1" applyFill="1" applyBorder="1" applyAlignment="1" applyProtection="1">
      <protection locked="0"/>
    </xf>
    <xf numFmtId="165" fontId="27" fillId="2" borderId="12" xfId="1" applyFont="1" applyFill="1" applyBorder="1" applyAlignment="1" applyProtection="1">
      <protection locked="0"/>
    </xf>
    <xf numFmtId="165" fontId="32" fillId="2" borderId="2" xfId="1" applyFont="1" applyFill="1" applyBorder="1" applyAlignment="1" applyProtection="1">
      <protection locked="0"/>
    </xf>
    <xf numFmtId="165" fontId="32" fillId="2" borderId="8" xfId="1" applyFont="1" applyFill="1" applyBorder="1" applyAlignment="1" applyProtection="1">
      <protection locked="0"/>
    </xf>
    <xf numFmtId="0" fontId="61" fillId="2" borderId="18" xfId="2" applyFont="1" applyFill="1" applyBorder="1" applyAlignment="1" applyProtection="1">
      <alignment horizontal="center" vertical="top" wrapText="1"/>
      <protection locked="0"/>
    </xf>
    <xf numFmtId="0" fontId="61" fillId="2" borderId="18" xfId="2" applyFont="1" applyFill="1" applyBorder="1" applyAlignment="1">
      <alignment horizontal="center" vertical="top" wrapText="1"/>
    </xf>
    <xf numFmtId="49" fontId="28" fillId="0" borderId="56" xfId="0" applyNumberFormat="1" applyFont="1" applyBorder="1" applyAlignment="1" applyProtection="1">
      <alignment horizontal="left"/>
    </xf>
    <xf numFmtId="49" fontId="28" fillId="0" borderId="57" xfId="0" applyNumberFormat="1" applyFont="1" applyBorder="1" applyAlignment="1" applyProtection="1">
      <alignment horizontal="center" vertical="center"/>
    </xf>
    <xf numFmtId="0" fontId="62" fillId="0" borderId="57" xfId="0" applyFont="1" applyBorder="1" applyAlignment="1" applyProtection="1"/>
    <xf numFmtId="165" fontId="27" fillId="0" borderId="57" xfId="1" applyFont="1" applyBorder="1" applyAlignment="1" applyProtection="1">
      <protection locked="0"/>
    </xf>
    <xf numFmtId="165" fontId="28" fillId="0" borderId="57" xfId="1" applyFont="1" applyBorder="1" applyAlignment="1" applyProtection="1">
      <alignment vertical="top"/>
      <protection locked="0"/>
    </xf>
    <xf numFmtId="165" fontId="28" fillId="0" borderId="58" xfId="1" applyFont="1" applyBorder="1" applyAlignment="1" applyProtection="1">
      <alignment vertical="top"/>
      <protection locked="0"/>
    </xf>
    <xf numFmtId="49" fontId="4" fillId="2" borderId="3" xfId="0" applyNumberFormat="1" applyFont="1" applyFill="1" applyBorder="1" applyAlignment="1">
      <alignment horizontal="center" wrapText="1"/>
    </xf>
    <xf numFmtId="49" fontId="4" fillId="2" borderId="15" xfId="0" applyNumberFormat="1" applyFont="1" applyFill="1" applyBorder="1" applyAlignment="1">
      <alignment horizontal="center" wrapText="1"/>
    </xf>
    <xf numFmtId="165" fontId="28" fillId="2" borderId="15" xfId="1" applyFont="1" applyFill="1" applyBorder="1" applyAlignment="1" applyProtection="1">
      <protection locked="0"/>
    </xf>
    <xf numFmtId="49" fontId="28" fillId="0" borderId="59" xfId="0" applyNumberFormat="1" applyFont="1" applyBorder="1" applyAlignment="1" applyProtection="1">
      <alignment horizontal="left"/>
    </xf>
    <xf numFmtId="49" fontId="28" fillId="0" borderId="54" xfId="0" applyNumberFormat="1" applyFont="1" applyBorder="1" applyAlignment="1" applyProtection="1">
      <alignment horizontal="center" vertical="center"/>
    </xf>
    <xf numFmtId="0" fontId="62" fillId="0" borderId="54" xfId="0" applyFont="1" applyBorder="1" applyAlignment="1" applyProtection="1"/>
    <xf numFmtId="165" fontId="27" fillId="0" borderId="54" xfId="1" applyFont="1" applyBorder="1" applyAlignment="1" applyProtection="1">
      <protection locked="0"/>
    </xf>
    <xf numFmtId="165" fontId="28" fillId="0" borderId="54" xfId="1" applyFont="1" applyBorder="1" applyAlignment="1" applyProtection="1">
      <alignment vertical="top"/>
      <protection locked="0"/>
    </xf>
    <xf numFmtId="165" fontId="28" fillId="0" borderId="60" xfId="1" applyFont="1" applyBorder="1" applyAlignment="1" applyProtection="1">
      <alignment vertical="top"/>
      <protection locked="0"/>
    </xf>
    <xf numFmtId="49" fontId="27" fillId="0" borderId="16" xfId="0" applyNumberFormat="1" applyFont="1" applyBorder="1" applyAlignment="1" applyProtection="1">
      <alignment horizontal="left"/>
    </xf>
    <xf numFmtId="49" fontId="27" fillId="0" borderId="16" xfId="0" applyNumberFormat="1" applyFont="1" applyBorder="1" applyAlignment="1" applyProtection="1">
      <alignment horizontal="center" vertical="center"/>
    </xf>
    <xf numFmtId="0" fontId="27" fillId="0" borderId="16" xfId="0" applyFont="1" applyBorder="1" applyAlignment="1" applyProtection="1"/>
    <xf numFmtId="165" fontId="31" fillId="2" borderId="16" xfId="1" applyFont="1" applyFill="1" applyBorder="1" applyAlignment="1" applyProtection="1">
      <protection locked="0"/>
    </xf>
    <xf numFmtId="165" fontId="32" fillId="0" borderId="3" xfId="1" applyFont="1" applyBorder="1" applyAlignment="1" applyProtection="1">
      <protection locked="0"/>
    </xf>
    <xf numFmtId="49" fontId="4" fillId="2" borderId="15" xfId="0" applyNumberFormat="1" applyFont="1" applyFill="1" applyBorder="1" applyAlignment="1">
      <alignment horizontal="center" vertical="center" wrapText="1"/>
    </xf>
    <xf numFmtId="165" fontId="32" fillId="2" borderId="2" xfId="1" applyFont="1" applyFill="1" applyBorder="1" applyAlignment="1">
      <alignment horizontal="right" wrapText="1"/>
    </xf>
    <xf numFmtId="165" fontId="32" fillId="2" borderId="8" xfId="1" applyFont="1" applyFill="1" applyBorder="1" applyAlignment="1">
      <alignment horizontal="right" wrapText="1"/>
    </xf>
    <xf numFmtId="0" fontId="11" fillId="5" borderId="2" xfId="2" applyFont="1" applyFill="1" applyBorder="1" applyAlignment="1">
      <alignment vertical="top" wrapText="1"/>
    </xf>
    <xf numFmtId="0" fontId="12" fillId="5" borderId="2" xfId="0" applyFont="1" applyFill="1" applyBorder="1" applyAlignment="1">
      <alignment vertical="center" wrapText="1"/>
    </xf>
    <xf numFmtId="0" fontId="29" fillId="0" borderId="27" xfId="0" applyFont="1" applyBorder="1" applyAlignment="1">
      <alignment horizontal="left" vertical="top" wrapText="1"/>
    </xf>
    <xf numFmtId="165" fontId="31" fillId="0" borderId="27" xfId="1" applyFont="1" applyBorder="1" applyAlignment="1">
      <alignment horizontal="right" wrapText="1"/>
    </xf>
    <xf numFmtId="0" fontId="28" fillId="0" borderId="2" xfId="0" applyFont="1" applyBorder="1" applyAlignment="1">
      <alignment horizontal="right"/>
    </xf>
    <xf numFmtId="165" fontId="28" fillId="0" borderId="5" xfId="1" applyFont="1" applyBorder="1" applyAlignment="1">
      <alignment vertical="top" wrapText="1"/>
    </xf>
    <xf numFmtId="0" fontId="63" fillId="0" borderId="32" xfId="0" applyFont="1" applyBorder="1"/>
    <xf numFmtId="165" fontId="63" fillId="0" borderId="32" xfId="0" applyNumberFormat="1" applyFont="1" applyBorder="1"/>
    <xf numFmtId="165" fontId="63" fillId="0" borderId="33" xfId="0" applyNumberFormat="1" applyFont="1" applyBorder="1"/>
    <xf numFmtId="0" fontId="63" fillId="0" borderId="0" xfId="0" applyFont="1" applyBorder="1"/>
    <xf numFmtId="0" fontId="63" fillId="0" borderId="0" xfId="0" applyFont="1"/>
    <xf numFmtId="0" fontId="54" fillId="0" borderId="61" xfId="0" applyFont="1" applyBorder="1" applyAlignment="1">
      <alignment horizontal="right"/>
    </xf>
    <xf numFmtId="0" fontId="54" fillId="0" borderId="62" xfId="0" applyFont="1" applyBorder="1" applyAlignment="1">
      <alignment horizontal="right"/>
    </xf>
    <xf numFmtId="0" fontId="54" fillId="0" borderId="4" xfId="0" applyFont="1" applyBorder="1" applyAlignment="1">
      <alignment horizontal="right"/>
    </xf>
    <xf numFmtId="0" fontId="60" fillId="0" borderId="10" xfId="0" applyFont="1" applyBorder="1"/>
    <xf numFmtId="0" fontId="64" fillId="0" borderId="0" xfId="0" applyFont="1" applyAlignment="1">
      <alignment horizontal="center"/>
    </xf>
    <xf numFmtId="0" fontId="64" fillId="0" borderId="0" xfId="0" applyFont="1"/>
    <xf numFmtId="165" fontId="65" fillId="0" borderId="2" xfId="0" applyNumberFormat="1" applyFont="1" applyBorder="1"/>
    <xf numFmtId="0" fontId="66" fillId="0" borderId="2" xfId="0" applyFont="1" applyBorder="1"/>
    <xf numFmtId="165" fontId="66" fillId="0" borderId="2" xfId="0" applyNumberFormat="1" applyFont="1" applyBorder="1"/>
    <xf numFmtId="165" fontId="67" fillId="0" borderId="2" xfId="0" applyNumberFormat="1" applyFont="1" applyBorder="1"/>
    <xf numFmtId="0" fontId="68" fillId="0" borderId="2" xfId="0" applyFont="1" applyBorder="1"/>
    <xf numFmtId="165" fontId="69" fillId="0" borderId="2" xfId="0" applyNumberFormat="1" applyFont="1" applyBorder="1"/>
    <xf numFmtId="0" fontId="70" fillId="0" borderId="2" xfId="0" applyFont="1" applyBorder="1"/>
    <xf numFmtId="0" fontId="69" fillId="0" borderId="2" xfId="0" applyFont="1" applyBorder="1"/>
    <xf numFmtId="49" fontId="69" fillId="0" borderId="2" xfId="0" applyNumberFormat="1" applyFont="1" applyBorder="1"/>
    <xf numFmtId="0" fontId="66" fillId="0" borderId="12" xfId="0" applyFont="1" applyBorder="1"/>
    <xf numFmtId="16" fontId="66" fillId="0" borderId="12" xfId="0" applyNumberFormat="1" applyFont="1" applyBorder="1"/>
    <xf numFmtId="165" fontId="66" fillId="0" borderId="12" xfId="0" applyNumberFormat="1" applyFont="1" applyBorder="1"/>
    <xf numFmtId="0" fontId="65" fillId="0" borderId="31" xfId="0" applyFont="1" applyBorder="1"/>
    <xf numFmtId="0" fontId="65" fillId="0" borderId="32" xfId="0" applyFont="1" applyBorder="1"/>
    <xf numFmtId="49" fontId="65" fillId="0" borderId="32" xfId="0" applyNumberFormat="1" applyFont="1" applyBorder="1"/>
    <xf numFmtId="165" fontId="65" fillId="0" borderId="32" xfId="0" applyNumberFormat="1" applyFont="1" applyBorder="1"/>
    <xf numFmtId="0" fontId="65" fillId="0" borderId="33" xfId="0" applyFont="1" applyBorder="1"/>
    <xf numFmtId="0" fontId="65" fillId="0" borderId="11" xfId="0" applyFont="1" applyBorder="1"/>
    <xf numFmtId="165" fontId="66" fillId="0" borderId="5" xfId="0" applyNumberFormat="1" applyFont="1" applyBorder="1"/>
    <xf numFmtId="0" fontId="0" fillId="0" borderId="4" xfId="0" applyBorder="1"/>
    <xf numFmtId="49" fontId="65" fillId="0" borderId="15" xfId="0" applyNumberFormat="1" applyFont="1" applyBorder="1"/>
    <xf numFmtId="165" fontId="65" fillId="0" borderId="15" xfId="0" applyNumberFormat="1" applyFont="1" applyBorder="1"/>
    <xf numFmtId="165" fontId="65" fillId="0" borderId="51" xfId="0" applyNumberFormat="1" applyFont="1" applyBorder="1"/>
    <xf numFmtId="0" fontId="2" fillId="0" borderId="3" xfId="0" applyFont="1" applyBorder="1" applyAlignment="1">
      <alignment vertical="center" wrapText="1"/>
    </xf>
    <xf numFmtId="0" fontId="59" fillId="0" borderId="0" xfId="0" applyFont="1" applyAlignment="1">
      <alignment horizontal="center"/>
    </xf>
    <xf numFmtId="165" fontId="31" fillId="0" borderId="9" xfId="1" applyFont="1" applyBorder="1" applyAlignment="1">
      <alignment horizontal="center" vertical="top"/>
    </xf>
    <xf numFmtId="0" fontId="58" fillId="0" borderId="26" xfId="0" applyFont="1" applyBorder="1" applyAlignment="1">
      <alignment horizontal="center"/>
    </xf>
    <xf numFmtId="0" fontId="60" fillId="0" borderId="47" xfId="0" applyFont="1" applyBorder="1" applyAlignment="1">
      <alignment horizontal="left"/>
    </xf>
    <xf numFmtId="0" fontId="54" fillId="0" borderId="28" xfId="0" applyFont="1" applyBorder="1" applyAlignment="1"/>
    <xf numFmtId="0" fontId="71" fillId="0" borderId="0" xfId="0" applyFont="1" applyAlignment="1">
      <alignment horizontal="center" vertical="top" wrapText="1"/>
    </xf>
    <xf numFmtId="0" fontId="72" fillId="0" borderId="0" xfId="0" applyFont="1" applyAlignment="1">
      <alignment horizontal="center" vertical="top" wrapText="1"/>
    </xf>
    <xf numFmtId="0" fontId="27" fillId="0" borderId="0" xfId="0" applyFont="1" applyAlignment="1">
      <alignment horizontal="center" vertical="top" wrapText="1"/>
    </xf>
    <xf numFmtId="0" fontId="73" fillId="0" borderId="0" xfId="0" applyFont="1" applyAlignment="1">
      <alignment horizontal="center" vertical="top" wrapText="1"/>
    </xf>
    <xf numFmtId="0" fontId="28" fillId="0" borderId="0" xfId="0" applyFont="1" applyAlignment="1">
      <alignment horizontal="center" vertical="top" wrapText="1"/>
    </xf>
    <xf numFmtId="0" fontId="74" fillId="0" borderId="0" xfId="0" applyFont="1" applyAlignment="1">
      <alignment horizontal="center" vertical="top" wrapText="1"/>
    </xf>
    <xf numFmtId="1" fontId="2" fillId="2" borderId="2" xfId="2" applyNumberFormat="1" applyFont="1" applyFill="1" applyBorder="1" applyAlignment="1">
      <alignment horizontal="center" vertical="top"/>
    </xf>
    <xf numFmtId="49" fontId="2" fillId="2" borderId="2" xfId="2" applyNumberFormat="1" applyFont="1" applyFill="1" applyBorder="1" applyAlignment="1">
      <alignment horizontal="center" vertical="top"/>
    </xf>
    <xf numFmtId="1" fontId="3" fillId="0" borderId="2" xfId="2" applyNumberFormat="1" applyFont="1" applyBorder="1" applyAlignment="1">
      <alignment horizontal="center" vertical="top"/>
    </xf>
    <xf numFmtId="1" fontId="2" fillId="2" borderId="2" xfId="2" applyNumberFormat="1" applyFont="1" applyFill="1" applyBorder="1" applyAlignment="1">
      <alignment horizontal="center" vertical="top" wrapText="1"/>
    </xf>
    <xf numFmtId="0" fontId="2" fillId="0" borderId="2" xfId="2" applyFont="1" applyBorder="1" applyAlignment="1">
      <alignment horizontal="justify" vertical="top" wrapText="1"/>
    </xf>
    <xf numFmtId="49" fontId="27" fillId="0" borderId="2" xfId="0" applyNumberFormat="1" applyFont="1" applyBorder="1" applyAlignment="1">
      <alignment vertical="top"/>
    </xf>
    <xf numFmtId="1" fontId="75" fillId="0" borderId="2" xfId="2" applyNumberFormat="1" applyFont="1" applyBorder="1" applyAlignment="1">
      <alignment horizontal="center"/>
    </xf>
    <xf numFmtId="0" fontId="26" fillId="0" borderId="2" xfId="2" applyFont="1" applyBorder="1"/>
    <xf numFmtId="165" fontId="27" fillId="0" borderId="5" xfId="1" applyFont="1" applyBorder="1" applyAlignment="1">
      <alignment horizontal="right" vertical="center" wrapText="1"/>
    </xf>
    <xf numFmtId="165" fontId="27" fillId="0" borderId="2" xfId="1" applyFont="1" applyBorder="1" applyAlignment="1">
      <alignment horizontal="right" vertical="top"/>
    </xf>
    <xf numFmtId="0" fontId="76" fillId="0" borderId="61" xfId="0" applyFont="1" applyBorder="1" applyAlignment="1">
      <alignment horizontal="center"/>
    </xf>
    <xf numFmtId="0" fontId="4" fillId="0" borderId="2" xfId="2" applyFont="1" applyFill="1" applyBorder="1"/>
    <xf numFmtId="0" fontId="2" fillId="0" borderId="2" xfId="2" applyFont="1" applyBorder="1" applyAlignment="1">
      <alignment vertical="center" wrapText="1"/>
    </xf>
    <xf numFmtId="165" fontId="27" fillId="0" borderId="2" xfId="0" applyNumberFormat="1" applyFont="1" applyBorder="1" applyAlignment="1">
      <alignment vertical="top" wrapText="1"/>
    </xf>
    <xf numFmtId="49" fontId="2" fillId="2" borderId="4" xfId="0" applyNumberFormat="1" applyFont="1" applyFill="1" applyBorder="1" applyAlignment="1">
      <alignment horizontal="center" vertical="center" wrapText="1"/>
    </xf>
    <xf numFmtId="0" fontId="30" fillId="0" borderId="2" xfId="0" applyFont="1" applyBorder="1" applyAlignment="1">
      <alignment horizontal="left" vertical="center" wrapText="1"/>
    </xf>
    <xf numFmtId="165" fontId="28" fillId="0" borderId="2" xfId="1" applyFont="1" applyBorder="1" applyAlignment="1">
      <alignment horizontal="right" vertical="center"/>
    </xf>
    <xf numFmtId="165" fontId="28" fillId="0" borderId="2" xfId="1" applyFont="1" applyBorder="1" applyAlignment="1">
      <alignment vertical="center"/>
    </xf>
    <xf numFmtId="1" fontId="2" fillId="2" borderId="4" xfId="2" applyNumberFormat="1" applyFont="1" applyFill="1" applyBorder="1" applyAlignment="1">
      <alignment horizontal="center" vertical="center"/>
    </xf>
    <xf numFmtId="165" fontId="27" fillId="0" borderId="2" xfId="1" applyFont="1" applyBorder="1" applyAlignment="1">
      <alignment horizontal="right" vertical="center"/>
    </xf>
    <xf numFmtId="0" fontId="28" fillId="0" borderId="2" xfId="2" applyFont="1" applyBorder="1" applyAlignment="1">
      <alignment vertical="center" wrapText="1"/>
    </xf>
    <xf numFmtId="1" fontId="2" fillId="2" borderId="2" xfId="2" applyNumberFormat="1" applyFont="1" applyFill="1" applyBorder="1" applyAlignment="1">
      <alignment horizontal="center" vertical="center"/>
    </xf>
    <xf numFmtId="0" fontId="27" fillId="0" borderId="2" xfId="0" applyFont="1" applyBorder="1" applyAlignment="1">
      <alignment vertical="center"/>
    </xf>
    <xf numFmtId="165" fontId="28" fillId="0" borderId="5" xfId="1" applyFont="1" applyBorder="1" applyAlignment="1">
      <alignment horizontal="right" vertical="top" wrapText="1"/>
    </xf>
    <xf numFmtId="0" fontId="2" fillId="0" borderId="2" xfId="2" applyFont="1" applyBorder="1" applyAlignment="1">
      <alignment horizontal="left" vertical="center" wrapText="1"/>
    </xf>
    <xf numFmtId="0" fontId="2" fillId="2" borderId="2" xfId="2" applyFont="1" applyFill="1" applyBorder="1" applyAlignment="1">
      <alignment horizontal="left" vertical="top" wrapText="1"/>
    </xf>
    <xf numFmtId="165" fontId="28" fillId="0" borderId="5" xfId="1" applyFont="1" applyBorder="1" applyAlignment="1">
      <alignment vertical="center" wrapText="1"/>
    </xf>
    <xf numFmtId="165" fontId="28" fillId="0" borderId="5" xfId="1" applyFont="1" applyBorder="1" applyAlignment="1">
      <alignment vertical="center"/>
    </xf>
    <xf numFmtId="0" fontId="2" fillId="2" borderId="2" xfId="2" applyFont="1" applyFill="1" applyBorder="1" applyAlignment="1">
      <alignment vertical="center" wrapText="1"/>
    </xf>
    <xf numFmtId="165" fontId="27" fillId="0" borderId="5" xfId="1" applyFont="1" applyBorder="1" applyAlignment="1"/>
    <xf numFmtId="165" fontId="28" fillId="0" borderId="5" xfId="1" applyFont="1" applyBorder="1" applyAlignment="1"/>
    <xf numFmtId="1" fontId="3" fillId="0" borderId="4" xfId="2" applyNumberFormat="1" applyFont="1" applyBorder="1" applyAlignment="1">
      <alignment horizontal="center" vertical="center"/>
    </xf>
    <xf numFmtId="1" fontId="3" fillId="0" borderId="2" xfId="2" applyNumberFormat="1" applyFont="1" applyBorder="1" applyAlignment="1">
      <alignment horizontal="center" vertical="center"/>
    </xf>
    <xf numFmtId="0" fontId="3" fillId="0" borderId="2" xfId="2" applyFont="1" applyBorder="1" applyAlignment="1">
      <alignment horizontal="left" vertical="center" wrapText="1"/>
    </xf>
    <xf numFmtId="0" fontId="2" fillId="2" borderId="2" xfId="2" applyFont="1" applyFill="1" applyBorder="1" applyAlignment="1">
      <alignment horizontal="justify" vertical="center" wrapText="1"/>
    </xf>
    <xf numFmtId="0" fontId="2" fillId="0" borderId="2" xfId="2" applyFont="1" applyBorder="1" applyAlignment="1">
      <alignment horizontal="left" vertical="top" wrapText="1"/>
    </xf>
    <xf numFmtId="0" fontId="2" fillId="2" borderId="2" xfId="2" applyFont="1" applyFill="1" applyBorder="1" applyAlignment="1">
      <alignment horizontal="left" vertical="center" wrapText="1"/>
    </xf>
    <xf numFmtId="165" fontId="27" fillId="0" borderId="2" xfId="1" applyFont="1" applyBorder="1" applyAlignment="1">
      <alignment horizontal="right" vertical="center" wrapText="1"/>
    </xf>
    <xf numFmtId="0" fontId="3" fillId="0" borderId="2" xfId="2" applyFont="1" applyBorder="1" applyAlignment="1">
      <alignment horizontal="justify" vertical="center" wrapText="1"/>
    </xf>
    <xf numFmtId="0" fontId="26" fillId="0" borderId="2" xfId="0" applyFont="1" applyBorder="1" applyAlignment="1">
      <alignment vertical="center"/>
    </xf>
    <xf numFmtId="0" fontId="26" fillId="0" borderId="5" xfId="0" applyFont="1" applyBorder="1" applyAlignment="1">
      <alignment vertical="center"/>
    </xf>
    <xf numFmtId="165" fontId="28" fillId="0" borderId="5" xfId="0" applyNumberFormat="1" applyFont="1" applyBorder="1" applyAlignment="1">
      <alignment vertical="center"/>
    </xf>
    <xf numFmtId="1" fontId="2" fillId="0" borderId="4" xfId="2" applyNumberFormat="1" applyFont="1" applyBorder="1" applyAlignment="1">
      <alignment horizontal="center" vertical="center"/>
    </xf>
    <xf numFmtId="1" fontId="2" fillId="0" borderId="2" xfId="2" applyNumberFormat="1" applyFont="1" applyBorder="1" applyAlignment="1">
      <alignment horizontal="center" vertical="center"/>
    </xf>
    <xf numFmtId="0" fontId="28" fillId="0" borderId="2" xfId="2" applyFont="1" applyBorder="1" applyAlignment="1">
      <alignment vertical="center"/>
    </xf>
    <xf numFmtId="165" fontId="28" fillId="0" borderId="2" xfId="0" applyNumberFormat="1" applyFont="1" applyBorder="1" applyAlignment="1">
      <alignment vertical="center"/>
    </xf>
    <xf numFmtId="1" fontId="77" fillId="0" borderId="4" xfId="2" applyNumberFormat="1" applyFont="1" applyBorder="1" applyAlignment="1">
      <alignment horizontal="center" vertical="center"/>
    </xf>
    <xf numFmtId="1" fontId="77" fillId="0" borderId="2" xfId="2" applyNumberFormat="1" applyFont="1" applyBorder="1" applyAlignment="1">
      <alignment horizontal="center" vertical="center"/>
    </xf>
    <xf numFmtId="0" fontId="78" fillId="0" borderId="2" xfId="2" applyFont="1" applyBorder="1" applyAlignment="1">
      <alignment vertical="center"/>
    </xf>
    <xf numFmtId="1" fontId="75" fillId="0" borderId="4" xfId="2" applyNumberFormat="1" applyFont="1" applyBorder="1" applyAlignment="1">
      <alignment horizontal="center" vertical="center"/>
    </xf>
    <xf numFmtId="1" fontId="75" fillId="0" borderId="2" xfId="2" applyNumberFormat="1" applyFont="1" applyBorder="1" applyAlignment="1">
      <alignment horizontal="center" vertical="center"/>
    </xf>
    <xf numFmtId="0" fontId="26" fillId="0" borderId="2" xfId="2" applyFont="1" applyBorder="1" applyAlignment="1">
      <alignment vertical="center"/>
    </xf>
    <xf numFmtId="165" fontId="28" fillId="2" borderId="5" xfId="0" applyNumberFormat="1" applyFont="1" applyFill="1" applyBorder="1" applyAlignment="1">
      <alignment vertical="center"/>
    </xf>
    <xf numFmtId="0" fontId="28" fillId="2" borderId="2" xfId="2" applyFont="1" applyFill="1" applyBorder="1" applyAlignment="1">
      <alignment horizontal="justify" vertical="top"/>
    </xf>
    <xf numFmtId="165" fontId="28" fillId="2" borderId="5" xfId="1" applyFont="1" applyFill="1" applyBorder="1" applyAlignment="1">
      <alignment horizontal="right" vertical="center" wrapText="1"/>
    </xf>
    <xf numFmtId="0" fontId="29" fillId="0" borderId="2" xfId="0" applyFont="1" applyBorder="1" applyAlignment="1">
      <alignment horizontal="left" vertical="center" wrapText="1"/>
    </xf>
    <xf numFmtId="0" fontId="32" fillId="0" borderId="2" xfId="0" applyFont="1" applyBorder="1" applyAlignment="1" applyProtection="1">
      <alignment wrapText="1"/>
    </xf>
    <xf numFmtId="49" fontId="4" fillId="0" borderId="2" xfId="1" applyNumberFormat="1" applyFont="1" applyBorder="1" applyAlignment="1">
      <alignment vertical="top" wrapText="1"/>
    </xf>
    <xf numFmtId="0" fontId="79" fillId="0" borderId="44" xfId="0" applyFont="1" applyBorder="1" applyAlignment="1">
      <alignment horizontal="center"/>
    </xf>
    <xf numFmtId="0" fontId="58" fillId="0" borderId="44" xfId="0" applyFont="1" applyBorder="1" applyAlignment="1">
      <alignment horizontal="center"/>
    </xf>
    <xf numFmtId="0" fontId="59" fillId="0" borderId="0" xfId="0" applyFont="1" applyAlignment="1">
      <alignment horizontal="center"/>
    </xf>
    <xf numFmtId="165" fontId="28" fillId="4" borderId="5" xfId="1" applyFont="1" applyFill="1" applyBorder="1" applyAlignment="1">
      <alignment horizontal="right" wrapText="1"/>
    </xf>
    <xf numFmtId="0" fontId="80" fillId="0" borderId="4" xfId="0" applyFont="1" applyBorder="1"/>
    <xf numFmtId="0" fontId="63" fillId="0" borderId="2" xfId="0" applyFont="1" applyBorder="1"/>
    <xf numFmtId="165" fontId="63" fillId="0" borderId="2" xfId="0" applyNumberFormat="1" applyFont="1" applyBorder="1"/>
    <xf numFmtId="0" fontId="63" fillId="0" borderId="4" xfId="0" applyFont="1" applyBorder="1"/>
    <xf numFmtId="16" fontId="63" fillId="0" borderId="2" xfId="0" applyNumberFormat="1" applyFont="1" applyBorder="1"/>
    <xf numFmtId="165" fontId="63" fillId="0" borderId="5" xfId="0" applyNumberFormat="1" applyFont="1" applyBorder="1"/>
    <xf numFmtId="0" fontId="80" fillId="0" borderId="10" xfId="0" applyFont="1" applyBorder="1"/>
    <xf numFmtId="0" fontId="80" fillId="0" borderId="2" xfId="0" applyFont="1" applyBorder="1"/>
    <xf numFmtId="165" fontId="80" fillId="0" borderId="2" xfId="0" applyNumberFormat="1" applyFont="1" applyBorder="1"/>
    <xf numFmtId="0" fontId="80" fillId="0" borderId="3" xfId="0" applyFont="1" applyBorder="1"/>
    <xf numFmtId="165" fontId="80" fillId="0" borderId="3" xfId="0" applyNumberFormat="1" applyFont="1" applyBorder="1"/>
    <xf numFmtId="165" fontId="63" fillId="0" borderId="3" xfId="0" applyNumberFormat="1" applyFont="1" applyBorder="1"/>
    <xf numFmtId="165" fontId="63" fillId="0" borderId="24" xfId="0" applyNumberFormat="1" applyFont="1" applyBorder="1"/>
    <xf numFmtId="0" fontId="63" fillId="0" borderId="21" xfId="0" applyFont="1" applyBorder="1"/>
    <xf numFmtId="0" fontId="63" fillId="0" borderId="15" xfId="0" applyFont="1" applyBorder="1"/>
    <xf numFmtId="165" fontId="63" fillId="0" borderId="15" xfId="0" applyNumberFormat="1" applyFont="1" applyBorder="1"/>
    <xf numFmtId="165" fontId="63" fillId="0" borderId="51" xfId="0" applyNumberFormat="1" applyFont="1" applyBorder="1"/>
    <xf numFmtId="0" fontId="55" fillId="0" borderId="29" xfId="0" applyFont="1" applyBorder="1"/>
    <xf numFmtId="165" fontId="54" fillId="0" borderId="2" xfId="0" applyNumberFormat="1" applyFont="1" applyBorder="1" applyAlignment="1">
      <alignment horizontal="left"/>
    </xf>
    <xf numFmtId="0" fontId="63" fillId="0" borderId="2" xfId="0" applyFont="1" applyBorder="1" applyAlignment="1">
      <alignment horizontal="left"/>
    </xf>
    <xf numFmtId="165" fontId="63" fillId="0" borderId="2" xfId="0" applyNumberFormat="1" applyFont="1" applyBorder="1" applyAlignment="1">
      <alignment horizontal="left"/>
    </xf>
    <xf numFmtId="0" fontId="81" fillId="0" borderId="2" xfId="0" applyFont="1" applyBorder="1" applyAlignment="1">
      <alignment horizontal="left"/>
    </xf>
    <xf numFmtId="0" fontId="80" fillId="0" borderId="2" xfId="0" applyFont="1" applyBorder="1" applyAlignment="1">
      <alignment horizontal="left"/>
    </xf>
    <xf numFmtId="16" fontId="63" fillId="0" borderId="2" xfId="0" applyNumberFormat="1" applyFont="1" applyBorder="1" applyAlignment="1">
      <alignment horizontal="left"/>
    </xf>
    <xf numFmtId="165" fontId="81" fillId="0" borderId="2" xfId="0" applyNumberFormat="1" applyFont="1" applyBorder="1" applyAlignment="1">
      <alignment horizontal="left"/>
    </xf>
    <xf numFmtId="0" fontId="63" fillId="0" borderId="10" xfId="0" applyFont="1" applyBorder="1" applyAlignment="1">
      <alignment horizontal="left"/>
    </xf>
    <xf numFmtId="0" fontId="63" fillId="0" borderId="3" xfId="0" applyFont="1" applyBorder="1" applyAlignment="1">
      <alignment horizontal="left"/>
    </xf>
    <xf numFmtId="165" fontId="63" fillId="0" borderId="3" xfId="0" applyNumberFormat="1" applyFont="1" applyBorder="1" applyAlignment="1">
      <alignment horizontal="left"/>
    </xf>
    <xf numFmtId="165" fontId="63" fillId="0" borderId="24" xfId="0" applyNumberFormat="1" applyFont="1" applyBorder="1" applyAlignment="1">
      <alignment horizontal="left"/>
    </xf>
    <xf numFmtId="0" fontId="63" fillId="0" borderId="4" xfId="0" applyFont="1" applyBorder="1" applyAlignment="1">
      <alignment horizontal="left"/>
    </xf>
    <xf numFmtId="165" fontId="63" fillId="0" borderId="5" xfId="0" applyNumberFormat="1" applyFont="1" applyBorder="1" applyAlignment="1">
      <alignment horizontal="left"/>
    </xf>
    <xf numFmtId="0" fontId="81" fillId="0" borderId="4" xfId="0" applyFont="1" applyBorder="1" applyAlignment="1">
      <alignment horizontal="left"/>
    </xf>
    <xf numFmtId="0" fontId="81" fillId="0" borderId="7" xfId="0" applyFont="1" applyBorder="1" applyAlignment="1">
      <alignment horizontal="left"/>
    </xf>
    <xf numFmtId="0" fontId="63" fillId="0" borderId="8" xfId="0" applyFont="1" applyBorder="1" applyAlignment="1">
      <alignment horizontal="left"/>
    </xf>
    <xf numFmtId="16" fontId="63" fillId="0" borderId="8" xfId="0" applyNumberFormat="1" applyFont="1" applyBorder="1" applyAlignment="1">
      <alignment horizontal="left"/>
    </xf>
    <xf numFmtId="165" fontId="63" fillId="0" borderId="8" xfId="0" applyNumberFormat="1" applyFont="1" applyBorder="1" applyAlignment="1">
      <alignment horizontal="left"/>
    </xf>
    <xf numFmtId="165" fontId="63" fillId="0" borderId="9" xfId="0" applyNumberFormat="1" applyFont="1" applyBorder="1" applyAlignment="1">
      <alignment horizontal="left"/>
    </xf>
    <xf numFmtId="0" fontId="81" fillId="0" borderId="10" xfId="0" applyFont="1" applyBorder="1" applyAlignment="1">
      <alignment horizontal="left"/>
    </xf>
    <xf numFmtId="0" fontId="81" fillId="0" borderId="3" xfId="0" applyFont="1" applyBorder="1" applyAlignment="1">
      <alignment horizontal="left"/>
    </xf>
    <xf numFmtId="165" fontId="81" fillId="0" borderId="3" xfId="0" applyNumberFormat="1" applyFont="1" applyBorder="1" applyAlignment="1">
      <alignment horizontal="left"/>
    </xf>
    <xf numFmtId="16" fontId="54" fillId="0" borderId="8" xfId="0" applyNumberFormat="1" applyFont="1" applyBorder="1"/>
    <xf numFmtId="165" fontId="59" fillId="0" borderId="54" xfId="0" applyNumberFormat="1" applyFont="1" applyBorder="1" applyAlignment="1">
      <alignment horizontal="left"/>
    </xf>
    <xf numFmtId="0" fontId="58" fillId="0" borderId="28" xfId="0" applyFont="1" applyBorder="1" applyAlignment="1">
      <alignment horizontal="left"/>
    </xf>
    <xf numFmtId="0" fontId="58" fillId="0" borderId="29" xfId="0" applyFont="1" applyBorder="1" applyAlignment="1">
      <alignment horizontal="left"/>
    </xf>
    <xf numFmtId="0" fontId="60" fillId="0" borderId="28" xfId="0" applyFont="1" applyBorder="1" applyAlignment="1">
      <alignment horizontal="left"/>
    </xf>
    <xf numFmtId="0" fontId="60" fillId="0" borderId="29" xfId="0" applyFont="1" applyBorder="1" applyAlignment="1">
      <alignment horizontal="left"/>
    </xf>
    <xf numFmtId="0" fontId="54" fillId="0" borderId="29" xfId="0" applyFont="1" applyBorder="1" applyAlignment="1">
      <alignment horizontal="left"/>
    </xf>
    <xf numFmtId="165" fontId="54" fillId="0" borderId="29" xfId="0" applyNumberFormat="1" applyFont="1" applyBorder="1" applyAlignment="1">
      <alignment horizontal="left"/>
    </xf>
    <xf numFmtId="165" fontId="54" fillId="0" borderId="5" xfId="0" applyNumberFormat="1" applyFont="1" applyBorder="1" applyAlignment="1">
      <alignment horizontal="left"/>
    </xf>
    <xf numFmtId="165" fontId="54" fillId="0" borderId="8" xfId="0" applyNumberFormat="1" applyFont="1" applyBorder="1" applyAlignment="1">
      <alignment horizontal="left"/>
    </xf>
    <xf numFmtId="165" fontId="54" fillId="0" borderId="9" xfId="0" applyNumberFormat="1" applyFont="1" applyBorder="1" applyAlignment="1">
      <alignment horizontal="left"/>
    </xf>
    <xf numFmtId="0" fontId="82" fillId="0" borderId="44" xfId="0" applyFont="1" applyBorder="1" applyAlignment="1">
      <alignment horizontal="center"/>
    </xf>
    <xf numFmtId="0" fontId="60" fillId="0" borderId="54" xfId="0" applyFont="1" applyBorder="1" applyAlignment="1">
      <alignment horizontal="left"/>
    </xf>
    <xf numFmtId="0" fontId="54" fillId="0" borderId="46" xfId="0" applyFont="1" applyBorder="1" applyAlignment="1">
      <alignment horizontal="left"/>
    </xf>
    <xf numFmtId="0" fontId="83" fillId="0" borderId="0" xfId="0" applyFont="1" applyAlignment="1">
      <alignment horizontal="center"/>
    </xf>
    <xf numFmtId="0" fontId="83" fillId="0" borderId="44" xfId="0" applyFont="1" applyBorder="1" applyAlignment="1">
      <alignment wrapText="1"/>
    </xf>
    <xf numFmtId="0" fontId="83" fillId="0" borderId="45" xfId="0" applyFont="1" applyBorder="1" applyAlignment="1">
      <alignment wrapText="1"/>
    </xf>
    <xf numFmtId="0" fontId="83" fillId="0" borderId="50" xfId="0" applyFont="1" applyBorder="1" applyAlignment="1">
      <alignment wrapText="1"/>
    </xf>
    <xf numFmtId="0" fontId="84" fillId="0" borderId="0" xfId="0" applyFont="1"/>
    <xf numFmtId="0" fontId="84" fillId="6" borderId="10" xfId="0" applyFont="1" applyFill="1" applyBorder="1"/>
    <xf numFmtId="0" fontId="85" fillId="6" borderId="3" xfId="0" applyFont="1" applyFill="1" applyBorder="1"/>
    <xf numFmtId="0" fontId="84" fillId="0" borderId="3" xfId="0" applyFont="1" applyBorder="1"/>
    <xf numFmtId="165" fontId="84" fillId="0" borderId="3" xfId="0" applyNumberFormat="1" applyFont="1" applyBorder="1"/>
    <xf numFmtId="165" fontId="84" fillId="0" borderId="24" xfId="0" applyNumberFormat="1" applyFont="1" applyBorder="1"/>
    <xf numFmtId="0" fontId="84" fillId="6" borderId="4" xfId="0" applyFont="1" applyFill="1" applyBorder="1"/>
    <xf numFmtId="0" fontId="85" fillId="6" borderId="2" xfId="0" applyFont="1" applyFill="1" applyBorder="1"/>
    <xf numFmtId="0" fontId="84" fillId="0" borderId="2" xfId="0" applyFont="1" applyBorder="1"/>
    <xf numFmtId="165" fontId="84" fillId="0" borderId="2" xfId="0" applyNumberFormat="1" applyFont="1" applyBorder="1"/>
    <xf numFmtId="165" fontId="84" fillId="0" borderId="5" xfId="0" applyNumberFormat="1" applyFont="1" applyBorder="1"/>
    <xf numFmtId="0" fontId="84" fillId="6" borderId="7" xfId="0" applyFont="1" applyFill="1" applyBorder="1"/>
    <xf numFmtId="0" fontId="85" fillId="6" borderId="8" xfId="0" applyFont="1" applyFill="1" applyBorder="1"/>
    <xf numFmtId="0" fontId="84" fillId="0" borderId="8" xfId="0" applyFont="1" applyBorder="1"/>
    <xf numFmtId="165" fontId="84" fillId="0" borderId="8" xfId="0" applyNumberFormat="1" applyFont="1" applyBorder="1"/>
    <xf numFmtId="165" fontId="84" fillId="0" borderId="9" xfId="0" applyNumberFormat="1" applyFont="1" applyBorder="1"/>
    <xf numFmtId="0" fontId="84" fillId="0" borderId="31" xfId="0" applyFont="1" applyBorder="1"/>
    <xf numFmtId="0" fontId="83" fillId="0" borderId="32" xfId="0" applyFont="1" applyBorder="1"/>
    <xf numFmtId="165" fontId="83" fillId="0" borderId="32" xfId="0" applyNumberFormat="1" applyFont="1" applyBorder="1"/>
    <xf numFmtId="165" fontId="83" fillId="0" borderId="33" xfId="0" applyNumberFormat="1" applyFont="1" applyBorder="1"/>
    <xf numFmtId="0" fontId="84" fillId="0" borderId="11" xfId="0" applyFont="1" applyBorder="1"/>
    <xf numFmtId="0" fontId="85" fillId="6" borderId="12" xfId="0" applyFont="1" applyFill="1" applyBorder="1"/>
    <xf numFmtId="0" fontId="84" fillId="0" borderId="12" xfId="0" applyFont="1" applyBorder="1"/>
    <xf numFmtId="165" fontId="84" fillId="0" borderId="12" xfId="0" applyNumberFormat="1" applyFont="1" applyBorder="1"/>
    <xf numFmtId="165" fontId="84" fillId="0" borderId="13" xfId="0" applyNumberFormat="1" applyFont="1" applyBorder="1"/>
    <xf numFmtId="0" fontId="84" fillId="0" borderId="4" xfId="0" applyFont="1" applyBorder="1"/>
    <xf numFmtId="0" fontId="84" fillId="0" borderId="63" xfId="0" applyFont="1" applyBorder="1"/>
    <xf numFmtId="0" fontId="83" fillId="6" borderId="31" xfId="0" applyFont="1" applyFill="1" applyBorder="1"/>
    <xf numFmtId="0" fontId="84" fillId="0" borderId="32" xfId="0" applyFont="1" applyBorder="1"/>
    <xf numFmtId="0" fontId="84" fillId="0" borderId="55" xfId="0" applyFont="1" applyBorder="1"/>
    <xf numFmtId="165" fontId="84" fillId="0" borderId="0" xfId="0" applyNumberFormat="1" applyFont="1"/>
    <xf numFmtId="165" fontId="26" fillId="0" borderId="0" xfId="0" applyNumberFormat="1" applyFont="1"/>
    <xf numFmtId="165" fontId="84" fillId="0" borderId="64" xfId="0" applyNumberFormat="1" applyFont="1" applyBorder="1"/>
    <xf numFmtId="0" fontId="84" fillId="0" borderId="26" xfId="0" applyFont="1" applyBorder="1"/>
    <xf numFmtId="0" fontId="83" fillId="0" borderId="27" xfId="0" applyFont="1" applyBorder="1"/>
    <xf numFmtId="165" fontId="83" fillId="0" borderId="27" xfId="0" applyNumberFormat="1" applyFont="1" applyBorder="1"/>
    <xf numFmtId="165" fontId="83" fillId="0" borderId="20" xfId="0" applyNumberFormat="1" applyFont="1" applyBorder="1"/>
    <xf numFmtId="0" fontId="79" fillId="0" borderId="27" xfId="0" applyFont="1" applyBorder="1"/>
    <xf numFmtId="0" fontId="83" fillId="0" borderId="0" xfId="0" applyFont="1"/>
    <xf numFmtId="0" fontId="83" fillId="0" borderId="26" xfId="0" applyFont="1" applyBorder="1"/>
    <xf numFmtId="0" fontId="83" fillId="0" borderId="20" xfId="0" applyFont="1" applyBorder="1"/>
    <xf numFmtId="0" fontId="83" fillId="0" borderId="63" xfId="0" applyFont="1" applyBorder="1"/>
    <xf numFmtId="0" fontId="83" fillId="0" borderId="65" xfId="0" applyFont="1" applyBorder="1"/>
    <xf numFmtId="0" fontId="84" fillId="0" borderId="65" xfId="0" applyFont="1" applyBorder="1"/>
    <xf numFmtId="165" fontId="84" fillId="0" borderId="65" xfId="0" applyNumberFormat="1" applyFont="1" applyBorder="1"/>
    <xf numFmtId="165" fontId="84" fillId="0" borderId="66" xfId="0" applyNumberFormat="1" applyFont="1" applyBorder="1"/>
    <xf numFmtId="165" fontId="79" fillId="0" borderId="63" xfId="0" applyNumberFormat="1" applyFont="1" applyBorder="1"/>
    <xf numFmtId="165" fontId="79" fillId="0" borderId="65" xfId="0" applyNumberFormat="1" applyFont="1" applyBorder="1"/>
    <xf numFmtId="49" fontId="79" fillId="0" borderId="65" xfId="0" applyNumberFormat="1" applyFont="1" applyBorder="1" applyAlignment="1">
      <alignment horizontal="center"/>
    </xf>
    <xf numFmtId="0" fontId="83" fillId="0" borderId="31" xfId="0" applyFont="1" applyBorder="1" applyAlignment="1">
      <alignment wrapText="1"/>
    </xf>
    <xf numFmtId="0" fontId="83" fillId="0" borderId="32" xfId="0" applyFont="1" applyBorder="1" applyAlignment="1">
      <alignment wrapText="1"/>
    </xf>
    <xf numFmtId="0" fontId="83" fillId="0" borderId="33" xfId="0" applyFont="1" applyBorder="1" applyAlignment="1">
      <alignment wrapText="1"/>
    </xf>
    <xf numFmtId="0" fontId="79" fillId="0" borderId="32" xfId="0" applyFont="1" applyBorder="1"/>
    <xf numFmtId="0" fontId="79" fillId="0" borderId="32" xfId="0" applyFont="1" applyBorder="1" applyAlignment="1">
      <alignment horizontal="center"/>
    </xf>
    <xf numFmtId="165" fontId="79" fillId="0" borderId="32" xfId="0" applyNumberFormat="1" applyFont="1" applyBorder="1"/>
    <xf numFmtId="165" fontId="79" fillId="0" borderId="33" xfId="0" applyNumberFormat="1" applyFont="1" applyBorder="1"/>
    <xf numFmtId="0" fontId="79" fillId="0" borderId="26" xfId="0" applyFont="1" applyBorder="1" applyAlignment="1">
      <alignment wrapText="1"/>
    </xf>
    <xf numFmtId="0" fontId="79" fillId="0" borderId="27" xfId="0" applyFont="1" applyBorder="1" applyAlignment="1">
      <alignment wrapText="1"/>
    </xf>
    <xf numFmtId="0" fontId="79" fillId="0" borderId="20" xfId="0" applyFont="1" applyBorder="1" applyAlignment="1">
      <alignment wrapText="1"/>
    </xf>
    <xf numFmtId="49" fontId="84" fillId="0" borderId="55" xfId="0" applyNumberFormat="1" applyFont="1" applyBorder="1"/>
    <xf numFmtId="165" fontId="79" fillId="0" borderId="26" xfId="0" applyNumberFormat="1" applyFont="1" applyBorder="1"/>
    <xf numFmtId="165" fontId="79" fillId="0" borderId="27" xfId="0" applyNumberFormat="1" applyFont="1" applyBorder="1"/>
    <xf numFmtId="165" fontId="79" fillId="0" borderId="20" xfId="0" applyNumberFormat="1" applyFont="1" applyBorder="1"/>
    <xf numFmtId="0" fontId="79" fillId="0" borderId="0" xfId="0" applyFont="1"/>
    <xf numFmtId="0" fontId="83" fillId="0" borderId="44" xfId="0" applyFont="1" applyBorder="1"/>
    <xf numFmtId="0" fontId="83" fillId="0" borderId="45" xfId="0" applyFont="1" applyBorder="1"/>
    <xf numFmtId="0" fontId="84" fillId="0" borderId="10" xfId="0" applyFont="1" applyBorder="1"/>
    <xf numFmtId="0" fontId="79" fillId="0" borderId="63" xfId="0" applyFont="1" applyBorder="1"/>
    <xf numFmtId="0" fontId="79" fillId="0" borderId="65" xfId="0" applyFont="1" applyBorder="1"/>
    <xf numFmtId="0" fontId="84" fillId="0" borderId="10" xfId="0" applyFont="1" applyBorder="1" applyAlignment="1">
      <alignment horizontal="center"/>
    </xf>
    <xf numFmtId="0" fontId="84" fillId="0" borderId="4" xfId="0" applyFont="1" applyBorder="1" applyAlignment="1">
      <alignment horizontal="center"/>
    </xf>
    <xf numFmtId="0" fontId="84" fillId="0" borderId="7" xfId="0" applyFont="1" applyBorder="1" applyAlignment="1">
      <alignment horizontal="center"/>
    </xf>
    <xf numFmtId="0" fontId="84" fillId="0" borderId="4" xfId="0" applyFont="1" applyBorder="1" applyAlignment="1">
      <alignment horizontal="center" vertical="center"/>
    </xf>
    <xf numFmtId="0" fontId="84" fillId="0" borderId="26" xfId="0" applyFont="1" applyBorder="1" applyAlignment="1">
      <alignment horizontal="center"/>
    </xf>
    <xf numFmtId="0" fontId="84" fillId="0" borderId="47" xfId="0" applyFont="1" applyBorder="1"/>
    <xf numFmtId="165" fontId="84" fillId="0" borderId="32" xfId="0" applyNumberFormat="1" applyFont="1" applyBorder="1"/>
    <xf numFmtId="165" fontId="84" fillId="0" borderId="33" xfId="0" applyNumberFormat="1" applyFont="1" applyBorder="1"/>
    <xf numFmtId="0" fontId="82" fillId="0" borderId="45" xfId="0" applyFont="1" applyBorder="1"/>
    <xf numFmtId="0" fontId="82" fillId="0" borderId="50" xfId="0" applyFont="1" applyBorder="1"/>
    <xf numFmtId="0" fontId="84" fillId="0" borderId="21" xfId="0" applyFont="1" applyBorder="1" applyAlignment="1">
      <alignment horizontal="center"/>
    </xf>
    <xf numFmtId="0" fontId="84" fillId="0" borderId="15" xfId="0" applyFont="1" applyBorder="1"/>
    <xf numFmtId="165" fontId="84" fillId="0" borderId="15" xfId="0" applyNumberFormat="1" applyFont="1" applyBorder="1"/>
    <xf numFmtId="165" fontId="84" fillId="0" borderId="51" xfId="0" applyNumberFormat="1" applyFont="1" applyBorder="1"/>
    <xf numFmtId="0" fontId="84" fillId="0" borderId="62" xfId="0" applyFont="1" applyBorder="1" applyAlignment="1">
      <alignment horizontal="center"/>
    </xf>
    <xf numFmtId="0" fontId="79" fillId="0" borderId="54" xfId="0" applyFont="1" applyBorder="1"/>
    <xf numFmtId="165" fontId="79" fillId="0" borderId="54" xfId="0" applyNumberFormat="1" applyFont="1" applyBorder="1"/>
    <xf numFmtId="0" fontId="85" fillId="0" borderId="10" xfId="0" applyFont="1" applyBorder="1" applyAlignment="1">
      <alignment horizontal="center"/>
    </xf>
    <xf numFmtId="0" fontId="85" fillId="0" borderId="3" xfId="0" applyFont="1" applyBorder="1" applyAlignment="1">
      <alignment horizontal="left"/>
    </xf>
    <xf numFmtId="0" fontId="84" fillId="0" borderId="57" xfId="0" applyFont="1" applyBorder="1"/>
    <xf numFmtId="165" fontId="79" fillId="0" borderId="57" xfId="0" applyNumberFormat="1" applyFont="1" applyBorder="1"/>
    <xf numFmtId="165" fontId="79" fillId="0" borderId="29" xfId="0" applyNumberFormat="1" applyFont="1" applyBorder="1"/>
    <xf numFmtId="0" fontId="85" fillId="0" borderId="4" xfId="0" applyFont="1" applyBorder="1" applyAlignment="1">
      <alignment horizontal="center"/>
    </xf>
    <xf numFmtId="0" fontId="85" fillId="0" borderId="2" xfId="0" applyFont="1" applyBorder="1" applyAlignment="1">
      <alignment horizontal="left"/>
    </xf>
    <xf numFmtId="0" fontId="82" fillId="0" borderId="27" xfId="0" applyFont="1" applyBorder="1"/>
    <xf numFmtId="0" fontId="82" fillId="0" borderId="20" xfId="0" applyFont="1" applyBorder="1"/>
    <xf numFmtId="165" fontId="22" fillId="0" borderId="29" xfId="1" applyFont="1" applyBorder="1" applyAlignment="1">
      <alignment vertical="center"/>
    </xf>
    <xf numFmtId="0" fontId="82" fillId="0" borderId="45" xfId="0" applyFont="1" applyBorder="1" applyAlignment="1">
      <alignment horizontal="center" vertical="top" wrapText="1"/>
    </xf>
    <xf numFmtId="0" fontId="82" fillId="0" borderId="45" xfId="0" applyFont="1" applyBorder="1" applyAlignment="1">
      <alignment vertical="top" wrapText="1"/>
    </xf>
    <xf numFmtId="0" fontId="82" fillId="0" borderId="45" xfId="0" applyFont="1" applyBorder="1" applyAlignment="1">
      <alignment wrapText="1"/>
    </xf>
    <xf numFmtId="0" fontId="85" fillId="0" borderId="59" xfId="0" applyFont="1" applyBorder="1" applyAlignment="1">
      <alignment horizontal="center"/>
    </xf>
    <xf numFmtId="0" fontId="85" fillId="0" borderId="54" xfId="0" applyFont="1" applyBorder="1" applyAlignment="1">
      <alignment horizontal="left"/>
    </xf>
    <xf numFmtId="165" fontId="84" fillId="0" borderId="54" xfId="0" applyNumberFormat="1" applyFont="1" applyBorder="1"/>
    <xf numFmtId="165" fontId="84" fillId="0" borderId="60" xfId="0" applyNumberFormat="1" applyFont="1" applyBorder="1"/>
    <xf numFmtId="0" fontId="84" fillId="0" borderId="54" xfId="0" applyFont="1" applyBorder="1"/>
    <xf numFmtId="165" fontId="79" fillId="0" borderId="60" xfId="0" applyNumberFormat="1" applyFont="1" applyBorder="1"/>
    <xf numFmtId="0" fontId="79" fillId="0" borderId="57" xfId="0" applyFont="1" applyBorder="1"/>
    <xf numFmtId="165" fontId="79" fillId="0" borderId="2" xfId="0" applyNumberFormat="1" applyFont="1" applyBorder="1"/>
    <xf numFmtId="0" fontId="79" fillId="0" borderId="10" xfId="0" applyFont="1" applyBorder="1" applyAlignment="1">
      <alignment horizontal="center"/>
    </xf>
    <xf numFmtId="165" fontId="79" fillId="0" borderId="3" xfId="0" applyNumberFormat="1" applyFont="1" applyBorder="1"/>
    <xf numFmtId="0" fontId="86" fillId="0" borderId="21" xfId="0" applyFont="1" applyBorder="1" applyAlignment="1">
      <alignment horizontal="center"/>
    </xf>
    <xf numFmtId="0" fontId="82" fillId="0" borderId="44" xfId="0" applyFont="1" applyBorder="1"/>
    <xf numFmtId="0" fontId="82" fillId="0" borderId="3" xfId="0" applyFont="1" applyBorder="1"/>
    <xf numFmtId="0" fontId="85" fillId="0" borderId="3" xfId="0" applyFont="1" applyBorder="1"/>
    <xf numFmtId="0" fontId="79" fillId="0" borderId="61" xfId="0" applyFont="1" applyBorder="1" applyAlignment="1">
      <alignment horizontal="center"/>
    </xf>
    <xf numFmtId="0" fontId="84" fillId="0" borderId="0" xfId="0" applyFont="1" applyBorder="1"/>
    <xf numFmtId="165" fontId="84" fillId="0" borderId="0" xfId="0" applyNumberFormat="1" applyFont="1" applyBorder="1"/>
    <xf numFmtId="0" fontId="82" fillId="0" borderId="10" xfId="0" applyFont="1" applyBorder="1"/>
    <xf numFmtId="16" fontId="84" fillId="0" borderId="0" xfId="0" applyNumberFormat="1" applyFont="1" applyBorder="1"/>
    <xf numFmtId="0" fontId="85" fillId="0" borderId="2" xfId="0" applyFont="1" applyBorder="1" applyAlignment="1">
      <alignment horizontal="center"/>
    </xf>
    <xf numFmtId="0" fontId="85" fillId="0" borderId="2" xfId="0" applyFont="1" applyBorder="1"/>
    <xf numFmtId="0" fontId="82" fillId="0" borderId="2" xfId="0" applyFont="1" applyBorder="1"/>
    <xf numFmtId="0" fontId="82" fillId="0" borderId="2" xfId="0" applyFont="1" applyBorder="1" applyAlignment="1">
      <alignment horizontal="center"/>
    </xf>
    <xf numFmtId="0" fontId="79" fillId="0" borderId="2" xfId="0" applyFont="1" applyBorder="1"/>
    <xf numFmtId="165" fontId="84" fillId="0" borderId="29" xfId="0" applyNumberFormat="1" applyFont="1" applyBorder="1"/>
    <xf numFmtId="165" fontId="84" fillId="0" borderId="30" xfId="0" applyNumberFormat="1" applyFont="1" applyBorder="1"/>
    <xf numFmtId="0" fontId="82" fillId="0" borderId="50" xfId="0" applyFont="1" applyBorder="1" applyAlignment="1">
      <alignment wrapText="1"/>
    </xf>
    <xf numFmtId="165" fontId="79" fillId="0" borderId="58" xfId="0" applyNumberFormat="1" applyFont="1" applyBorder="1"/>
    <xf numFmtId="0" fontId="84" fillId="0" borderId="10" xfId="0" applyFont="1" applyBorder="1" applyAlignment="1">
      <alignment horizontal="right"/>
    </xf>
    <xf numFmtId="0" fontId="82" fillId="0" borderId="21" xfId="0" applyFont="1" applyBorder="1"/>
    <xf numFmtId="0" fontId="82" fillId="0" borderId="47" xfId="0" applyFont="1" applyBorder="1" applyAlignment="1">
      <alignment horizontal="center"/>
    </xf>
    <xf numFmtId="0" fontId="85" fillId="0" borderId="10" xfId="0" applyFont="1" applyBorder="1"/>
    <xf numFmtId="0" fontId="85" fillId="0" borderId="4" xfId="0" applyFont="1" applyBorder="1"/>
    <xf numFmtId="0" fontId="85" fillId="0" borderId="12" xfId="0" applyFont="1" applyBorder="1" applyAlignment="1">
      <alignment horizontal="center"/>
    </xf>
    <xf numFmtId="0" fontId="85" fillId="0" borderId="12" xfId="0" applyFont="1" applyBorder="1"/>
    <xf numFmtId="0" fontId="82" fillId="0" borderId="12" xfId="0" applyFont="1" applyBorder="1"/>
    <xf numFmtId="0" fontId="82" fillId="0" borderId="59" xfId="0" applyFont="1" applyBorder="1"/>
    <xf numFmtId="0" fontId="82" fillId="0" borderId="54" xfId="0" applyFont="1" applyBorder="1"/>
    <xf numFmtId="0" fontId="82" fillId="0" borderId="60" xfId="0" applyFont="1" applyBorder="1"/>
    <xf numFmtId="0" fontId="85" fillId="0" borderId="21" xfId="0" applyFont="1" applyBorder="1" applyAlignment="1">
      <alignment horizontal="center"/>
    </xf>
    <xf numFmtId="0" fontId="85" fillId="0" borderId="15" xfId="0" applyFont="1" applyBorder="1"/>
    <xf numFmtId="0" fontId="82" fillId="0" borderId="15" xfId="0" applyFont="1" applyBorder="1"/>
    <xf numFmtId="0" fontId="84" fillId="0" borderId="21" xfId="0" applyFont="1" applyBorder="1"/>
    <xf numFmtId="0" fontId="84" fillId="0" borderId="61" xfId="0" applyFont="1" applyBorder="1" applyAlignment="1">
      <alignment horizontal="center"/>
    </xf>
    <xf numFmtId="0" fontId="82" fillId="0" borderId="26" xfId="0" applyFont="1" applyBorder="1"/>
    <xf numFmtId="0" fontId="85" fillId="0" borderId="11" xfId="0" applyFont="1" applyBorder="1" applyAlignment="1">
      <alignment horizontal="center"/>
    </xf>
    <xf numFmtId="0" fontId="85" fillId="0" borderId="10" xfId="0" applyFont="1" applyBorder="1" applyAlignment="1"/>
    <xf numFmtId="0" fontId="85" fillId="0" borderId="3" xfId="0" applyFont="1" applyBorder="1" applyAlignment="1">
      <alignment horizontal="center"/>
    </xf>
    <xf numFmtId="0" fontId="84" fillId="0" borderId="21" xfId="0" applyFont="1" applyBorder="1" applyAlignment="1"/>
    <xf numFmtId="0" fontId="82" fillId="0" borderId="44" xfId="0" applyFont="1" applyBorder="1" applyAlignment="1">
      <alignment wrapText="1"/>
    </xf>
    <xf numFmtId="0" fontId="84" fillId="0" borderId="0" xfId="0" applyFont="1" applyAlignment="1">
      <alignment wrapText="1"/>
    </xf>
    <xf numFmtId="165" fontId="84" fillId="0" borderId="3" xfId="0" applyNumberFormat="1" applyFont="1" applyBorder="1" applyAlignment="1">
      <alignment wrapText="1"/>
    </xf>
    <xf numFmtId="0" fontId="83" fillId="0" borderId="22" xfId="0" applyFont="1" applyBorder="1" applyAlignment="1">
      <alignment horizontal="left"/>
    </xf>
    <xf numFmtId="0" fontId="85" fillId="0" borderId="10" xfId="0" applyFont="1" applyBorder="1" applyAlignment="1">
      <alignment horizontal="left"/>
    </xf>
    <xf numFmtId="0" fontId="85" fillId="0" borderId="21" xfId="0" applyFont="1" applyBorder="1" applyAlignment="1">
      <alignment horizontal="left"/>
    </xf>
    <xf numFmtId="0" fontId="85" fillId="0" borderId="15" xfId="0" applyFont="1" applyBorder="1" applyAlignment="1">
      <alignment horizontal="left"/>
    </xf>
    <xf numFmtId="0" fontId="85" fillId="0" borderId="4" xfId="0" applyFont="1" applyBorder="1" applyAlignment="1">
      <alignment horizontal="left"/>
    </xf>
    <xf numFmtId="16" fontId="84" fillId="0" borderId="2" xfId="0" applyNumberFormat="1" applyFont="1" applyBorder="1"/>
    <xf numFmtId="0" fontId="85" fillId="0" borderId="59" xfId="0" applyFont="1" applyBorder="1"/>
    <xf numFmtId="0" fontId="85" fillId="0" borderId="54" xfId="0" applyFont="1" applyBorder="1"/>
    <xf numFmtId="0" fontId="85" fillId="0" borderId="60" xfId="0" applyFont="1" applyBorder="1"/>
    <xf numFmtId="16" fontId="84" fillId="0" borderId="3" xfId="0" applyNumberFormat="1" applyFont="1" applyBorder="1"/>
    <xf numFmtId="0" fontId="85" fillId="0" borderId="21" xfId="0" applyFont="1" applyBorder="1"/>
    <xf numFmtId="16" fontId="84" fillId="0" borderId="15" xfId="0" applyNumberFormat="1" applyFont="1" applyBorder="1"/>
    <xf numFmtId="0" fontId="83" fillId="0" borderId="29" xfId="0" applyFont="1" applyBorder="1"/>
    <xf numFmtId="165" fontId="83" fillId="0" borderId="29" xfId="0" applyNumberFormat="1" applyFont="1" applyBorder="1"/>
    <xf numFmtId="165" fontId="83" fillId="0" borderId="30" xfId="0" applyNumberFormat="1" applyFont="1" applyBorder="1"/>
    <xf numFmtId="0" fontId="84" fillId="0" borderId="2" xfId="0" applyFont="1" applyBorder="1" applyAlignment="1">
      <alignment horizontal="left"/>
    </xf>
    <xf numFmtId="165" fontId="84" fillId="0" borderId="2" xfId="0" applyNumberFormat="1" applyFont="1" applyBorder="1" applyAlignment="1">
      <alignment horizontal="left"/>
    </xf>
    <xf numFmtId="0" fontId="84" fillId="0" borderId="3" xfId="0" applyFont="1" applyBorder="1" applyAlignment="1">
      <alignment horizontal="left"/>
    </xf>
    <xf numFmtId="165" fontId="84" fillId="0" borderId="3" xfId="0" applyNumberFormat="1" applyFont="1" applyBorder="1" applyAlignment="1">
      <alignment horizontal="left"/>
    </xf>
    <xf numFmtId="0" fontId="85" fillId="0" borderId="7" xfId="0" applyFont="1" applyBorder="1" applyAlignment="1">
      <alignment horizontal="center"/>
    </xf>
    <xf numFmtId="0" fontId="85" fillId="0" borderId="8" xfId="0" applyFont="1" applyBorder="1" applyAlignment="1">
      <alignment horizontal="center"/>
    </xf>
    <xf numFmtId="0" fontId="84" fillId="0" borderId="8" xfId="0" applyFont="1" applyBorder="1" applyAlignment="1">
      <alignment horizontal="left"/>
    </xf>
    <xf numFmtId="165" fontId="84" fillId="0" borderId="8" xfId="0" applyNumberFormat="1" applyFont="1" applyBorder="1" applyAlignment="1">
      <alignment horizontal="left"/>
    </xf>
    <xf numFmtId="165" fontId="82" fillId="0" borderId="54" xfId="0" applyNumberFormat="1" applyFont="1" applyBorder="1"/>
    <xf numFmtId="0" fontId="82" fillId="0" borderId="29" xfId="0" applyFont="1" applyBorder="1" applyAlignment="1">
      <alignment horizontal="center"/>
    </xf>
    <xf numFmtId="0" fontId="82" fillId="0" borderId="3" xfId="0" applyFont="1" applyBorder="1" applyAlignment="1">
      <alignment horizontal="center"/>
    </xf>
    <xf numFmtId="165" fontId="79" fillId="0" borderId="24" xfId="0" applyNumberFormat="1" applyFont="1" applyBorder="1"/>
    <xf numFmtId="165" fontId="79" fillId="0" borderId="5" xfId="0" applyNumberFormat="1" applyFont="1" applyBorder="1"/>
    <xf numFmtId="0" fontId="82" fillId="0" borderId="15" xfId="0" applyFont="1" applyBorder="1" applyAlignment="1">
      <alignment horizontal="center"/>
    </xf>
    <xf numFmtId="165" fontId="79" fillId="0" borderId="15" xfId="0" applyNumberFormat="1" applyFont="1" applyBorder="1"/>
    <xf numFmtId="165" fontId="79" fillId="0" borderId="51" xfId="0" applyNumberFormat="1" applyFont="1" applyBorder="1"/>
    <xf numFmtId="0" fontId="84" fillId="0" borderId="15" xfId="0" applyFont="1" applyBorder="1" applyAlignment="1">
      <alignment horizontal="center"/>
    </xf>
    <xf numFmtId="0" fontId="83" fillId="0" borderId="59" xfId="0" applyFont="1" applyBorder="1"/>
    <xf numFmtId="0" fontId="83" fillId="0" borderId="54" xfId="0" applyFont="1" applyBorder="1"/>
    <xf numFmtId="0" fontId="83" fillId="0" borderId="60" xfId="0" applyFont="1" applyBorder="1"/>
    <xf numFmtId="0" fontId="84" fillId="0" borderId="2" xfId="0" applyFont="1" applyBorder="1" applyAlignment="1">
      <alignment horizontal="center"/>
    </xf>
    <xf numFmtId="0" fontId="79" fillId="0" borderId="29" xfId="0" applyFont="1" applyBorder="1" applyAlignment="1">
      <alignment horizontal="center"/>
    </xf>
    <xf numFmtId="0" fontId="28" fillId="0" borderId="2" xfId="0" applyFont="1" applyBorder="1" applyAlignment="1">
      <alignment wrapText="1"/>
    </xf>
    <xf numFmtId="0" fontId="28" fillId="0" borderId="12" xfId="0" applyFont="1" applyBorder="1"/>
    <xf numFmtId="0" fontId="27" fillId="0" borderId="31" xfId="0" applyFont="1" applyBorder="1"/>
    <xf numFmtId="0" fontId="27" fillId="0" borderId="32" xfId="0" applyFont="1" applyBorder="1"/>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1" xfId="0" applyFont="1" applyBorder="1"/>
    <xf numFmtId="0" fontId="27" fillId="0" borderId="4" xfId="0" applyFont="1" applyBorder="1"/>
    <xf numFmtId="165" fontId="28" fillId="0" borderId="12" xfId="0" applyNumberFormat="1" applyFont="1" applyBorder="1"/>
    <xf numFmtId="165" fontId="28" fillId="0" borderId="13" xfId="0" applyNumberFormat="1" applyFont="1" applyBorder="1"/>
    <xf numFmtId="165" fontId="28" fillId="0" borderId="5" xfId="0" applyNumberFormat="1" applyFont="1" applyBorder="1"/>
    <xf numFmtId="0" fontId="27" fillId="0" borderId="7" xfId="0" applyFont="1" applyBorder="1"/>
    <xf numFmtId="0" fontId="28" fillId="0" borderId="8" xfId="0" applyFont="1" applyBorder="1"/>
    <xf numFmtId="165" fontId="28" fillId="0" borderId="8" xfId="0" applyNumberFormat="1" applyFont="1" applyBorder="1"/>
    <xf numFmtId="165" fontId="28" fillId="0" borderId="9" xfId="0" applyNumberFormat="1" applyFont="1" applyBorder="1"/>
    <xf numFmtId="165" fontId="27" fillId="0" borderId="32" xfId="0" applyNumberFormat="1" applyFont="1" applyBorder="1"/>
    <xf numFmtId="165" fontId="87" fillId="0" borderId="32" xfId="0" applyNumberFormat="1" applyFont="1" applyBorder="1"/>
    <xf numFmtId="165" fontId="87" fillId="0" borderId="33" xfId="0" applyNumberFormat="1" applyFont="1" applyBorder="1"/>
    <xf numFmtId="0" fontId="42" fillId="2" borderId="18" xfId="2" applyFont="1" applyFill="1" applyBorder="1" applyAlignment="1">
      <alignment horizontal="center" vertical="top" wrapText="1"/>
    </xf>
    <xf numFmtId="0" fontId="79" fillId="2" borderId="18" xfId="2" applyFont="1" applyFill="1" applyBorder="1" applyAlignment="1">
      <alignment horizontal="center" vertical="top" wrapText="1"/>
    </xf>
    <xf numFmtId="0" fontId="29" fillId="0" borderId="18" xfId="0" applyFont="1" applyBorder="1" applyAlignment="1">
      <alignment horizontal="center" vertical="top" wrapText="1"/>
    </xf>
    <xf numFmtId="49" fontId="3" fillId="2" borderId="10"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0" fontId="28" fillId="0" borderId="3" xfId="0" applyFont="1" applyBorder="1" applyAlignment="1">
      <alignment wrapText="1"/>
    </xf>
    <xf numFmtId="0" fontId="28" fillId="0" borderId="24" xfId="0" applyFont="1" applyBorder="1" applyAlignment="1">
      <alignment vertical="top" wrapText="1"/>
    </xf>
    <xf numFmtId="1" fontId="2" fillId="2" borderId="4" xfId="2" applyNumberFormat="1" applyFont="1" applyFill="1" applyBorder="1" applyAlignment="1">
      <alignment horizontal="center" vertical="top"/>
    </xf>
    <xf numFmtId="0" fontId="27" fillId="0" borderId="5" xfId="0" applyFont="1" applyBorder="1" applyAlignment="1">
      <alignment vertical="center"/>
    </xf>
    <xf numFmtId="1" fontId="2" fillId="2" borderId="21" xfId="2" applyNumberFormat="1" applyFont="1" applyFill="1" applyBorder="1" applyAlignment="1">
      <alignment horizontal="center" vertical="top"/>
    </xf>
    <xf numFmtId="49" fontId="27" fillId="0" borderId="15" xfId="0" applyNumberFormat="1" applyFont="1" applyBorder="1" applyAlignment="1">
      <alignment vertical="top"/>
    </xf>
    <xf numFmtId="49" fontId="3" fillId="2" borderId="15" xfId="0" applyNumberFormat="1" applyFont="1" applyFill="1" applyBorder="1" applyAlignment="1">
      <alignment horizontal="center" vertical="top" wrapText="1"/>
    </xf>
    <xf numFmtId="49" fontId="2" fillId="2" borderId="15" xfId="0" applyNumberFormat="1" applyFont="1" applyFill="1" applyBorder="1" applyAlignment="1">
      <alignment horizontal="center" vertical="top" wrapText="1"/>
    </xf>
    <xf numFmtId="0" fontId="2" fillId="0" borderId="15" xfId="2" applyFont="1" applyBorder="1" applyAlignment="1">
      <alignment horizontal="justify" vertical="top" wrapText="1"/>
    </xf>
    <xf numFmtId="165" fontId="28" fillId="2" borderId="15" xfId="1" applyFont="1" applyFill="1" applyBorder="1" applyAlignment="1">
      <alignment vertical="center"/>
    </xf>
    <xf numFmtId="165" fontId="27" fillId="2" borderId="15" xfId="1" applyFont="1" applyFill="1" applyBorder="1" applyAlignment="1">
      <alignment vertical="center"/>
    </xf>
    <xf numFmtId="165" fontId="28" fillId="2" borderId="51" xfId="1" applyFont="1" applyFill="1" applyBorder="1" applyAlignment="1">
      <alignment vertical="center"/>
    </xf>
    <xf numFmtId="49" fontId="3" fillId="2" borderId="59" xfId="0" applyNumberFormat="1" applyFont="1" applyFill="1" applyBorder="1" applyAlignment="1">
      <alignment horizontal="center" vertical="top" wrapText="1"/>
    </xf>
    <xf numFmtId="49" fontId="3" fillId="2" borderId="54" xfId="0" applyNumberFormat="1" applyFont="1" applyFill="1" applyBorder="1" applyAlignment="1">
      <alignment horizontal="center" vertical="top" wrapText="1"/>
    </xf>
    <xf numFmtId="49" fontId="2" fillId="2" borderId="54" xfId="0" applyNumberFormat="1" applyFont="1" applyFill="1" applyBorder="1" applyAlignment="1">
      <alignment horizontal="center" vertical="top" wrapText="1"/>
    </xf>
    <xf numFmtId="0" fontId="3" fillId="0" borderId="18" xfId="0" applyFont="1" applyBorder="1" applyAlignment="1">
      <alignment horizontal="left" vertical="top" wrapText="1"/>
    </xf>
    <xf numFmtId="165" fontId="27" fillId="0" borderId="18" xfId="1" applyFont="1" applyBorder="1" applyAlignment="1">
      <alignment horizontal="right" vertical="top" wrapText="1"/>
    </xf>
    <xf numFmtId="0" fontId="28" fillId="0" borderId="2" xfId="0" applyFont="1" applyBorder="1" applyAlignment="1">
      <alignment horizontal="center" vertical="center" wrapText="1"/>
    </xf>
    <xf numFmtId="165" fontId="27" fillId="0" borderId="2" xfId="1" applyFont="1" applyBorder="1" applyAlignment="1"/>
    <xf numFmtId="49" fontId="2" fillId="2" borderId="3" xfId="0" applyNumberFormat="1" applyFont="1" applyFill="1" applyBorder="1" applyAlignment="1">
      <alignment horizontal="center" vertical="top" wrapText="1"/>
    </xf>
    <xf numFmtId="165" fontId="27" fillId="0" borderId="3" xfId="1" applyFont="1" applyBorder="1" applyAlignment="1">
      <alignment horizontal="right" vertical="top" wrapText="1"/>
    </xf>
    <xf numFmtId="165" fontId="28" fillId="0" borderId="3" xfId="1" applyFont="1" applyBorder="1" applyAlignment="1">
      <alignment horizontal="right" vertical="top" wrapText="1"/>
    </xf>
    <xf numFmtId="165" fontId="28" fillId="0" borderId="24" xfId="1" applyFont="1" applyBorder="1" applyAlignment="1">
      <alignment horizontal="right" vertical="top" wrapText="1"/>
    </xf>
    <xf numFmtId="49" fontId="2" fillId="2" borderId="15" xfId="2" applyNumberFormat="1" applyFont="1" applyFill="1" applyBorder="1" applyAlignment="1">
      <alignment horizontal="center" vertical="top"/>
    </xf>
    <xf numFmtId="49" fontId="30" fillId="0" borderId="15" xfId="0" applyNumberFormat="1" applyFont="1" applyBorder="1" applyAlignment="1">
      <alignment horizontal="center" vertical="center" wrapText="1"/>
    </xf>
    <xf numFmtId="165" fontId="28" fillId="0" borderId="15" xfId="1" applyFont="1" applyBorder="1" applyAlignment="1">
      <alignment horizontal="right" vertical="center"/>
    </xf>
    <xf numFmtId="165" fontId="28" fillId="0" borderId="15" xfId="1" applyFont="1" applyBorder="1" applyAlignment="1">
      <alignment horizontal="right" vertical="center" wrapText="1"/>
    </xf>
    <xf numFmtId="165" fontId="28" fillId="0" borderId="51" xfId="1" applyFont="1" applyBorder="1" applyAlignment="1">
      <alignment horizontal="right" vertical="center" wrapText="1"/>
    </xf>
    <xf numFmtId="1" fontId="3" fillId="2" borderId="28" xfId="2" applyNumberFormat="1" applyFont="1" applyFill="1" applyBorder="1" applyAlignment="1">
      <alignment horizontal="center" vertical="center"/>
    </xf>
    <xf numFmtId="1" fontId="3" fillId="2" borderId="29" xfId="2" applyNumberFormat="1" applyFont="1" applyFill="1" applyBorder="1" applyAlignment="1">
      <alignment horizontal="center" vertical="center"/>
    </xf>
    <xf numFmtId="0" fontId="3" fillId="0" borderId="29" xfId="2" applyFont="1" applyBorder="1" applyAlignment="1">
      <alignment horizontal="justify" vertical="center" wrapText="1"/>
    </xf>
    <xf numFmtId="165" fontId="87" fillId="0" borderId="29" xfId="1" applyFont="1" applyBorder="1" applyAlignment="1">
      <alignment horizontal="right" vertical="center"/>
    </xf>
    <xf numFmtId="165" fontId="87" fillId="0" borderId="30" xfId="1" applyFont="1" applyBorder="1" applyAlignment="1">
      <alignment horizontal="right" vertical="center" wrapText="1"/>
    </xf>
    <xf numFmtId="165" fontId="28" fillId="2" borderId="2" xfId="1" applyFont="1" applyFill="1" applyBorder="1" applyAlignment="1">
      <alignment horizontal="right" vertical="center" wrapText="1"/>
    </xf>
    <xf numFmtId="1" fontId="3" fillId="0" borderId="10" xfId="2" applyNumberFormat="1" applyFont="1" applyBorder="1" applyAlignment="1">
      <alignment horizontal="center" vertical="center"/>
    </xf>
    <xf numFmtId="1" fontId="3" fillId="0" borderId="3" xfId="2" applyNumberFormat="1" applyFont="1" applyBorder="1" applyAlignment="1">
      <alignment horizontal="center" vertical="center"/>
    </xf>
    <xf numFmtId="0" fontId="3" fillId="0" borderId="3" xfId="2" applyFont="1" applyBorder="1" applyAlignment="1">
      <alignment vertical="center"/>
    </xf>
    <xf numFmtId="165" fontId="28" fillId="0" borderId="3" xfId="1" applyFont="1" applyBorder="1" applyAlignment="1">
      <alignment horizontal="right" vertical="center"/>
    </xf>
    <xf numFmtId="165" fontId="28" fillId="0" borderId="3" xfId="1" applyFont="1" applyBorder="1" applyAlignment="1">
      <alignment horizontal="right" vertical="center" wrapText="1"/>
    </xf>
    <xf numFmtId="165" fontId="28" fillId="0" borderId="24" xfId="1" applyFont="1" applyBorder="1" applyAlignment="1">
      <alignment horizontal="right" vertical="center" wrapText="1"/>
    </xf>
    <xf numFmtId="1" fontId="3" fillId="0" borderId="15" xfId="2" applyNumberFormat="1" applyFont="1" applyBorder="1" applyAlignment="1">
      <alignment horizontal="center" vertical="top"/>
    </xf>
    <xf numFmtId="1" fontId="2" fillId="2" borderId="15" xfId="2" applyNumberFormat="1" applyFont="1" applyFill="1" applyBorder="1" applyAlignment="1">
      <alignment horizontal="center" vertical="top"/>
    </xf>
    <xf numFmtId="0" fontId="3" fillId="0" borderId="29" xfId="2" applyFont="1" applyBorder="1" applyAlignment="1">
      <alignment vertical="center" wrapText="1"/>
    </xf>
    <xf numFmtId="165" fontId="27" fillId="0" borderId="22" xfId="1" applyFont="1" applyBorder="1" applyAlignment="1">
      <alignment horizontal="right" vertical="center" wrapText="1"/>
    </xf>
    <xf numFmtId="165" fontId="27" fillId="0" borderId="64" xfId="1" applyFont="1" applyBorder="1" applyAlignment="1">
      <alignment horizontal="right" vertical="center" wrapText="1"/>
    </xf>
    <xf numFmtId="0" fontId="3" fillId="0" borderId="3" xfId="2" applyFont="1" applyBorder="1" applyAlignment="1">
      <alignment horizontal="left" vertical="center" wrapText="1"/>
    </xf>
    <xf numFmtId="1" fontId="2" fillId="2" borderId="21" xfId="2" applyNumberFormat="1" applyFont="1" applyFill="1" applyBorder="1" applyAlignment="1">
      <alignment horizontal="center" vertical="center"/>
    </xf>
    <xf numFmtId="49" fontId="2" fillId="3" borderId="15" xfId="0" applyNumberFormat="1" applyFont="1" applyFill="1" applyBorder="1" applyAlignment="1">
      <alignment horizontal="center" vertical="center" wrapText="1"/>
    </xf>
    <xf numFmtId="1" fontId="2" fillId="2" borderId="15" xfId="2"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0" fontId="2" fillId="0" borderId="15" xfId="2" applyFont="1" applyBorder="1" applyAlignment="1">
      <alignment horizontal="justify" vertical="center" wrapText="1"/>
    </xf>
    <xf numFmtId="49" fontId="27" fillId="0" borderId="28" xfId="0" applyNumberFormat="1" applyFont="1" applyBorder="1" applyAlignment="1">
      <alignment vertical="center"/>
    </xf>
    <xf numFmtId="49" fontId="27" fillId="0" borderId="29" xfId="0" applyNumberFormat="1" applyFont="1" applyBorder="1" applyAlignment="1">
      <alignment vertical="center"/>
    </xf>
    <xf numFmtId="49" fontId="28" fillId="0" borderId="29" xfId="0" applyNumberFormat="1" applyFont="1" applyBorder="1" applyAlignment="1">
      <alignment vertical="center"/>
    </xf>
    <xf numFmtId="0" fontId="29" fillId="0" borderId="29" xfId="0" applyFont="1" applyBorder="1" applyAlignment="1">
      <alignment horizontal="left" vertical="center" wrapText="1"/>
    </xf>
    <xf numFmtId="165" fontId="27" fillId="0" borderId="29" xfId="1" applyFont="1" applyBorder="1" applyAlignment="1">
      <alignment horizontal="right" vertical="center"/>
    </xf>
    <xf numFmtId="165" fontId="27" fillId="0" borderId="30" xfId="1" applyFont="1" applyBorder="1" applyAlignment="1">
      <alignment horizontal="right" vertical="center"/>
    </xf>
    <xf numFmtId="0" fontId="2" fillId="0" borderId="2" xfId="2" applyFont="1" applyBorder="1" applyAlignment="1">
      <alignment vertical="center"/>
    </xf>
    <xf numFmtId="0" fontId="27" fillId="0" borderId="2" xfId="2" applyFont="1" applyBorder="1" applyAlignment="1">
      <alignment horizontal="left" vertical="center"/>
    </xf>
    <xf numFmtId="165" fontId="28" fillId="2" borderId="2" xfId="0" applyNumberFormat="1" applyFont="1" applyFill="1" applyBorder="1" applyAlignment="1">
      <alignment vertical="center"/>
    </xf>
    <xf numFmtId="0" fontId="26" fillId="0" borderId="3" xfId="0" applyFont="1" applyBorder="1" applyAlignment="1">
      <alignment vertical="center"/>
    </xf>
    <xf numFmtId="0" fontId="26" fillId="0" borderId="24" xfId="0" applyFont="1" applyBorder="1" applyAlignment="1">
      <alignment vertical="center"/>
    </xf>
    <xf numFmtId="1" fontId="75" fillId="0" borderId="4" xfId="2" applyNumberFormat="1" applyFont="1" applyBorder="1" applyAlignment="1">
      <alignment horizontal="center"/>
    </xf>
    <xf numFmtId="1" fontId="75" fillId="0" borderId="21" xfId="2" applyNumberFormat="1" applyFont="1" applyBorder="1" applyAlignment="1">
      <alignment horizontal="center"/>
    </xf>
    <xf numFmtId="1" fontId="75" fillId="0" borderId="15" xfId="2" applyNumberFormat="1" applyFont="1" applyBorder="1" applyAlignment="1">
      <alignment horizontal="center"/>
    </xf>
    <xf numFmtId="165" fontId="28" fillId="0" borderId="15" xfId="0" applyNumberFormat="1" applyFont="1" applyBorder="1" applyAlignment="1">
      <alignment vertical="center"/>
    </xf>
    <xf numFmtId="165" fontId="28" fillId="0" borderId="51" xfId="1" applyFont="1" applyBorder="1" applyAlignment="1">
      <alignment horizontal="right" vertical="center"/>
    </xf>
    <xf numFmtId="165" fontId="27" fillId="0" borderId="31" xfId="0" applyNumberFormat="1" applyFont="1" applyBorder="1"/>
    <xf numFmtId="0" fontId="26" fillId="0" borderId="15" xfId="2" applyFont="1" applyBorder="1" applyAlignment="1">
      <alignment wrapText="1"/>
    </xf>
    <xf numFmtId="165" fontId="88" fillId="0" borderId="5" xfId="1" applyFont="1" applyBorder="1" applyAlignment="1">
      <alignment horizontal="right" vertical="center" wrapText="1"/>
    </xf>
    <xf numFmtId="165" fontId="88" fillId="0" borderId="2" xfId="1" applyFont="1" applyBorder="1" applyAlignment="1"/>
    <xf numFmtId="165" fontId="88" fillId="0" borderId="5" xfId="1" applyFont="1" applyBorder="1" applyAlignment="1"/>
    <xf numFmtId="165" fontId="88" fillId="0" borderId="5" xfId="1" applyFont="1" applyBorder="1" applyAlignment="1">
      <alignment wrapText="1"/>
    </xf>
    <xf numFmtId="165" fontId="88" fillId="0" borderId="2" xfId="1" applyFont="1" applyBorder="1" applyAlignment="1">
      <alignment vertical="top" wrapText="1"/>
    </xf>
    <xf numFmtId="0" fontId="31" fillId="2" borderId="18" xfId="2" applyFont="1" applyFill="1" applyBorder="1" applyAlignment="1">
      <alignment horizontal="center" vertical="top" wrapText="1"/>
    </xf>
    <xf numFmtId="0" fontId="33" fillId="2" borderId="18" xfId="2" applyFont="1" applyFill="1" applyBorder="1" applyAlignment="1">
      <alignment horizontal="center" vertical="top" wrapText="1"/>
    </xf>
    <xf numFmtId="1" fontId="5" fillId="2" borderId="56" xfId="0" applyNumberFormat="1" applyFont="1" applyFill="1" applyBorder="1" applyAlignment="1">
      <alignment horizontal="center"/>
    </xf>
    <xf numFmtId="49" fontId="5" fillId="2" borderId="57" xfId="0" applyNumberFormat="1" applyFont="1" applyFill="1" applyBorder="1" applyAlignment="1">
      <alignment horizontal="center"/>
    </xf>
    <xf numFmtId="49" fontId="7" fillId="2" borderId="57" xfId="0" applyNumberFormat="1" applyFont="1" applyFill="1" applyBorder="1" applyAlignment="1">
      <alignment horizontal="center"/>
    </xf>
    <xf numFmtId="0" fontId="5" fillId="0" borderId="57" xfId="0" applyFont="1" applyBorder="1" applyAlignment="1">
      <alignment horizontal="left"/>
    </xf>
    <xf numFmtId="165" fontId="31" fillId="0" borderId="57" xfId="1" applyFont="1" applyBorder="1" applyAlignment="1">
      <alignment horizontal="right"/>
    </xf>
    <xf numFmtId="49" fontId="5" fillId="2" borderId="3" xfId="0" applyNumberFormat="1" applyFont="1" applyFill="1" applyBorder="1" applyAlignment="1">
      <alignment horizontal="center" vertical="center" wrapText="1"/>
    </xf>
    <xf numFmtId="165" fontId="28" fillId="0" borderId="3" xfId="1" applyFont="1" applyBorder="1" applyAlignment="1">
      <alignment horizontal="right" wrapText="1"/>
    </xf>
    <xf numFmtId="1" fontId="4" fillId="2" borderId="21" xfId="0" applyNumberFormat="1" applyFont="1" applyFill="1" applyBorder="1" applyAlignment="1">
      <alignment horizontal="center" vertical="top" wrapText="1"/>
    </xf>
    <xf numFmtId="49" fontId="6" fillId="2" borderId="15" xfId="0" applyNumberFormat="1" applyFont="1" applyFill="1" applyBorder="1" applyAlignment="1">
      <alignment horizontal="center" vertical="top" wrapText="1"/>
    </xf>
    <xf numFmtId="0" fontId="2" fillId="0" borderId="15" xfId="0" applyFont="1" applyBorder="1" applyAlignment="1">
      <alignment horizontal="left" vertical="top" wrapText="1"/>
    </xf>
    <xf numFmtId="165" fontId="28" fillId="0" borderId="15" xfId="1" applyFont="1" applyBorder="1" applyAlignment="1">
      <alignment horizontal="right" wrapText="1"/>
    </xf>
    <xf numFmtId="165" fontId="28" fillId="0" borderId="15" xfId="1" applyFont="1" applyBorder="1" applyAlignment="1">
      <alignment horizontal="right" vertical="top" wrapText="1"/>
    </xf>
    <xf numFmtId="165" fontId="28" fillId="0" borderId="51" xfId="1" applyFont="1" applyBorder="1" applyAlignment="1">
      <alignment horizontal="right" wrapText="1"/>
    </xf>
    <xf numFmtId="0" fontId="5" fillId="3" borderId="57" xfId="0" applyFont="1" applyFill="1" applyBorder="1" applyAlignment="1">
      <alignment horizontal="left"/>
    </xf>
    <xf numFmtId="0" fontId="38" fillId="2" borderId="4" xfId="0" applyFont="1" applyFill="1" applyBorder="1" applyAlignment="1">
      <alignment horizontal="center" vertical="center" wrapText="1"/>
    </xf>
    <xf numFmtId="165" fontId="28" fillId="0" borderId="15" xfId="1" applyFont="1" applyBorder="1" applyAlignment="1">
      <alignment vertical="top" wrapText="1"/>
    </xf>
    <xf numFmtId="165" fontId="31" fillId="0" borderId="57" xfId="1" applyFont="1" applyBorder="1" applyAlignment="1"/>
    <xf numFmtId="1" fontId="4" fillId="2" borderId="4" xfId="2" applyNumberFormat="1" applyFont="1" applyFill="1" applyBorder="1" applyAlignment="1">
      <alignment horizontal="center" vertical="top" wrapText="1"/>
    </xf>
    <xf numFmtId="1" fontId="5" fillId="0" borderId="4" xfId="2" applyNumberFormat="1" applyFont="1" applyFill="1" applyBorder="1" applyAlignment="1">
      <alignment horizontal="center"/>
    </xf>
    <xf numFmtId="1" fontId="4" fillId="2" borderId="21" xfId="2" applyNumberFormat="1" applyFont="1" applyFill="1" applyBorder="1" applyAlignment="1">
      <alignment horizontal="center"/>
    </xf>
    <xf numFmtId="0" fontId="28" fillId="0" borderId="15" xfId="2" applyFont="1" applyBorder="1" applyAlignment="1">
      <alignment horizontal="justify" vertical="center" wrapText="1"/>
    </xf>
    <xf numFmtId="1" fontId="5" fillId="2" borderId="57" xfId="0" applyNumberFormat="1" applyFont="1" applyFill="1" applyBorder="1" applyAlignment="1">
      <alignment horizontal="center"/>
    </xf>
    <xf numFmtId="1" fontId="7" fillId="2" borderId="57" xfId="0" applyNumberFormat="1" applyFont="1" applyFill="1" applyBorder="1" applyAlignment="1">
      <alignment horizontal="center"/>
    </xf>
    <xf numFmtId="165" fontId="31" fillId="0" borderId="58" xfId="1" applyFont="1" applyBorder="1" applyAlignment="1"/>
    <xf numFmtId="0" fontId="28" fillId="0" borderId="2" xfId="0" applyFont="1" applyBorder="1" applyAlignment="1">
      <alignment horizontal="right" wrapText="1"/>
    </xf>
    <xf numFmtId="0" fontId="28" fillId="0" borderId="3" xfId="0" applyFont="1" applyBorder="1" applyAlignment="1">
      <alignment horizontal="right" wrapText="1"/>
    </xf>
    <xf numFmtId="1" fontId="6" fillId="2" borderId="15"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165" fontId="28" fillId="0" borderId="15" xfId="1" applyFont="1" applyBorder="1" applyAlignment="1">
      <alignment wrapText="1"/>
    </xf>
    <xf numFmtId="165" fontId="28" fillId="0" borderId="51" xfId="1" applyFont="1" applyBorder="1" applyAlignment="1">
      <alignment wrapText="1"/>
    </xf>
    <xf numFmtId="165" fontId="28" fillId="0" borderId="3" xfId="1" applyFont="1" applyBorder="1" applyAlignment="1">
      <alignment horizontal="right"/>
    </xf>
    <xf numFmtId="0" fontId="27" fillId="0" borderId="5" xfId="0" applyFont="1" applyBorder="1"/>
    <xf numFmtId="165" fontId="28" fillId="0" borderId="15" xfId="1" applyFont="1" applyBorder="1" applyAlignment="1">
      <alignment horizontal="right"/>
    </xf>
    <xf numFmtId="165" fontId="28" fillId="0" borderId="51" xfId="1" applyFont="1" applyBorder="1" applyAlignment="1">
      <alignment horizontal="right"/>
    </xf>
    <xf numFmtId="1" fontId="5" fillId="2" borderId="56" xfId="0" applyNumberFormat="1" applyFont="1" applyFill="1" applyBorder="1" applyAlignment="1">
      <alignment horizontal="center" vertical="top" wrapText="1"/>
    </xf>
    <xf numFmtId="49" fontId="5" fillId="2" borderId="57" xfId="0" applyNumberFormat="1" applyFont="1" applyFill="1" applyBorder="1" applyAlignment="1">
      <alignment horizontal="center" vertical="center" wrapText="1"/>
    </xf>
    <xf numFmtId="49" fontId="7" fillId="2" borderId="57" xfId="0" applyNumberFormat="1" applyFont="1" applyFill="1" applyBorder="1" applyAlignment="1">
      <alignment horizontal="center" vertical="top" wrapText="1"/>
    </xf>
    <xf numFmtId="0" fontId="5" fillId="0" borderId="57" xfId="0" applyFont="1" applyBorder="1" applyAlignment="1">
      <alignment horizontal="left" vertical="top" wrapText="1"/>
    </xf>
    <xf numFmtId="165" fontId="31" fillId="0" borderId="57" xfId="1" applyFont="1" applyBorder="1" applyAlignment="1">
      <alignment horizontal="right" wrapText="1"/>
    </xf>
    <xf numFmtId="165" fontId="31" fillId="0" borderId="57" xfId="1" applyFont="1" applyBorder="1" applyAlignment="1">
      <alignment wrapText="1"/>
    </xf>
    <xf numFmtId="49" fontId="4" fillId="3" borderId="2" xfId="0" applyNumberFormat="1" applyFont="1" applyFill="1" applyBorder="1" applyAlignment="1">
      <alignment horizontal="center" vertical="center" wrapText="1"/>
    </xf>
    <xf numFmtId="1" fontId="4" fillId="4" borderId="4" xfId="2" applyNumberFormat="1" applyFont="1" applyFill="1" applyBorder="1" applyAlignment="1">
      <alignment horizontal="center" vertical="top"/>
    </xf>
    <xf numFmtId="49" fontId="4" fillId="3" borderId="15" xfId="0" applyNumberFormat="1" applyFont="1" applyFill="1" applyBorder="1" applyAlignment="1">
      <alignment horizontal="center" vertical="center" wrapText="1"/>
    </xf>
    <xf numFmtId="0" fontId="4" fillId="2" borderId="15" xfId="0" applyFont="1" applyFill="1" applyBorder="1" applyAlignment="1">
      <alignment horizontal="left" vertical="top" wrapText="1"/>
    </xf>
    <xf numFmtId="165" fontId="32" fillId="0" borderId="15" xfId="1" applyFont="1" applyBorder="1" applyAlignment="1"/>
    <xf numFmtId="165" fontId="32" fillId="0" borderId="51" xfId="1" applyFont="1" applyBorder="1" applyAlignment="1"/>
    <xf numFmtId="49" fontId="3" fillId="2" borderId="57" xfId="0" applyNumberFormat="1" applyFont="1" applyFill="1" applyBorder="1" applyAlignment="1">
      <alignment horizontal="center" vertical="center" wrapText="1"/>
    </xf>
    <xf numFmtId="0" fontId="28" fillId="0" borderId="5" xfId="0" applyFont="1" applyBorder="1" applyAlignment="1">
      <alignment horizontal="right"/>
    </xf>
    <xf numFmtId="49" fontId="2" fillId="3" borderId="15" xfId="0" applyNumberFormat="1" applyFont="1" applyFill="1" applyBorder="1" applyAlignment="1">
      <alignment horizontal="center" vertical="top" wrapText="1"/>
    </xf>
    <xf numFmtId="0" fontId="17" fillId="0" borderId="15" xfId="0" applyFont="1" applyBorder="1" applyAlignment="1">
      <alignment horizontal="left" vertical="top" wrapText="1"/>
    </xf>
    <xf numFmtId="49" fontId="5" fillId="2" borderId="57" xfId="0" applyNumberFormat="1" applyFont="1" applyFill="1" applyBorder="1" applyAlignment="1">
      <alignment horizontal="center" vertical="top" wrapText="1"/>
    </xf>
    <xf numFmtId="0" fontId="32" fillId="0" borderId="2" xfId="0" applyFont="1" applyBorder="1" applyAlignment="1"/>
    <xf numFmtId="49" fontId="4" fillId="3" borderId="2" xfId="0" applyNumberFormat="1" applyFont="1" applyFill="1" applyBorder="1" applyAlignment="1">
      <alignment horizontal="center" vertical="top" wrapText="1"/>
    </xf>
    <xf numFmtId="1" fontId="4" fillId="4" borderId="4" xfId="2" applyNumberFormat="1" applyFont="1" applyFill="1" applyBorder="1" applyAlignment="1">
      <alignment horizontal="center"/>
    </xf>
    <xf numFmtId="0" fontId="4" fillId="0" borderId="15" xfId="0" applyFont="1" applyBorder="1" applyAlignment="1">
      <alignment horizontal="left" vertical="top" wrapText="1"/>
    </xf>
    <xf numFmtId="165" fontId="32" fillId="0" borderId="15" xfId="1" applyFont="1" applyBorder="1" applyAlignment="1">
      <alignment wrapText="1"/>
    </xf>
    <xf numFmtId="165" fontId="31" fillId="0" borderId="57" xfId="1" applyFont="1" applyBorder="1" applyAlignment="1">
      <alignment horizontal="right" vertical="top"/>
    </xf>
    <xf numFmtId="165" fontId="28" fillId="0" borderId="15" xfId="1" applyFont="1" applyBorder="1" applyAlignment="1">
      <alignment horizontal="right" vertical="top"/>
    </xf>
    <xf numFmtId="1" fontId="5" fillId="2" borderId="56" xfId="0" applyNumberFormat="1" applyFont="1" applyFill="1" applyBorder="1" applyAlignment="1">
      <alignment horizontal="center" wrapText="1"/>
    </xf>
    <xf numFmtId="49" fontId="5" fillId="2" borderId="57" xfId="0" applyNumberFormat="1" applyFont="1" applyFill="1" applyBorder="1" applyAlignment="1">
      <alignment horizontal="center" wrapText="1"/>
    </xf>
    <xf numFmtId="49" fontId="7" fillId="2" borderId="57" xfId="0" applyNumberFormat="1" applyFont="1" applyFill="1" applyBorder="1" applyAlignment="1">
      <alignment horizontal="center" wrapText="1"/>
    </xf>
    <xf numFmtId="0" fontId="5" fillId="0" borderId="57" xfId="0" applyFont="1" applyBorder="1" applyAlignment="1">
      <alignment horizontal="left" wrapText="1"/>
    </xf>
    <xf numFmtId="165" fontId="42" fillId="0" borderId="57" xfId="1" applyFont="1" applyBorder="1" applyAlignment="1">
      <alignment horizontal="right"/>
    </xf>
    <xf numFmtId="165" fontId="31" fillId="0" borderId="58" xfId="1" applyFont="1" applyBorder="1" applyAlignment="1">
      <alignment horizontal="right"/>
    </xf>
    <xf numFmtId="165" fontId="28" fillId="4" borderId="2" xfId="1" applyFont="1" applyFill="1" applyBorder="1" applyAlignment="1">
      <alignment wrapText="1"/>
    </xf>
    <xf numFmtId="165" fontId="88" fillId="0" borderId="2" xfId="1" applyFont="1" applyBorder="1" applyAlignment="1">
      <alignment wrapText="1"/>
    </xf>
    <xf numFmtId="0" fontId="13" fillId="0" borderId="15" xfId="0" applyFont="1" applyBorder="1" applyAlignment="1">
      <alignment horizontal="left" vertical="top" wrapText="1"/>
    </xf>
    <xf numFmtId="49" fontId="5" fillId="2" borderId="56" xfId="0" applyNumberFormat="1" applyFont="1" applyFill="1" applyBorder="1" applyAlignment="1">
      <alignment horizontal="center" vertical="top" wrapText="1"/>
    </xf>
    <xf numFmtId="165" fontId="31" fillId="0" borderId="58" xfId="1" applyFont="1" applyBorder="1" applyAlignment="1">
      <alignment horizontal="right" vertical="top"/>
    </xf>
    <xf numFmtId="49" fontId="2" fillId="0" borderId="2"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top" wrapText="1"/>
    </xf>
    <xf numFmtId="165" fontId="31" fillId="0" borderId="12" xfId="1" applyFont="1" applyBorder="1" applyAlignment="1">
      <alignment horizontal="right" vertical="top"/>
    </xf>
    <xf numFmtId="0" fontId="2" fillId="0" borderId="15" xfId="2" applyFont="1" applyBorder="1"/>
    <xf numFmtId="49" fontId="5" fillId="2" borderId="56" xfId="0" applyNumberFormat="1" applyFont="1" applyFill="1" applyBorder="1" applyAlignment="1">
      <alignment horizontal="center"/>
    </xf>
    <xf numFmtId="0" fontId="2" fillId="3" borderId="15" xfId="0" applyFont="1" applyFill="1" applyBorder="1" applyAlignment="1">
      <alignment horizontal="left" vertical="top" wrapText="1"/>
    </xf>
    <xf numFmtId="0" fontId="5" fillId="3" borderId="57" xfId="0" applyFont="1" applyFill="1" applyBorder="1" applyAlignment="1">
      <alignment horizontal="left" vertical="top" wrapText="1"/>
    </xf>
    <xf numFmtId="0" fontId="27" fillId="0" borderId="5" xfId="0" applyFont="1" applyBorder="1" applyAlignment="1">
      <alignment horizontal="right"/>
    </xf>
    <xf numFmtId="49" fontId="4" fillId="2" borderId="56" xfId="0" applyNumberFormat="1" applyFont="1" applyFill="1" applyBorder="1" applyAlignment="1">
      <alignment horizontal="center" vertical="top"/>
    </xf>
    <xf numFmtId="49" fontId="4" fillId="2" borderId="57" xfId="0" applyNumberFormat="1" applyFont="1" applyFill="1" applyBorder="1" applyAlignment="1">
      <alignment horizontal="center" vertical="center"/>
    </xf>
    <xf numFmtId="49" fontId="6" fillId="2" borderId="57" xfId="0" applyNumberFormat="1" applyFont="1" applyFill="1" applyBorder="1" applyAlignment="1">
      <alignment horizontal="center" vertical="top"/>
    </xf>
    <xf numFmtId="0" fontId="5" fillId="3" borderId="57" xfId="0" applyFont="1" applyFill="1" applyBorder="1" applyAlignment="1">
      <alignment horizontal="left" vertical="top"/>
    </xf>
    <xf numFmtId="165" fontId="31" fillId="0" borderId="57" xfId="1" applyFont="1" applyBorder="1" applyAlignment="1">
      <alignment vertical="top"/>
    </xf>
    <xf numFmtId="0" fontId="2" fillId="2" borderId="15" xfId="0" applyFont="1" applyFill="1" applyBorder="1" applyAlignment="1">
      <alignment horizontal="left" vertical="top" wrapText="1"/>
    </xf>
    <xf numFmtId="49" fontId="4" fillId="2" borderId="11" xfId="0" applyNumberFormat="1" applyFont="1" applyFill="1" applyBorder="1" applyAlignment="1">
      <alignment horizontal="center" vertical="top"/>
    </xf>
    <xf numFmtId="49" fontId="4" fillId="2" borderId="12" xfId="0" applyNumberFormat="1" applyFont="1" applyFill="1" applyBorder="1" applyAlignment="1">
      <alignment horizontal="center" vertical="center"/>
    </xf>
    <xf numFmtId="49" fontId="6" fillId="2" borderId="12" xfId="0" applyNumberFormat="1" applyFont="1" applyFill="1" applyBorder="1" applyAlignment="1">
      <alignment horizontal="center" vertical="top"/>
    </xf>
    <xf numFmtId="0" fontId="5" fillId="3" borderId="52" xfId="0" applyFont="1" applyFill="1" applyBorder="1" applyAlignment="1">
      <alignment horizontal="left" vertical="top"/>
    </xf>
    <xf numFmtId="165" fontId="31" fillId="0" borderId="12" xfId="1" applyFont="1" applyBorder="1" applyAlignment="1">
      <alignment horizontal="center" vertical="top"/>
    </xf>
    <xf numFmtId="165" fontId="28" fillId="0" borderId="5" xfId="1" applyFont="1" applyBorder="1" applyAlignment="1">
      <alignment horizontal="center" vertical="top"/>
    </xf>
    <xf numFmtId="165" fontId="28" fillId="0" borderId="15" xfId="1" applyFont="1" applyBorder="1" applyAlignment="1">
      <alignment horizontal="center" vertical="top" wrapText="1"/>
    </xf>
    <xf numFmtId="1" fontId="2" fillId="2" borderId="4" xfId="2" applyNumberFormat="1" applyFont="1" applyFill="1" applyBorder="1" applyAlignment="1">
      <alignment horizontal="center"/>
    </xf>
    <xf numFmtId="1" fontId="2" fillId="2" borderId="21" xfId="0" applyNumberFormat="1" applyFont="1" applyFill="1" applyBorder="1" applyAlignment="1">
      <alignment horizontal="center" vertical="top" wrapText="1"/>
    </xf>
    <xf numFmtId="49" fontId="36" fillId="2" borderId="15" xfId="0" applyNumberFormat="1" applyFont="1" applyFill="1" applyBorder="1" applyAlignment="1">
      <alignment horizontal="center" vertical="top" wrapText="1"/>
    </xf>
    <xf numFmtId="49" fontId="5" fillId="2" borderId="56" xfId="0" applyNumberFormat="1" applyFont="1" applyFill="1" applyBorder="1" applyAlignment="1">
      <alignment wrapText="1"/>
    </xf>
    <xf numFmtId="49" fontId="5" fillId="2" borderId="57" xfId="0" applyNumberFormat="1" applyFont="1" applyFill="1" applyBorder="1" applyAlignment="1">
      <alignment wrapText="1"/>
    </xf>
    <xf numFmtId="49" fontId="7" fillId="2" borderId="57" xfId="0" applyNumberFormat="1" applyFont="1" applyFill="1" applyBorder="1" applyAlignment="1">
      <alignment wrapText="1"/>
    </xf>
    <xf numFmtId="0" fontId="5" fillId="0" borderId="57" xfId="0" applyFont="1" applyBorder="1" applyAlignment="1">
      <alignment wrapText="1"/>
    </xf>
    <xf numFmtId="1" fontId="4" fillId="0" borderId="4" xfId="2" applyNumberFormat="1" applyFont="1" applyFill="1" applyBorder="1" applyAlignment="1">
      <alignment horizontal="center"/>
    </xf>
    <xf numFmtId="49" fontId="5" fillId="2" borderId="56" xfId="0" applyNumberFormat="1" applyFont="1" applyFill="1" applyBorder="1" applyAlignment="1">
      <alignment horizontal="center" vertical="center"/>
    </xf>
    <xf numFmtId="49" fontId="5" fillId="2" borderId="57" xfId="0" applyNumberFormat="1" applyFont="1" applyFill="1" applyBorder="1" applyAlignment="1">
      <alignment horizontal="center" vertical="center"/>
    </xf>
    <xf numFmtId="49" fontId="7" fillId="2" borderId="57" xfId="0" applyNumberFormat="1" applyFont="1" applyFill="1" applyBorder="1" applyAlignment="1">
      <alignment horizontal="center" vertical="center"/>
    </xf>
    <xf numFmtId="0" fontId="5" fillId="3" borderId="57" xfId="0" applyFont="1" applyFill="1" applyBorder="1" applyAlignment="1">
      <alignment vertical="center"/>
    </xf>
    <xf numFmtId="165" fontId="31" fillId="0" borderId="57" xfId="1" applyFont="1" applyBorder="1" applyAlignment="1">
      <alignment horizontal="right" vertical="center"/>
    </xf>
    <xf numFmtId="165" fontId="31" fillId="0" borderId="58" xfId="1" applyFont="1" applyBorder="1" applyAlignment="1">
      <alignment horizontal="right" vertical="center"/>
    </xf>
    <xf numFmtId="49" fontId="37" fillId="0" borderId="10"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0" fontId="29" fillId="0" borderId="3" xfId="0" applyFont="1" applyBorder="1" applyAlignment="1">
      <alignment vertical="center" wrapText="1"/>
    </xf>
    <xf numFmtId="49" fontId="4" fillId="2" borderId="21"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0" fontId="11" fillId="0" borderId="15" xfId="0" applyFont="1" applyBorder="1" applyAlignment="1">
      <alignment horizontal="justify" vertical="center" wrapText="1"/>
    </xf>
    <xf numFmtId="0" fontId="28" fillId="0" borderId="3" xfId="0" applyFont="1" applyBorder="1" applyAlignment="1">
      <alignment vertical="center" wrapText="1"/>
    </xf>
    <xf numFmtId="0" fontId="2" fillId="0" borderId="15" xfId="0" applyFont="1" applyBorder="1" applyAlignment="1">
      <alignment horizontal="justify" vertical="center" wrapText="1"/>
    </xf>
    <xf numFmtId="0" fontId="5" fillId="3" borderId="57" xfId="0" applyFont="1" applyFill="1" applyBorder="1" applyAlignment="1"/>
    <xf numFmtId="165" fontId="28" fillId="0" borderId="3" xfId="1" applyFont="1" applyBorder="1" applyAlignment="1">
      <alignment vertical="center" wrapText="1"/>
    </xf>
    <xf numFmtId="165" fontId="28" fillId="0" borderId="15" xfId="1" applyFont="1" applyBorder="1" applyAlignment="1">
      <alignment vertical="center" wrapText="1"/>
    </xf>
    <xf numFmtId="1" fontId="23" fillId="7" borderId="4" xfId="2" applyNumberFormat="1" applyFont="1" applyFill="1" applyBorder="1" applyAlignment="1">
      <alignment horizontal="center" vertical="center"/>
    </xf>
    <xf numFmtId="49" fontId="23" fillId="7" borderId="2" xfId="0" applyNumberFormat="1" applyFont="1" applyFill="1" applyBorder="1" applyAlignment="1">
      <alignment horizontal="center" vertical="center" wrapText="1"/>
    </xf>
    <xf numFmtId="1" fontId="23" fillId="7" borderId="2" xfId="2" applyNumberFormat="1" applyFont="1" applyFill="1" applyBorder="1" applyAlignment="1">
      <alignment horizontal="center" vertical="center"/>
    </xf>
    <xf numFmtId="0" fontId="89" fillId="7" borderId="2" xfId="2" applyFont="1" applyFill="1" applyBorder="1" applyAlignment="1">
      <alignment vertical="center"/>
    </xf>
    <xf numFmtId="165" fontId="89" fillId="7" borderId="2" xfId="0" applyNumberFormat="1" applyFont="1" applyFill="1" applyBorder="1" applyAlignment="1">
      <alignment vertical="center"/>
    </xf>
    <xf numFmtId="165" fontId="89" fillId="7" borderId="5" xfId="0" applyNumberFormat="1" applyFont="1" applyFill="1" applyBorder="1" applyAlignment="1">
      <alignment vertical="center"/>
    </xf>
    <xf numFmtId="0" fontId="89" fillId="7" borderId="2" xfId="0" applyFont="1" applyFill="1" applyBorder="1" applyAlignment="1">
      <alignment wrapText="1"/>
    </xf>
    <xf numFmtId="165" fontId="89" fillId="7" borderId="2" xfId="1" applyFont="1" applyFill="1" applyBorder="1" applyAlignment="1">
      <alignment horizontal="right" vertical="center"/>
    </xf>
    <xf numFmtId="165" fontId="89" fillId="7" borderId="2" xfId="1" applyFont="1" applyFill="1" applyBorder="1" applyAlignment="1">
      <alignment horizontal="right" vertical="center" wrapText="1"/>
    </xf>
    <xf numFmtId="165" fontId="89" fillId="7" borderId="5" xfId="1" applyFont="1" applyFill="1" applyBorder="1" applyAlignment="1">
      <alignment horizontal="right" vertical="center" wrapText="1"/>
    </xf>
    <xf numFmtId="1" fontId="23" fillId="7" borderId="4" xfId="2" applyNumberFormat="1" applyFont="1" applyFill="1" applyBorder="1" applyAlignment="1">
      <alignment horizontal="center" vertical="top"/>
    </xf>
    <xf numFmtId="49" fontId="23" fillId="7" borderId="2" xfId="2" applyNumberFormat="1" applyFont="1" applyFill="1" applyBorder="1" applyAlignment="1">
      <alignment horizontal="center" vertical="top"/>
    </xf>
    <xf numFmtId="49" fontId="90" fillId="7" borderId="2" xfId="0" applyNumberFormat="1" applyFont="1" applyFill="1" applyBorder="1" applyAlignment="1">
      <alignment horizontal="center" vertical="center" wrapText="1"/>
    </xf>
    <xf numFmtId="0" fontId="23" fillId="7" borderId="2" xfId="2" applyFont="1" applyFill="1" applyBorder="1" applyAlignment="1">
      <alignment horizontal="justify" vertical="top" wrapText="1"/>
    </xf>
    <xf numFmtId="165" fontId="89" fillId="7" borderId="2" xfId="1" applyFont="1" applyFill="1" applyBorder="1" applyAlignment="1"/>
    <xf numFmtId="165" fontId="89" fillId="7" borderId="5" xfId="1" applyFont="1" applyFill="1" applyBorder="1" applyAlignment="1"/>
    <xf numFmtId="165" fontId="27" fillId="0" borderId="5" xfId="1" applyFont="1" applyBorder="1" applyAlignment="1">
      <alignment horizontal="right" vertical="top" wrapText="1"/>
    </xf>
    <xf numFmtId="0" fontId="89" fillId="7" borderId="2" xfId="0" applyFont="1" applyFill="1" applyBorder="1"/>
    <xf numFmtId="0" fontId="21" fillId="2" borderId="44" xfId="0" applyFont="1" applyFill="1" applyBorder="1" applyAlignment="1" applyProtection="1">
      <alignment horizontal="center"/>
      <protection locked="0"/>
    </xf>
    <xf numFmtId="0" fontId="21" fillId="2" borderId="45" xfId="0" applyFont="1" applyFill="1" applyBorder="1" applyAlignment="1" applyProtection="1">
      <alignment horizontal="center"/>
      <protection locked="0"/>
    </xf>
    <xf numFmtId="0" fontId="21" fillId="2" borderId="50" xfId="0" applyFont="1" applyFill="1" applyBorder="1" applyAlignment="1" applyProtection="1">
      <alignment horizontal="center"/>
      <protection locked="0"/>
    </xf>
    <xf numFmtId="0" fontId="14" fillId="2" borderId="55" xfId="0"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4" fillId="2" borderId="64" xfId="0" applyFont="1" applyFill="1" applyBorder="1" applyAlignment="1" applyProtection="1">
      <alignment horizontal="center"/>
      <protection locked="0"/>
    </xf>
    <xf numFmtId="0" fontId="91" fillId="0" borderId="63" xfId="0" applyFont="1" applyBorder="1" applyAlignment="1" applyProtection="1">
      <alignment horizontal="center" vertical="top" wrapText="1"/>
      <protection locked="0"/>
    </xf>
    <xf numFmtId="0" fontId="91" fillId="0" borderId="65" xfId="0" applyFont="1" applyBorder="1" applyAlignment="1" applyProtection="1">
      <alignment horizontal="center" vertical="top" wrapText="1"/>
      <protection locked="0"/>
    </xf>
    <xf numFmtId="0" fontId="91" fillId="0" borderId="66" xfId="0" applyFont="1" applyBorder="1" applyAlignment="1" applyProtection="1">
      <alignment horizontal="center" vertical="top" wrapText="1"/>
      <protection locked="0"/>
    </xf>
    <xf numFmtId="0" fontId="14" fillId="2" borderId="44" xfId="0" applyFont="1" applyFill="1" applyBorder="1" applyAlignment="1" applyProtection="1">
      <alignment horizontal="center"/>
      <protection locked="0"/>
    </xf>
    <xf numFmtId="0" fontId="14" fillId="2" borderId="45" xfId="0" applyFont="1" applyFill="1" applyBorder="1" applyAlignment="1" applyProtection="1">
      <alignment horizontal="center"/>
      <protection locked="0"/>
    </xf>
    <xf numFmtId="0" fontId="14" fillId="2" borderId="50" xfId="0" applyFont="1" applyFill="1" applyBorder="1" applyAlignment="1" applyProtection="1">
      <alignment horizontal="center"/>
      <protection locked="0"/>
    </xf>
    <xf numFmtId="0" fontId="16" fillId="2" borderId="55"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6" fillId="2" borderId="64" xfId="0" applyFont="1" applyFill="1" applyBorder="1" applyAlignment="1" applyProtection="1">
      <alignment horizontal="center"/>
      <protection locked="0"/>
    </xf>
    <xf numFmtId="0" fontId="10" fillId="2" borderId="55"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4" xfId="0" applyFont="1" applyFill="1" applyBorder="1" applyAlignment="1" applyProtection="1">
      <alignment horizontal="center"/>
      <protection locked="0"/>
    </xf>
    <xf numFmtId="165" fontId="31" fillId="0" borderId="26" xfId="1" applyFont="1" applyBorder="1" applyProtection="1">
      <protection locked="0"/>
    </xf>
    <xf numFmtId="165" fontId="31" fillId="0" borderId="27" xfId="1" applyFont="1" applyBorder="1" applyProtection="1">
      <protection locked="0"/>
    </xf>
    <xf numFmtId="0" fontId="27" fillId="0" borderId="45" xfId="0" applyFont="1" applyBorder="1" applyAlignment="1" applyProtection="1">
      <alignment horizontal="center"/>
      <protection locked="0"/>
    </xf>
    <xf numFmtId="0" fontId="27" fillId="0" borderId="50" xfId="0" applyFont="1" applyBorder="1" applyAlignment="1" applyProtection="1">
      <alignment horizontal="center"/>
      <protection locked="0"/>
    </xf>
    <xf numFmtId="165" fontId="31" fillId="0" borderId="26" xfId="1" applyFont="1" applyBorder="1" applyAlignment="1" applyProtection="1">
      <alignment horizontal="center"/>
      <protection locked="0"/>
    </xf>
    <xf numFmtId="165" fontId="31" fillId="0" borderId="27" xfId="1" applyFont="1" applyBorder="1" applyAlignment="1" applyProtection="1">
      <alignment horizontal="center"/>
      <protection locked="0"/>
    </xf>
    <xf numFmtId="165" fontId="27" fillId="0" borderId="26" xfId="1" applyFont="1" applyBorder="1" applyAlignment="1" applyProtection="1">
      <alignment horizontal="center"/>
      <protection locked="0"/>
    </xf>
    <xf numFmtId="165" fontId="27" fillId="0" borderId="20" xfId="1" applyFont="1" applyBorder="1" applyAlignment="1" applyProtection="1">
      <alignment horizontal="center"/>
      <protection locked="0"/>
    </xf>
    <xf numFmtId="49" fontId="27" fillId="0" borderId="26" xfId="0" applyNumberFormat="1" applyFont="1" applyBorder="1" applyAlignment="1" applyProtection="1">
      <alignment horizontal="center" vertical="center"/>
      <protection locked="0"/>
    </xf>
    <xf numFmtId="49" fontId="27" fillId="0" borderId="27"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92" fillId="0" borderId="26" xfId="0" applyNumberFormat="1" applyFont="1" applyBorder="1" applyAlignment="1" applyProtection="1">
      <alignment horizontal="center" vertical="center"/>
      <protection locked="0"/>
    </xf>
    <xf numFmtId="49" fontId="92" fillId="0" borderId="27" xfId="0" applyNumberFormat="1" applyFont="1" applyBorder="1" applyAlignment="1" applyProtection="1">
      <alignment horizontal="center" vertical="center"/>
      <protection locked="0"/>
    </xf>
    <xf numFmtId="49" fontId="92" fillId="0" borderId="20" xfId="0" applyNumberFormat="1" applyFont="1" applyBorder="1" applyAlignment="1" applyProtection="1">
      <alignment horizontal="center" vertical="center"/>
      <protection locked="0"/>
    </xf>
    <xf numFmtId="0" fontId="20" fillId="0" borderId="26" xfId="0" applyFont="1" applyBorder="1" applyAlignment="1" applyProtection="1">
      <alignment horizontal="left"/>
      <protection locked="0"/>
    </xf>
    <xf numFmtId="0" fontId="20" fillId="0" borderId="27" xfId="0" applyFont="1" applyBorder="1" applyAlignment="1" applyProtection="1">
      <alignment horizontal="left"/>
      <protection locked="0"/>
    </xf>
    <xf numFmtId="0" fontId="20" fillId="0" borderId="20" xfId="0" applyFont="1" applyBorder="1" applyAlignment="1" applyProtection="1">
      <alignment horizontal="left"/>
      <protection locked="0"/>
    </xf>
    <xf numFmtId="165" fontId="31" fillId="0" borderId="26" xfId="1" applyFont="1" applyBorder="1" applyAlignment="1" applyProtection="1">
      <alignment horizontal="center" vertical="center"/>
      <protection locked="0"/>
    </xf>
    <xf numFmtId="165" fontId="31" fillId="0" borderId="27" xfId="1" applyFont="1" applyBorder="1" applyAlignment="1" applyProtection="1">
      <alignment horizontal="center" vertical="center"/>
      <protection locked="0"/>
    </xf>
    <xf numFmtId="0" fontId="10" fillId="2" borderId="44" xfId="0" applyFont="1" applyFill="1" applyBorder="1" applyAlignment="1">
      <alignment horizontal="center"/>
    </xf>
    <xf numFmtId="0" fontId="10" fillId="2" borderId="45" xfId="0" applyFont="1" applyFill="1" applyBorder="1" applyAlignment="1">
      <alignment horizontal="center"/>
    </xf>
    <xf numFmtId="0" fontId="10" fillId="2" borderId="50" xfId="0" applyFont="1" applyFill="1" applyBorder="1" applyAlignment="1">
      <alignment horizontal="center"/>
    </xf>
    <xf numFmtId="0" fontId="16" fillId="2" borderId="55" xfId="0" applyFont="1" applyFill="1" applyBorder="1" applyAlignment="1">
      <alignment horizontal="center"/>
    </xf>
    <xf numFmtId="0" fontId="16" fillId="2" borderId="0" xfId="0" applyFont="1" applyFill="1" applyBorder="1" applyAlignment="1">
      <alignment horizontal="center"/>
    </xf>
    <xf numFmtId="0" fontId="16" fillId="2" borderId="64" xfId="0" applyFont="1" applyFill="1" applyBorder="1" applyAlignment="1">
      <alignment horizontal="center"/>
    </xf>
    <xf numFmtId="0" fontId="10" fillId="2" borderId="55" xfId="0" applyFont="1" applyFill="1" applyBorder="1" applyAlignment="1">
      <alignment horizontal="center"/>
    </xf>
    <xf numFmtId="0" fontId="10" fillId="2" borderId="0" xfId="0" applyFont="1" applyFill="1" applyBorder="1" applyAlignment="1">
      <alignment horizontal="center"/>
    </xf>
    <xf numFmtId="0" fontId="10" fillId="2" borderId="64" xfId="0" applyFont="1" applyFill="1" applyBorder="1" applyAlignment="1">
      <alignment horizontal="center"/>
    </xf>
    <xf numFmtId="0" fontId="93" fillId="0" borderId="63" xfId="0" applyFont="1" applyBorder="1" applyAlignment="1">
      <alignment horizontal="center" vertical="top" wrapText="1"/>
    </xf>
    <xf numFmtId="0" fontId="93" fillId="0" borderId="65" xfId="0" applyFont="1" applyBorder="1" applyAlignment="1">
      <alignment horizontal="center" vertical="top" wrapText="1"/>
    </xf>
    <xf numFmtId="0" fontId="93" fillId="0" borderId="66" xfId="0" applyFont="1" applyBorder="1" applyAlignment="1">
      <alignment horizontal="center" vertical="top" wrapText="1"/>
    </xf>
    <xf numFmtId="0" fontId="94" fillId="0" borderId="26" xfId="0" applyFont="1" applyBorder="1" applyAlignment="1">
      <alignment horizontal="center" vertical="top" wrapText="1"/>
    </xf>
    <xf numFmtId="0" fontId="94" fillId="0" borderId="27" xfId="0" applyFont="1" applyBorder="1" applyAlignment="1">
      <alignment horizontal="center" vertical="top" wrapText="1"/>
    </xf>
    <xf numFmtId="0" fontId="94" fillId="0" borderId="20" xfId="0" applyFont="1" applyBorder="1" applyAlignment="1">
      <alignment horizontal="center" vertical="top" wrapText="1"/>
    </xf>
    <xf numFmtId="0" fontId="27" fillId="0" borderId="26" xfId="0" applyFont="1" applyBorder="1" applyAlignment="1">
      <alignment horizontal="center" vertical="top" wrapText="1"/>
    </xf>
    <xf numFmtId="0" fontId="27" fillId="0" borderId="27" xfId="0" applyFont="1" applyBorder="1" applyAlignment="1">
      <alignment horizontal="center" vertical="top" wrapText="1"/>
    </xf>
    <xf numFmtId="0" fontId="27" fillId="0" borderId="20" xfId="0" applyFont="1" applyBorder="1" applyAlignment="1">
      <alignment horizontal="center" vertical="top" wrapText="1"/>
    </xf>
    <xf numFmtId="1" fontId="5" fillId="2" borderId="26" xfId="0" applyNumberFormat="1" applyFont="1" applyFill="1" applyBorder="1" applyAlignment="1">
      <alignment horizontal="center" vertical="top" wrapText="1"/>
    </xf>
    <xf numFmtId="1" fontId="5" fillId="2" borderId="27" xfId="0" applyNumberFormat="1" applyFont="1" applyFill="1" applyBorder="1" applyAlignment="1">
      <alignment horizontal="center" vertical="top" wrapText="1"/>
    </xf>
    <xf numFmtId="1" fontId="5" fillId="2" borderId="20" xfId="0" applyNumberFormat="1" applyFont="1" applyFill="1" applyBorder="1" applyAlignment="1">
      <alignment horizontal="center" vertical="top" wrapText="1"/>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20" xfId="0" applyFont="1" applyBorder="1" applyAlignment="1">
      <alignment horizontal="left" vertical="top" wrapText="1"/>
    </xf>
    <xf numFmtId="1" fontId="3" fillId="2" borderId="26" xfId="0" applyNumberFormat="1" applyFont="1" applyFill="1" applyBorder="1" applyAlignment="1">
      <alignment horizontal="center" vertical="center" wrapText="1"/>
    </xf>
    <xf numFmtId="1" fontId="3" fillId="2" borderId="27" xfId="0" applyNumberFormat="1" applyFont="1" applyFill="1" applyBorder="1" applyAlignment="1">
      <alignment horizontal="center" vertical="center" wrapText="1"/>
    </xf>
    <xf numFmtId="1" fontId="3" fillId="2" borderId="20" xfId="0" applyNumberFormat="1" applyFont="1" applyFill="1" applyBorder="1" applyAlignment="1">
      <alignment horizontal="center" vertical="center" wrapText="1"/>
    </xf>
    <xf numFmtId="1" fontId="5" fillId="2" borderId="26" xfId="0" applyNumberFormat="1" applyFont="1" applyFill="1" applyBorder="1" applyAlignment="1">
      <alignment horizontal="center" wrapText="1"/>
    </xf>
    <xf numFmtId="1" fontId="5" fillId="2" borderId="27" xfId="0" applyNumberFormat="1" applyFont="1" applyFill="1" applyBorder="1" applyAlignment="1">
      <alignment horizontal="center" wrapText="1"/>
    </xf>
    <xf numFmtId="1" fontId="5" fillId="2" borderId="20" xfId="0" applyNumberFormat="1" applyFont="1" applyFill="1" applyBorder="1" applyAlignment="1">
      <alignment horizontal="center" wrapText="1"/>
    </xf>
    <xf numFmtId="1" fontId="5" fillId="2" borderId="26" xfId="0" applyNumberFormat="1" applyFont="1" applyFill="1" applyBorder="1" applyAlignment="1">
      <alignment horizontal="center" vertical="center" wrapText="1"/>
    </xf>
    <xf numFmtId="1" fontId="5" fillId="2" borderId="27" xfId="0" applyNumberFormat="1" applyFont="1" applyFill="1" applyBorder="1" applyAlignment="1">
      <alignment horizontal="center" vertical="center" wrapText="1"/>
    </xf>
    <xf numFmtId="1" fontId="5" fillId="2" borderId="20" xfId="0" applyNumberFormat="1" applyFont="1" applyFill="1" applyBorder="1" applyAlignment="1">
      <alignment horizontal="center" vertical="center" wrapText="1"/>
    </xf>
    <xf numFmtId="0" fontId="27" fillId="0" borderId="26" xfId="0" applyFont="1" applyBorder="1" applyAlignment="1">
      <alignment vertical="top" wrapText="1"/>
    </xf>
    <xf numFmtId="0" fontId="27" fillId="0" borderId="27" xfId="0" applyFont="1" applyBorder="1" applyAlignment="1">
      <alignment vertical="top" wrapText="1"/>
    </xf>
    <xf numFmtId="0" fontId="27" fillId="0" borderId="20" xfId="0" applyFont="1" applyBorder="1" applyAlignment="1">
      <alignment vertical="top" wrapText="1"/>
    </xf>
    <xf numFmtId="0" fontId="10" fillId="2" borderId="65" xfId="0" applyFont="1" applyFill="1" applyBorder="1" applyAlignment="1">
      <alignment horizontal="center"/>
    </xf>
    <xf numFmtId="0" fontId="10" fillId="2" borderId="63" xfId="0" applyFont="1" applyFill="1" applyBorder="1" applyAlignment="1">
      <alignment horizontal="center"/>
    </xf>
    <xf numFmtId="0" fontId="10" fillId="2" borderId="66" xfId="0" applyFont="1" applyFill="1" applyBorder="1" applyAlignment="1">
      <alignment horizontal="center"/>
    </xf>
    <xf numFmtId="1" fontId="3" fillId="2" borderId="26" xfId="0" applyNumberFormat="1" applyFont="1" applyFill="1" applyBorder="1" applyAlignment="1">
      <alignment horizontal="center" vertical="top" wrapText="1"/>
    </xf>
    <xf numFmtId="1" fontId="3" fillId="2" borderId="27" xfId="0" applyNumberFormat="1" applyFont="1" applyFill="1" applyBorder="1" applyAlignment="1">
      <alignment horizontal="center" vertical="top" wrapText="1"/>
    </xf>
    <xf numFmtId="1" fontId="3" fillId="2" borderId="20" xfId="0" applyNumberFormat="1" applyFont="1" applyFill="1" applyBorder="1" applyAlignment="1">
      <alignment horizontal="center" vertical="top" wrapText="1"/>
    </xf>
    <xf numFmtId="49" fontId="12" fillId="2" borderId="26" xfId="0" applyNumberFormat="1" applyFont="1" applyFill="1" applyBorder="1" applyAlignment="1">
      <alignment horizontal="center" vertical="top" wrapText="1"/>
    </xf>
    <xf numFmtId="49" fontId="12" fillId="2" borderId="27" xfId="0" applyNumberFormat="1" applyFont="1" applyFill="1" applyBorder="1" applyAlignment="1">
      <alignment horizontal="center" vertical="top" wrapText="1"/>
    </xf>
    <xf numFmtId="49" fontId="12" fillId="2" borderId="20" xfId="0" applyNumberFormat="1" applyFont="1" applyFill="1" applyBorder="1" applyAlignment="1">
      <alignment horizontal="center" vertical="top" wrapText="1"/>
    </xf>
    <xf numFmtId="49" fontId="5" fillId="2" borderId="61" xfId="0" applyNumberFormat="1" applyFont="1" applyFill="1" applyBorder="1" applyAlignment="1">
      <alignment horizontal="center" vertical="center" wrapText="1"/>
    </xf>
    <xf numFmtId="49" fontId="5" fillId="2" borderId="67" xfId="0" applyNumberFormat="1" applyFont="1" applyFill="1" applyBorder="1" applyAlignment="1">
      <alignment horizontal="center" vertical="center" wrapText="1"/>
    </xf>
    <xf numFmtId="49" fontId="5" fillId="2" borderId="6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top" wrapText="1"/>
    </xf>
    <xf numFmtId="49" fontId="3" fillId="2" borderId="27" xfId="0" applyNumberFormat="1" applyFont="1" applyFill="1" applyBorder="1" applyAlignment="1">
      <alignment horizontal="center" vertical="top" wrapText="1"/>
    </xf>
    <xf numFmtId="49" fontId="3" fillId="2" borderId="20" xfId="0" applyNumberFormat="1" applyFont="1" applyFill="1" applyBorder="1" applyAlignment="1">
      <alignment horizontal="center" vertical="top" wrapText="1"/>
    </xf>
    <xf numFmtId="0" fontId="9" fillId="2" borderId="44" xfId="0" applyFont="1" applyFill="1" applyBorder="1" applyAlignment="1">
      <alignment horizontal="center"/>
    </xf>
    <xf numFmtId="0" fontId="9" fillId="2" borderId="45" xfId="0" applyFont="1" applyFill="1" applyBorder="1" applyAlignment="1">
      <alignment horizontal="center"/>
    </xf>
    <xf numFmtId="0" fontId="9" fillId="2" borderId="50" xfId="0" applyFont="1" applyFill="1" applyBorder="1" applyAlignment="1">
      <alignment horizontal="center"/>
    </xf>
    <xf numFmtId="0" fontId="15" fillId="2" borderId="55" xfId="0" applyFont="1" applyFill="1" applyBorder="1" applyAlignment="1">
      <alignment horizontal="center"/>
    </xf>
    <xf numFmtId="0" fontId="15" fillId="2" borderId="0" xfId="0" applyFont="1" applyFill="1" applyBorder="1" applyAlignment="1">
      <alignment horizontal="center"/>
    </xf>
    <xf numFmtId="0" fontId="15" fillId="2" borderId="64" xfId="0" applyFont="1" applyFill="1" applyBorder="1" applyAlignment="1">
      <alignment horizontal="center"/>
    </xf>
    <xf numFmtId="0" fontId="9" fillId="2" borderId="65" xfId="0" applyFont="1" applyFill="1" applyBorder="1" applyAlignment="1">
      <alignment horizontal="center"/>
    </xf>
    <xf numFmtId="0" fontId="95" fillId="0" borderId="44" xfId="0" applyFont="1" applyBorder="1" applyAlignment="1">
      <alignment horizontal="center"/>
    </xf>
    <xf numFmtId="0" fontId="95" fillId="0" borderId="45" xfId="0" applyFont="1" applyBorder="1" applyAlignment="1">
      <alignment horizontal="center"/>
    </xf>
    <xf numFmtId="0" fontId="95" fillId="0" borderId="50" xfId="0" applyFont="1" applyBorder="1" applyAlignment="1">
      <alignment horizontal="center"/>
    </xf>
    <xf numFmtId="0" fontId="95" fillId="0" borderId="55" xfId="0" applyFont="1" applyBorder="1" applyAlignment="1">
      <alignment horizontal="center"/>
    </xf>
    <xf numFmtId="0" fontId="95" fillId="0" borderId="0" xfId="0" applyFont="1" applyBorder="1" applyAlignment="1">
      <alignment horizontal="center"/>
    </xf>
    <xf numFmtId="0" fontId="95" fillId="0" borderId="64" xfId="0" applyFont="1" applyBorder="1" applyAlignment="1">
      <alignment horizontal="center"/>
    </xf>
    <xf numFmtId="0" fontId="27" fillId="0" borderId="55" xfId="0" applyFont="1" applyBorder="1" applyAlignment="1">
      <alignment horizontal="center"/>
    </xf>
    <xf numFmtId="0" fontId="27" fillId="0" borderId="0" xfId="0" applyFont="1" applyBorder="1" applyAlignment="1">
      <alignment horizontal="center"/>
    </xf>
    <xf numFmtId="0" fontId="27" fillId="0" borderId="64" xfId="0" applyFont="1" applyBorder="1" applyAlignment="1">
      <alignment horizontal="center"/>
    </xf>
    <xf numFmtId="0" fontId="16" fillId="2" borderId="0" xfId="0" applyFont="1" applyFill="1" applyAlignment="1">
      <alignment horizontal="center"/>
    </xf>
    <xf numFmtId="0" fontId="10" fillId="2" borderId="0" xfId="0" applyFont="1" applyFill="1" applyAlignment="1">
      <alignment horizontal="center"/>
    </xf>
    <xf numFmtId="0" fontId="96" fillId="0" borderId="63" xfId="0" applyFont="1" applyBorder="1" applyAlignment="1">
      <alignment horizontal="center" vertical="top" wrapText="1"/>
    </xf>
    <xf numFmtId="0" fontId="96" fillId="0" borderId="65" xfId="0" applyFont="1" applyBorder="1" applyAlignment="1">
      <alignment horizontal="center" vertical="top" wrapText="1"/>
    </xf>
    <xf numFmtId="0" fontId="96" fillId="0" borderId="66" xfId="0" applyFont="1" applyBorder="1" applyAlignment="1">
      <alignment horizontal="center" vertical="top" wrapText="1"/>
    </xf>
    <xf numFmtId="0" fontId="92" fillId="0" borderId="44" xfId="0" applyFont="1" applyBorder="1" applyAlignment="1">
      <alignment horizontal="center" vertical="top" wrapText="1"/>
    </xf>
    <xf numFmtId="0" fontId="92" fillId="0" borderId="45" xfId="0" applyFont="1" applyBorder="1" applyAlignment="1">
      <alignment horizontal="center" vertical="top" wrapText="1"/>
    </xf>
    <xf numFmtId="0" fontId="92" fillId="0" borderId="50" xfId="0" applyFont="1" applyBorder="1" applyAlignment="1">
      <alignment horizontal="center" vertical="top" wrapText="1"/>
    </xf>
    <xf numFmtId="0" fontId="83" fillId="0" borderId="0" xfId="0" applyFont="1" applyAlignment="1">
      <alignment horizontal="center"/>
    </xf>
    <xf numFmtId="0" fontId="83" fillId="0" borderId="65" xfId="0" applyFont="1" applyBorder="1" applyAlignment="1">
      <alignment horizontal="center"/>
    </xf>
    <xf numFmtId="0" fontId="97" fillId="0" borderId="0" xfId="0" applyFont="1" applyAlignment="1">
      <alignment horizontal="center"/>
    </xf>
    <xf numFmtId="0" fontId="82" fillId="0" borderId="28" xfId="0" applyFont="1" applyBorder="1" applyAlignment="1">
      <alignment horizontal="center"/>
    </xf>
    <xf numFmtId="0" fontId="82" fillId="0" borderId="29" xfId="0" applyFont="1" applyBorder="1" applyAlignment="1">
      <alignment horizontal="center"/>
    </xf>
    <xf numFmtId="0" fontId="79" fillId="0" borderId="63" xfId="0" applyFont="1" applyBorder="1" applyAlignment="1">
      <alignment horizontal="center"/>
    </xf>
    <xf numFmtId="0" fontId="79" fillId="0" borderId="69" xfId="0" applyFont="1" applyBorder="1" applyAlignment="1">
      <alignment horizontal="center"/>
    </xf>
    <xf numFmtId="0" fontId="83" fillId="0" borderId="44" xfId="0" applyFont="1" applyBorder="1" applyAlignment="1">
      <alignment horizontal="center"/>
    </xf>
    <xf numFmtId="0" fontId="83" fillId="0" borderId="46" xfId="0" applyFont="1" applyBorder="1" applyAlignment="1">
      <alignment horizontal="center"/>
    </xf>
    <xf numFmtId="0" fontId="79" fillId="0" borderId="26" xfId="0" applyFont="1" applyBorder="1" applyAlignment="1">
      <alignment horizontal="center"/>
    </xf>
    <xf numFmtId="0" fontId="79" fillId="0" borderId="47" xfId="0" applyFont="1" applyBorder="1" applyAlignment="1">
      <alignment horizontal="center"/>
    </xf>
    <xf numFmtId="0" fontId="82" fillId="0" borderId="26" xfId="0" applyFont="1" applyBorder="1" applyAlignment="1">
      <alignment horizontal="center"/>
    </xf>
    <xf numFmtId="0" fontId="82" fillId="0" borderId="47" xfId="0" applyFont="1" applyBorder="1" applyAlignment="1">
      <alignment horizontal="center"/>
    </xf>
    <xf numFmtId="0" fontId="82" fillId="0" borderId="44" xfId="0" applyFont="1" applyBorder="1" applyAlignment="1">
      <alignment horizontal="center"/>
    </xf>
    <xf numFmtId="0" fontId="82" fillId="0" borderId="46" xfId="0" applyFont="1" applyBorder="1" applyAlignment="1">
      <alignment horizontal="center"/>
    </xf>
    <xf numFmtId="0" fontId="79" fillId="0" borderId="44" xfId="0" applyFont="1" applyBorder="1" applyAlignment="1">
      <alignment horizontal="center"/>
    </xf>
    <xf numFmtId="0" fontId="79" fillId="0" borderId="46" xfId="0" applyFont="1" applyBorder="1" applyAlignment="1">
      <alignment horizontal="center"/>
    </xf>
    <xf numFmtId="0" fontId="82" fillId="0" borderId="63" xfId="0" applyFont="1" applyBorder="1" applyAlignment="1">
      <alignment horizontal="center"/>
    </xf>
    <xf numFmtId="0" fontId="82" fillId="0" borderId="69" xfId="0" applyFont="1" applyBorder="1" applyAlignment="1">
      <alignment horizontal="center"/>
    </xf>
    <xf numFmtId="0" fontId="82" fillId="0" borderId="2" xfId="0" applyFont="1" applyBorder="1" applyAlignment="1">
      <alignment horizontal="center"/>
    </xf>
    <xf numFmtId="0" fontId="82" fillId="0" borderId="56" xfId="0" applyFont="1" applyBorder="1" applyAlignment="1">
      <alignment horizontal="center"/>
    </xf>
    <xf numFmtId="0" fontId="82" fillId="0" borderId="57" xfId="0" applyFont="1" applyBorder="1" applyAlignment="1">
      <alignment horizontal="center"/>
    </xf>
    <xf numFmtId="0" fontId="79" fillId="0" borderId="0" xfId="0" applyFont="1" applyBorder="1" applyAlignment="1">
      <alignment horizontal="center"/>
    </xf>
    <xf numFmtId="0" fontId="79" fillId="0" borderId="0" xfId="0" applyFont="1" applyBorder="1" applyAlignment="1">
      <alignment horizontal="left"/>
    </xf>
    <xf numFmtId="0" fontId="79" fillId="0" borderId="65" xfId="0" applyFont="1" applyBorder="1" applyAlignment="1">
      <alignment horizontal="left"/>
    </xf>
    <xf numFmtId="0" fontId="83" fillId="0" borderId="65" xfId="0" applyFont="1" applyBorder="1" applyAlignment="1">
      <alignment horizontal="left"/>
    </xf>
    <xf numFmtId="0" fontId="87" fillId="0" borderId="65" xfId="0" applyFont="1" applyBorder="1" applyAlignment="1">
      <alignment horizontal="left"/>
    </xf>
    <xf numFmtId="0" fontId="82" fillId="0" borderId="31" xfId="0" applyFont="1" applyBorder="1" applyAlignment="1">
      <alignment horizontal="center"/>
    </xf>
    <xf numFmtId="0" fontId="82" fillId="0" borderId="32" xfId="0" applyFont="1" applyBorder="1" applyAlignment="1">
      <alignment horizontal="center"/>
    </xf>
    <xf numFmtId="0" fontId="83" fillId="0" borderId="26" xfId="0" applyFont="1" applyBorder="1" applyAlignment="1">
      <alignment horizontal="center"/>
    </xf>
    <xf numFmtId="0" fontId="83" fillId="0" borderId="27" xfId="0" applyFont="1" applyBorder="1" applyAlignment="1">
      <alignment horizontal="center"/>
    </xf>
    <xf numFmtId="0" fontId="82" fillId="0" borderId="55" xfId="0" applyFont="1" applyBorder="1" applyAlignment="1">
      <alignment horizontal="center"/>
    </xf>
    <xf numFmtId="0" fontId="82" fillId="0" borderId="0" xfId="0" applyFont="1" applyBorder="1" applyAlignment="1">
      <alignment horizontal="center"/>
    </xf>
    <xf numFmtId="0" fontId="82" fillId="0" borderId="22" xfId="0" applyFont="1" applyBorder="1" applyAlignment="1">
      <alignment horizontal="center"/>
    </xf>
    <xf numFmtId="0" fontId="83" fillId="0" borderId="55" xfId="0" applyFont="1" applyBorder="1" applyAlignment="1">
      <alignment horizontal="left"/>
    </xf>
    <xf numFmtId="0" fontId="83" fillId="0" borderId="0" xfId="0" applyFont="1" applyBorder="1" applyAlignment="1">
      <alignment horizontal="left"/>
    </xf>
    <xf numFmtId="0" fontId="83" fillId="0" borderId="28" xfId="0" applyFont="1" applyBorder="1" applyAlignment="1">
      <alignment horizontal="center"/>
    </xf>
    <xf numFmtId="0" fontId="83" fillId="0" borderId="29" xfId="0" applyFont="1" applyBorder="1" applyAlignment="1">
      <alignment horizontal="center"/>
    </xf>
    <xf numFmtId="0" fontId="83" fillId="0" borderId="59" xfId="0" applyFont="1" applyBorder="1" applyAlignment="1">
      <alignment horizontal="center"/>
    </xf>
    <xf numFmtId="0" fontId="83" fillId="0" borderId="54" xfId="0" applyFont="1" applyBorder="1" applyAlignment="1">
      <alignment horizontal="center"/>
    </xf>
    <xf numFmtId="0" fontId="59" fillId="0" borderId="0" xfId="0" applyFont="1" applyAlignment="1">
      <alignment horizontal="center"/>
    </xf>
    <xf numFmtId="0" fontId="79" fillId="0" borderId="0" xfId="0" applyFont="1" applyAlignment="1">
      <alignment horizontal="center"/>
    </xf>
    <xf numFmtId="0" fontId="64" fillId="0" borderId="70" xfId="0" applyFont="1" applyBorder="1" applyAlignment="1">
      <alignment horizontal="center"/>
    </xf>
    <xf numFmtId="0" fontId="64" fillId="0" borderId="6" xfId="0" applyFont="1" applyBorder="1" applyAlignment="1">
      <alignment horizontal="center"/>
    </xf>
    <xf numFmtId="0" fontId="65" fillId="0" borderId="71" xfId="0" applyFont="1" applyBorder="1" applyAlignment="1">
      <alignment horizontal="center"/>
    </xf>
    <xf numFmtId="0" fontId="65" fillId="0" borderId="72" xfId="0" applyFont="1" applyBorder="1" applyAlignment="1">
      <alignment horizontal="center"/>
    </xf>
    <xf numFmtId="0" fontId="98" fillId="0" borderId="0" xfId="0" applyFont="1" applyAlignment="1">
      <alignment horizontal="center"/>
    </xf>
    <xf numFmtId="0" fontId="99" fillId="0" borderId="65" xfId="0" applyFont="1" applyBorder="1" applyAlignment="1">
      <alignment horizontal="left"/>
    </xf>
    <xf numFmtId="0" fontId="98" fillId="0" borderId="31" xfId="0" applyFont="1" applyBorder="1" applyAlignment="1">
      <alignment horizontal="center"/>
    </xf>
    <xf numFmtId="0" fontId="98" fillId="0" borderId="32" xfId="0" applyFont="1" applyBorder="1" applyAlignment="1">
      <alignment horizontal="center"/>
    </xf>
    <xf numFmtId="0" fontId="59" fillId="0" borderId="59" xfId="0" applyFont="1" applyBorder="1" applyAlignment="1">
      <alignment horizontal="left"/>
    </xf>
    <xf numFmtId="0" fontId="59" fillId="0" borderId="54" xfId="0" applyFont="1" applyBorder="1" applyAlignment="1">
      <alignment horizontal="left"/>
    </xf>
    <xf numFmtId="0" fontId="55" fillId="0" borderId="55" xfId="0" applyFont="1" applyBorder="1" applyAlignment="1">
      <alignment horizontal="center"/>
    </xf>
    <xf numFmtId="0" fontId="55" fillId="0" borderId="22" xfId="0" applyFont="1" applyBorder="1" applyAlignment="1">
      <alignment horizontal="center"/>
    </xf>
    <xf numFmtId="0" fontId="55" fillId="0" borderId="26" xfId="0" applyFont="1" applyBorder="1" applyAlignment="1">
      <alignment horizontal="center"/>
    </xf>
    <xf numFmtId="0" fontId="55" fillId="0" borderId="47" xfId="0" applyFont="1" applyBorder="1" applyAlignment="1">
      <alignment horizontal="center"/>
    </xf>
    <xf numFmtId="0" fontId="58" fillId="0" borderId="31" xfId="0" applyFont="1" applyBorder="1" applyAlignment="1">
      <alignment horizontal="left"/>
    </xf>
    <xf numFmtId="0" fontId="58" fillId="0" borderId="32" xfId="0" applyFont="1" applyBorder="1" applyAlignment="1">
      <alignment horizontal="left"/>
    </xf>
    <xf numFmtId="0" fontId="100" fillId="0" borderId="31" xfId="0" applyFont="1" applyBorder="1" applyAlignment="1">
      <alignment horizontal="left"/>
    </xf>
    <xf numFmtId="0" fontId="100" fillId="0" borderId="32" xfId="0" applyFont="1" applyBorder="1" applyAlignment="1">
      <alignment horizontal="left"/>
    </xf>
    <xf numFmtId="0" fontId="55" fillId="0" borderId="31" xfId="0" applyFont="1" applyBorder="1" applyAlignment="1">
      <alignment horizontal="left"/>
    </xf>
    <xf numFmtId="0" fontId="55" fillId="0" borderId="32" xfId="0" applyFont="1" applyBorder="1" applyAlignment="1">
      <alignment horizontal="left"/>
    </xf>
    <xf numFmtId="0" fontId="55" fillId="0" borderId="0" xfId="0" applyFont="1" applyBorder="1" applyAlignment="1">
      <alignment horizontal="center"/>
    </xf>
    <xf numFmtId="0" fontId="101" fillId="0" borderId="26" xfId="0" applyFont="1" applyBorder="1" applyAlignment="1">
      <alignment horizontal="left"/>
    </xf>
    <xf numFmtId="0" fontId="101" fillId="0" borderId="27" xfId="0" applyFont="1" applyBorder="1" applyAlignment="1">
      <alignment horizontal="left"/>
    </xf>
    <xf numFmtId="0" fontId="101" fillId="0" borderId="47" xfId="0" applyFont="1" applyBorder="1" applyAlignment="1">
      <alignment horizontal="left"/>
    </xf>
    <xf numFmtId="0" fontId="58" fillId="0" borderId="0" xfId="0" applyFont="1" applyBorder="1" applyAlignment="1">
      <alignment horizontal="center"/>
    </xf>
    <xf numFmtId="0" fontId="55" fillId="0" borderId="28" xfId="0" applyFont="1" applyBorder="1" applyAlignment="1">
      <alignment horizontal="center"/>
    </xf>
    <xf numFmtId="0" fontId="55" fillId="0" borderId="29" xfId="0" applyFont="1" applyBorder="1" applyAlignment="1">
      <alignment horizontal="center"/>
    </xf>
    <xf numFmtId="0" fontId="58" fillId="0" borderId="31" xfId="0" applyFont="1" applyBorder="1" applyAlignment="1">
      <alignment horizontal="center"/>
    </xf>
    <xf numFmtId="0" fontId="58" fillId="0" borderId="32" xfId="0" applyFont="1" applyBorder="1" applyAlignment="1">
      <alignment horizontal="center"/>
    </xf>
    <xf numFmtId="0" fontId="58" fillId="0" borderId="26" xfId="0" applyFont="1" applyBorder="1" applyAlignment="1">
      <alignment horizontal="center"/>
    </xf>
    <xf numFmtId="0" fontId="58" fillId="0" borderId="47" xfId="0" applyFont="1" applyBorder="1" applyAlignment="1">
      <alignment horizontal="center"/>
    </xf>
    <xf numFmtId="0" fontId="59" fillId="0" borderId="0" xfId="0" applyFont="1" applyAlignment="1">
      <alignment horizontal="left"/>
    </xf>
    <xf numFmtId="0" fontId="79" fillId="0" borderId="27" xfId="0" applyFont="1" applyBorder="1" applyAlignment="1">
      <alignment horizontal="center"/>
    </xf>
    <xf numFmtId="0" fontId="82" fillId="0" borderId="65" xfId="0" applyFont="1" applyBorder="1" applyAlignment="1">
      <alignment horizontal="center"/>
    </xf>
    <xf numFmtId="0" fontId="102" fillId="0" borderId="0" xfId="0" applyFont="1" applyAlignment="1">
      <alignment horizontal="center" vertical="center"/>
    </xf>
    <xf numFmtId="0" fontId="103" fillId="0" borderId="0" xfId="0" applyFont="1" applyAlignment="1">
      <alignment horizontal="center" vertical="center"/>
    </xf>
    <xf numFmtId="0" fontId="104" fillId="0" borderId="0" xfId="0" applyFont="1" applyAlignment="1">
      <alignment horizontal="center"/>
    </xf>
    <xf numFmtId="0" fontId="105" fillId="0" borderId="0" xfId="0" applyFont="1" applyAlignment="1">
      <alignment horizontal="center"/>
    </xf>
    <xf numFmtId="0" fontId="106" fillId="0" borderId="0" xfId="0" applyFont="1" applyAlignment="1">
      <alignment horizontal="center"/>
    </xf>
  </cellXfs>
  <cellStyles count="3">
    <cellStyle name="Comma" xfId="1" builtinId="3"/>
    <cellStyle name="Normal" xfId="0" builtinId="0"/>
    <cellStyle name="Normal 3" xfId="2" xr:uid="{7AE69980-DA2C-4E6C-AB9F-360314762E2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142875</xdr:rowOff>
    </xdr:from>
    <xdr:to>
      <xdr:col>9</xdr:col>
      <xdr:colOff>495300</xdr:colOff>
      <xdr:row>15</xdr:row>
      <xdr:rowOff>114300</xdr:rowOff>
    </xdr:to>
    <xdr:pic>
      <xdr:nvPicPr>
        <xdr:cNvPr id="2195" name="Picture 2">
          <a:extLst>
            <a:ext uri="{FF2B5EF4-FFF2-40B4-BE49-F238E27FC236}">
              <a16:creationId xmlns:a16="http://schemas.microsoft.com/office/drawing/2014/main" id="{5885119C-F4B5-8CA2-2C44-C7766264B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33375"/>
          <a:ext cx="2933700"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5.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7298B-68F9-46D6-A042-A59A914C9312}">
  <dimension ref="A1:J53"/>
  <sheetViews>
    <sheetView view="pageBreakPreview" topLeftCell="A7" zoomScale="70" zoomScaleNormal="84" zoomScaleSheetLayoutView="70" zoomScalePageLayoutView="84" workbookViewId="0">
      <selection activeCell="A29" sqref="A29:H29"/>
    </sheetView>
  </sheetViews>
  <sheetFormatPr defaultColWidth="9.14453125" defaultRowHeight="20.100000000000001" customHeight="1" x14ac:dyDescent="0.25"/>
  <cols>
    <col min="1" max="1" width="27.0390625" style="312" bestFit="1" customWidth="1"/>
    <col min="2" max="2" width="15.46875" style="313" customWidth="1"/>
    <col min="3" max="3" width="15.73828125" style="313" customWidth="1"/>
    <col min="4" max="4" width="40.89453125" style="314" customWidth="1"/>
    <col min="5" max="5" width="29.99609375" style="314" customWidth="1"/>
    <col min="6" max="6" width="29.45703125" style="314" customWidth="1"/>
    <col min="7" max="7" width="23.9453125" style="314" customWidth="1"/>
    <col min="8" max="8" width="25.69140625" style="314" customWidth="1"/>
    <col min="9" max="9" width="9.14453125" style="282"/>
    <col min="10" max="10" width="33.2265625" style="282" customWidth="1"/>
    <col min="11" max="11" width="9.14453125" style="282"/>
    <col min="12" max="12" width="14.66015625" style="282" customWidth="1"/>
    <col min="13" max="13" width="11.8359375" style="282" customWidth="1"/>
    <col min="14" max="16384" width="9.14453125" style="282"/>
  </cols>
  <sheetData>
    <row r="1" spans="1:10" ht="32.25" x14ac:dyDescent="0.35">
      <c r="A1" s="1498" t="s">
        <v>786</v>
      </c>
      <c r="B1" s="1499"/>
      <c r="C1" s="1499"/>
      <c r="D1" s="1499"/>
      <c r="E1" s="1499"/>
      <c r="F1" s="1499"/>
      <c r="G1" s="1499"/>
      <c r="H1" s="1500"/>
    </row>
    <row r="2" spans="1:10" ht="25.5" x14ac:dyDescent="0.3">
      <c r="A2" s="1501" t="s">
        <v>487</v>
      </c>
      <c r="B2" s="1502"/>
      <c r="C2" s="1502"/>
      <c r="D2" s="1502"/>
      <c r="E2" s="1502"/>
      <c r="F2" s="1502"/>
      <c r="G2" s="1502"/>
      <c r="H2" s="1503"/>
    </row>
    <row r="3" spans="1:10" s="283" customFormat="1" ht="35.25" thickBot="1" x14ac:dyDescent="0.25">
      <c r="A3" s="1504" t="s">
        <v>1520</v>
      </c>
      <c r="B3" s="1505"/>
      <c r="C3" s="1505"/>
      <c r="D3" s="1505"/>
      <c r="E3" s="1505"/>
      <c r="F3" s="1505"/>
      <c r="G3" s="1505"/>
      <c r="H3" s="1506"/>
    </row>
    <row r="4" spans="1:10" s="283" customFormat="1" ht="59.25" thickBot="1" x14ac:dyDescent="0.25">
      <c r="A4" s="880" t="s">
        <v>457</v>
      </c>
      <c r="B4" s="880" t="s">
        <v>453</v>
      </c>
      <c r="C4" s="880" t="s">
        <v>458</v>
      </c>
      <c r="D4" s="880" t="s">
        <v>454</v>
      </c>
      <c r="E4" s="880" t="s">
        <v>1521</v>
      </c>
      <c r="F4" s="880" t="s">
        <v>1522</v>
      </c>
      <c r="G4" s="881" t="s">
        <v>1523</v>
      </c>
      <c r="H4" s="880" t="s">
        <v>1524</v>
      </c>
    </row>
    <row r="5" spans="1:10" s="283" customFormat="1" ht="30" customHeight="1" x14ac:dyDescent="0.2">
      <c r="A5" s="322" t="s">
        <v>654</v>
      </c>
      <c r="B5" s="323"/>
      <c r="C5" s="888" t="s">
        <v>807</v>
      </c>
      <c r="D5" s="315" t="s">
        <v>317</v>
      </c>
      <c r="E5" s="285"/>
      <c r="F5" s="287">
        <v>250001</v>
      </c>
      <c r="G5" s="286"/>
      <c r="H5" s="287">
        <v>500624</v>
      </c>
    </row>
    <row r="6" spans="1:10" s="283" customFormat="1" ht="30" customHeight="1" thickBot="1" x14ac:dyDescent="0.25">
      <c r="A6" s="326" t="s">
        <v>655</v>
      </c>
      <c r="B6" s="327"/>
      <c r="C6" s="889" t="s">
        <v>807</v>
      </c>
      <c r="D6" s="317" t="s">
        <v>338</v>
      </c>
      <c r="E6" s="890"/>
      <c r="F6" s="890"/>
      <c r="G6" s="890"/>
      <c r="H6" s="743"/>
    </row>
    <row r="7" spans="1:10" s="283" customFormat="1" ht="30" customHeight="1" thickBot="1" x14ac:dyDescent="0.25">
      <c r="A7" s="882"/>
      <c r="B7" s="883"/>
      <c r="C7" s="883"/>
      <c r="D7" s="884" t="s">
        <v>318</v>
      </c>
      <c r="E7" s="885"/>
      <c r="F7" s="885"/>
      <c r="G7" s="886"/>
      <c r="H7" s="887"/>
    </row>
    <row r="8" spans="1:10" s="283" customFormat="1" ht="30" customHeight="1" thickBot="1" x14ac:dyDescent="0.25">
      <c r="A8" s="488" t="s">
        <v>656</v>
      </c>
      <c r="B8" s="489" t="s">
        <v>652</v>
      </c>
      <c r="C8" s="496" t="s">
        <v>807</v>
      </c>
      <c r="D8" s="490" t="s">
        <v>319</v>
      </c>
      <c r="E8" s="491">
        <f>E48</f>
        <v>506691983.86000001</v>
      </c>
      <c r="F8" s="491">
        <f>F48</f>
        <v>80810000</v>
      </c>
      <c r="G8" s="491">
        <f>G48</f>
        <v>54795652</v>
      </c>
      <c r="H8" s="492">
        <f>H48</f>
        <v>78480000</v>
      </c>
    </row>
    <row r="9" spans="1:10" s="283" customFormat="1" ht="30" customHeight="1" thickBot="1" x14ac:dyDescent="0.25">
      <c r="A9" s="891"/>
      <c r="B9" s="892"/>
      <c r="C9" s="892"/>
      <c r="D9" s="893" t="s">
        <v>320</v>
      </c>
      <c r="E9" s="894"/>
      <c r="F9" s="894"/>
      <c r="G9" s="895"/>
      <c r="H9" s="896"/>
      <c r="J9" s="628"/>
    </row>
    <row r="10" spans="1:10" s="283" customFormat="1" ht="30" customHeight="1" x14ac:dyDescent="0.2">
      <c r="A10" s="322" t="s">
        <v>657</v>
      </c>
      <c r="B10" s="323" t="s">
        <v>650</v>
      </c>
      <c r="C10" s="470" t="s">
        <v>807</v>
      </c>
      <c r="D10" s="320" t="s">
        <v>321</v>
      </c>
      <c r="E10" s="286">
        <f>+REVENUE!E8</f>
        <v>871488997</v>
      </c>
      <c r="F10" s="286">
        <f>+REVENUE!F8</f>
        <v>3322987345.4299998</v>
      </c>
      <c r="G10" s="901">
        <f>+REVENUE!G8</f>
        <v>1991459356.5833333</v>
      </c>
      <c r="H10" s="287">
        <f>+REVENUE!H8</f>
        <v>2749567890</v>
      </c>
      <c r="J10" s="628"/>
    </row>
    <row r="11" spans="1:10" s="283" customFormat="1" ht="30" customHeight="1" x14ac:dyDescent="0.2">
      <c r="A11" s="324" t="s">
        <v>658</v>
      </c>
      <c r="B11" s="325" t="s">
        <v>651</v>
      </c>
      <c r="C11" s="370" t="s">
        <v>807</v>
      </c>
      <c r="D11" s="316" t="s">
        <v>322</v>
      </c>
      <c r="E11" s="290">
        <f>+REVENUE!E11</f>
        <v>729888340</v>
      </c>
      <c r="F11" s="290">
        <f>+REVENUE!F11</f>
        <v>1796819506</v>
      </c>
      <c r="G11" s="290">
        <f>+REVENUE!G11</f>
        <v>2434806973.5</v>
      </c>
      <c r="H11" s="291">
        <f>+REVENUE!H11</f>
        <v>2999556832.2199998</v>
      </c>
      <c r="J11" s="628"/>
    </row>
    <row r="12" spans="1:10" s="283" customFormat="1" ht="30" customHeight="1" x14ac:dyDescent="0.2">
      <c r="A12" s="324" t="s">
        <v>659</v>
      </c>
      <c r="B12" s="325" t="s">
        <v>665</v>
      </c>
      <c r="C12" s="370" t="s">
        <v>807</v>
      </c>
      <c r="D12" s="1013" t="s">
        <v>5</v>
      </c>
      <c r="E12" s="290">
        <f>+REVENUE!E9</f>
        <v>321000432</v>
      </c>
      <c r="F12" s="290">
        <f>+REVENUE!F9</f>
        <v>839189994.57000005</v>
      </c>
      <c r="G12" s="290">
        <f>+REVENUE!G9</f>
        <v>0</v>
      </c>
      <c r="H12" s="291">
        <f>+REVENUE!H9</f>
        <v>1628765498.3399999</v>
      </c>
    </row>
    <row r="13" spans="1:10" s="283" customFormat="1" ht="30" customHeight="1" x14ac:dyDescent="0.2">
      <c r="A13" s="324" t="s">
        <v>660</v>
      </c>
      <c r="B13" s="325" t="s">
        <v>666</v>
      </c>
      <c r="C13" s="370" t="s">
        <v>807</v>
      </c>
      <c r="D13" s="316" t="s">
        <v>323</v>
      </c>
      <c r="E13" s="290">
        <f>+REVENUE!E13</f>
        <v>65000000</v>
      </c>
      <c r="F13" s="290">
        <f>+REVENUE!F13</f>
        <v>70000000</v>
      </c>
      <c r="G13" s="290"/>
      <c r="H13" s="291">
        <f>REVENUE!H13</f>
        <v>100000000</v>
      </c>
    </row>
    <row r="14" spans="1:10" s="283" customFormat="1" ht="30" customHeight="1" thickBot="1" x14ac:dyDescent="0.25">
      <c r="A14" s="326" t="s">
        <v>661</v>
      </c>
      <c r="B14" s="327" t="s">
        <v>665</v>
      </c>
      <c r="C14" s="902" t="s">
        <v>807</v>
      </c>
      <c r="D14" s="317" t="s">
        <v>417</v>
      </c>
      <c r="E14" s="292">
        <f>+REVENUE!E16</f>
        <v>0</v>
      </c>
      <c r="F14" s="292">
        <f>+REVENUE!F16</f>
        <v>0</v>
      </c>
      <c r="G14" s="292">
        <f>+REVENUE!G16</f>
        <v>0</v>
      </c>
      <c r="H14" s="743">
        <f>+REVENUE!H16</f>
        <v>0</v>
      </c>
    </row>
    <row r="15" spans="1:10" s="283" customFormat="1" ht="23.25" customHeight="1" thickBot="1" x14ac:dyDescent="0.25">
      <c r="A15" s="897"/>
      <c r="B15" s="898"/>
      <c r="C15" s="898"/>
      <c r="D15" s="899" t="s">
        <v>329</v>
      </c>
      <c r="E15" s="789">
        <f>SUM(E8:E14)</f>
        <v>2494069752.8600001</v>
      </c>
      <c r="F15" s="900">
        <f>SUM(F5:F14)</f>
        <v>6110056847</v>
      </c>
      <c r="G15" s="788">
        <f>SUM(G8:G14)</f>
        <v>4481061982.083333</v>
      </c>
      <c r="H15" s="788">
        <f>SUM(H5:H14)</f>
        <v>7556870844.5599995</v>
      </c>
    </row>
    <row r="16" spans="1:10" s="283" customFormat="1" ht="19.5" customHeight="1" x14ac:dyDescent="0.2">
      <c r="A16" s="328"/>
      <c r="B16" s="329"/>
      <c r="C16" s="329"/>
      <c r="D16" s="318" t="s">
        <v>324</v>
      </c>
      <c r="E16" s="298"/>
      <c r="F16" s="877"/>
      <c r="G16" s="299"/>
      <c r="H16" s="300"/>
    </row>
    <row r="17" spans="1:8" s="283" customFormat="1" ht="21.75" customHeight="1" x14ac:dyDescent="0.2">
      <c r="A17" s="749" t="s">
        <v>662</v>
      </c>
      <c r="B17" s="750" t="s">
        <v>650</v>
      </c>
      <c r="C17" s="496" t="s">
        <v>807</v>
      </c>
      <c r="D17" s="751" t="s">
        <v>325</v>
      </c>
      <c r="E17" s="752">
        <f>+EXPENDITURE!F21</f>
        <v>1517038680.9685998</v>
      </c>
      <c r="F17" s="878">
        <f>+EXPENDITURE!G21</f>
        <v>2028410085.9979999</v>
      </c>
      <c r="G17" s="752">
        <f>+EXPENDITURE!H21</f>
        <v>1105362316.3004999</v>
      </c>
      <c r="H17" s="753">
        <f>+EXPENDITURE!I21</f>
        <v>2582241928.2010007</v>
      </c>
    </row>
    <row r="18" spans="1:8" s="283" customFormat="1" ht="21.75" customHeight="1" x14ac:dyDescent="0.2">
      <c r="A18" s="749" t="s">
        <v>663</v>
      </c>
      <c r="B18" s="750" t="s">
        <v>650</v>
      </c>
      <c r="C18" s="496" t="s">
        <v>807</v>
      </c>
      <c r="D18" s="751" t="s">
        <v>326</v>
      </c>
      <c r="E18" s="752">
        <f>+EXPENDITURE!F22</f>
        <v>548491038.99000001</v>
      </c>
      <c r="F18" s="878">
        <f>+EXPENDITURE!G22</f>
        <v>1012679873</v>
      </c>
      <c r="G18" s="752">
        <f>+EXPENDITURE!H22</f>
        <v>1018862373.96</v>
      </c>
      <c r="H18" s="753">
        <f>+EXPENDITURE!I22</f>
        <v>1250750000</v>
      </c>
    </row>
    <row r="19" spans="1:8" s="283" customFormat="1" ht="18" customHeight="1" thickBot="1" x14ac:dyDescent="0.25">
      <c r="A19" s="754" t="s">
        <v>664</v>
      </c>
      <c r="B19" s="755" t="s">
        <v>650</v>
      </c>
      <c r="C19" s="496" t="s">
        <v>807</v>
      </c>
      <c r="D19" s="756" t="s">
        <v>327</v>
      </c>
      <c r="E19" s="757">
        <f>+CAPITAL!F12</f>
        <v>447649427.46000004</v>
      </c>
      <c r="F19" s="879">
        <f>+CAPITAL!G12</f>
        <v>3018966888.0019999</v>
      </c>
      <c r="G19" s="879">
        <f>+CAPITAL!H12</f>
        <v>838236490.4000001</v>
      </c>
      <c r="H19" s="758">
        <f>+CAPITAL!I12</f>
        <v>3723878916.3600001</v>
      </c>
    </row>
    <row r="20" spans="1:8" s="283" customFormat="1" ht="24.75" customHeight="1" thickBot="1" x14ac:dyDescent="0.25">
      <c r="A20" s="759"/>
      <c r="B20" s="760"/>
      <c r="C20" s="760"/>
      <c r="D20" s="761" t="s">
        <v>328</v>
      </c>
      <c r="E20" s="762">
        <f>SUM(E17:E19)</f>
        <v>2513179147.4186001</v>
      </c>
      <c r="F20" s="876">
        <f>SUM(F17:F19)</f>
        <v>6060056847</v>
      </c>
      <c r="G20" s="622">
        <f>SUM(G17:G19)</f>
        <v>2962461180.6605</v>
      </c>
      <c r="H20" s="622">
        <f>SUM(H17:H19)</f>
        <v>7556870844.5610008</v>
      </c>
    </row>
    <row r="21" spans="1:8" s="283" customFormat="1" ht="30" customHeight="1" thickBot="1" x14ac:dyDescent="0.4">
      <c r="A21" s="1530" t="s">
        <v>831</v>
      </c>
      <c r="B21" s="1531"/>
      <c r="C21" s="1531"/>
      <c r="D21" s="1531"/>
      <c r="E21" s="1531"/>
      <c r="F21" s="1532"/>
      <c r="G21" s="1522">
        <f>H15-H20</f>
        <v>-1.0013580322265625E-3</v>
      </c>
      <c r="H21" s="1523"/>
    </row>
    <row r="22" spans="1:8" s="283" customFormat="1" ht="30" customHeight="1" thickBot="1" x14ac:dyDescent="0.25">
      <c r="A22" s="1527" t="s">
        <v>649</v>
      </c>
      <c r="B22" s="1528"/>
      <c r="C22" s="1528"/>
      <c r="D22" s="1528"/>
      <c r="E22" s="1528"/>
      <c r="F22" s="1528"/>
      <c r="G22" s="1528"/>
      <c r="H22" s="1529"/>
    </row>
    <row r="23" spans="1:8" s="283" customFormat="1" ht="24.75" customHeight="1" thickBot="1" x14ac:dyDescent="0.25">
      <c r="A23" s="1524" t="s">
        <v>1525</v>
      </c>
      <c r="B23" s="1525"/>
      <c r="C23" s="1525"/>
      <c r="D23" s="1526"/>
      <c r="E23" s="1518" t="s">
        <v>1526</v>
      </c>
      <c r="F23" s="1518"/>
      <c r="G23" s="1518"/>
      <c r="H23" s="1519"/>
    </row>
    <row r="24" spans="1:8" s="283" customFormat="1" ht="30" customHeight="1" thickBot="1" x14ac:dyDescent="0.25">
      <c r="A24" s="294" t="s">
        <v>163</v>
      </c>
      <c r="B24" s="1524" t="s">
        <v>669</v>
      </c>
      <c r="C24" s="1525"/>
      <c r="D24" s="1526"/>
      <c r="E24" s="305" t="s">
        <v>163</v>
      </c>
      <c r="F24" s="305" t="s">
        <v>1527</v>
      </c>
      <c r="G24" s="305" t="s">
        <v>1528</v>
      </c>
      <c r="H24" s="305" t="s">
        <v>670</v>
      </c>
    </row>
    <row r="25" spans="1:8" s="283" customFormat="1" ht="23.25" customHeight="1" thickBot="1" x14ac:dyDescent="0.25">
      <c r="A25" s="763" t="s">
        <v>164</v>
      </c>
      <c r="B25" s="1520">
        <f>+EXPENDITURE!I21</f>
        <v>2582241928.2010007</v>
      </c>
      <c r="C25" s="1521"/>
      <c r="D25" s="797">
        <v>0.34010000000000001</v>
      </c>
      <c r="E25" s="764" t="s">
        <v>164</v>
      </c>
      <c r="F25" s="765">
        <f>+EXPENDITURE!G21</f>
        <v>2028410085.9979999</v>
      </c>
      <c r="G25" s="766">
        <f>+EXPENDITURE!H21</f>
        <v>1105362316.3004999</v>
      </c>
      <c r="H25" s="799">
        <f>SUM(G25/G28)</f>
        <v>0.37312297069629524</v>
      </c>
    </row>
    <row r="26" spans="1:8" s="283" customFormat="1" ht="24.75" customHeight="1" thickBot="1" x14ac:dyDescent="0.25">
      <c r="A26" s="763" t="s">
        <v>505</v>
      </c>
      <c r="B26" s="1516">
        <f>+EXPENDITURE!I22</f>
        <v>1250750000</v>
      </c>
      <c r="C26" s="1517"/>
      <c r="D26" s="797">
        <v>0.16200000000000001</v>
      </c>
      <c r="E26" s="764" t="s">
        <v>505</v>
      </c>
      <c r="F26" s="767">
        <f>+EXPENDITURE!G22</f>
        <v>1012679873</v>
      </c>
      <c r="G26" s="768">
        <f>+EXPENDITURE!H22</f>
        <v>1018862373.96</v>
      </c>
      <c r="H26" s="799">
        <f>SUM(G26/G28)</f>
        <v>0.34392429531611213</v>
      </c>
    </row>
    <row r="27" spans="1:8" s="283" customFormat="1" ht="22.5" customHeight="1" thickBot="1" x14ac:dyDescent="0.25">
      <c r="A27" s="763" t="s">
        <v>511</v>
      </c>
      <c r="B27" s="1516">
        <f>+CAPITAL!I12</f>
        <v>3723878916.3600001</v>
      </c>
      <c r="C27" s="1517"/>
      <c r="D27" s="797">
        <v>0.5</v>
      </c>
      <c r="E27" s="764" t="s">
        <v>511</v>
      </c>
      <c r="F27" s="769">
        <f>+CAPITAL!G12</f>
        <v>3018966888.0019999</v>
      </c>
      <c r="G27" s="770">
        <f>+CAPITAL!H12</f>
        <v>838236490.4000001</v>
      </c>
      <c r="H27" s="799">
        <f>SUM(G27/G28)</f>
        <v>0.28295273398759263</v>
      </c>
    </row>
    <row r="28" spans="1:8" s="283" customFormat="1" ht="23.25" customHeight="1" thickBot="1" x14ac:dyDescent="0.25">
      <c r="A28" s="771" t="s">
        <v>296</v>
      </c>
      <c r="B28" s="1533">
        <f>SUM(B25:C27)</f>
        <v>7556870844.5610008</v>
      </c>
      <c r="C28" s="1534"/>
      <c r="D28" s="798">
        <v>1</v>
      </c>
      <c r="E28" s="772" t="s">
        <v>296</v>
      </c>
      <c r="F28" s="773">
        <f>SUM(F25:F27)</f>
        <v>6060056847</v>
      </c>
      <c r="G28" s="622">
        <f>SUM(G25:G27)</f>
        <v>2962461180.6605</v>
      </c>
      <c r="H28" s="799">
        <f>SUM(H25:H27)</f>
        <v>1</v>
      </c>
    </row>
    <row r="29" spans="1:8" ht="25.5" x14ac:dyDescent="0.3">
      <c r="A29" s="1507" t="s">
        <v>786</v>
      </c>
      <c r="B29" s="1502"/>
      <c r="C29" s="1502"/>
      <c r="D29" s="1502"/>
      <c r="E29" s="1508"/>
      <c r="F29" s="1508"/>
      <c r="G29" s="1508"/>
      <c r="H29" s="1509"/>
    </row>
    <row r="30" spans="1:8" ht="20.25" x14ac:dyDescent="0.25">
      <c r="A30" s="1510" t="s">
        <v>487</v>
      </c>
      <c r="B30" s="1511"/>
      <c r="C30" s="1511"/>
      <c r="D30" s="1511"/>
      <c r="E30" s="1511"/>
      <c r="F30" s="1511"/>
      <c r="G30" s="1511"/>
      <c r="H30" s="1512"/>
    </row>
    <row r="31" spans="1:8" ht="22.5" x14ac:dyDescent="0.25">
      <c r="A31" s="1513" t="s">
        <v>1391</v>
      </c>
      <c r="B31" s="1514"/>
      <c r="C31" s="1514"/>
      <c r="D31" s="1514"/>
      <c r="E31" s="1514"/>
      <c r="F31" s="1514"/>
      <c r="G31" s="1514"/>
      <c r="H31" s="1515"/>
    </row>
    <row r="32" spans="1:8" ht="35.25" thickBot="1" x14ac:dyDescent="0.3">
      <c r="A32" s="1504" t="s">
        <v>491</v>
      </c>
      <c r="B32" s="1505"/>
      <c r="C32" s="1505"/>
      <c r="D32" s="1505"/>
      <c r="E32" s="1505"/>
      <c r="F32" s="1505"/>
      <c r="G32" s="1505"/>
      <c r="H32" s="1506"/>
    </row>
    <row r="33" spans="1:8" s="283" customFormat="1" ht="59.25" thickBot="1" x14ac:dyDescent="0.25">
      <c r="A33" s="880" t="s">
        <v>457</v>
      </c>
      <c r="B33" s="880" t="s">
        <v>453</v>
      </c>
      <c r="C33" s="880" t="s">
        <v>458</v>
      </c>
      <c r="D33" s="880" t="s">
        <v>454</v>
      </c>
      <c r="E33" s="880" t="s">
        <v>1521</v>
      </c>
      <c r="F33" s="880" t="s">
        <v>1529</v>
      </c>
      <c r="G33" s="881" t="s">
        <v>1523</v>
      </c>
      <c r="H33" s="880" t="s">
        <v>1524</v>
      </c>
    </row>
    <row r="34" spans="1:8" s="283" customFormat="1" ht="30" customHeight="1" x14ac:dyDescent="0.2">
      <c r="A34" s="307">
        <v>12010000</v>
      </c>
      <c r="B34" s="284"/>
      <c r="C34" s="496" t="s">
        <v>807</v>
      </c>
      <c r="D34" s="320" t="s">
        <v>272</v>
      </c>
      <c r="E34" s="479">
        <f>+REVENUE!E24</f>
        <v>298000</v>
      </c>
      <c r="F34" s="479">
        <f>+REVENUE!F24</f>
        <v>1450000</v>
      </c>
      <c r="G34" s="718">
        <f>+REVENUE!G24</f>
        <v>1241000</v>
      </c>
      <c r="H34" s="718">
        <f>+REVENUE!H24</f>
        <v>1450000</v>
      </c>
    </row>
    <row r="35" spans="1:8" s="283" customFormat="1" ht="30" customHeight="1" x14ac:dyDescent="0.2">
      <c r="A35" s="308">
        <v>12010200</v>
      </c>
      <c r="B35" s="288"/>
      <c r="C35" s="496" t="s">
        <v>807</v>
      </c>
      <c r="D35" s="316" t="s">
        <v>273</v>
      </c>
      <c r="E35" s="290">
        <f>+REVENUE!E90</f>
        <v>0</v>
      </c>
      <c r="F35" s="290">
        <f>+REVENUE!F90</f>
        <v>0</v>
      </c>
      <c r="G35" s="291">
        <f>+REVENUE!G90</f>
        <v>0</v>
      </c>
      <c r="H35" s="291">
        <f>+REVENUE!H90</f>
        <v>0</v>
      </c>
    </row>
    <row r="36" spans="1:8" s="283" customFormat="1" ht="30" customHeight="1" x14ac:dyDescent="0.2">
      <c r="A36" s="308">
        <v>12020100</v>
      </c>
      <c r="B36" s="288"/>
      <c r="C36" s="496" t="s">
        <v>807</v>
      </c>
      <c r="D36" s="316" t="s">
        <v>339</v>
      </c>
      <c r="E36" s="290">
        <f>+REVENUE!E118</f>
        <v>2130800</v>
      </c>
      <c r="F36" s="290">
        <f>+REVENUE!F118</f>
        <v>9850000</v>
      </c>
      <c r="G36" s="290">
        <f>+REVENUE!G118</f>
        <v>2086600</v>
      </c>
      <c r="H36" s="291">
        <f>+REVENUE!H118</f>
        <v>14100000</v>
      </c>
    </row>
    <row r="37" spans="1:8" s="283" customFormat="1" ht="30" customHeight="1" x14ac:dyDescent="0.2">
      <c r="A37" s="308" t="s">
        <v>784</v>
      </c>
      <c r="B37" s="288"/>
      <c r="C37" s="496" t="s">
        <v>807</v>
      </c>
      <c r="D37" s="316" t="s">
        <v>340</v>
      </c>
      <c r="E37" s="290">
        <f>+REVENUE!E186</f>
        <v>26913321.859999999</v>
      </c>
      <c r="F37" s="290">
        <f>+REVENUE!F186</f>
        <v>62530000</v>
      </c>
      <c r="G37" s="290">
        <f>+REVENUE!G186</f>
        <v>23634180</v>
      </c>
      <c r="H37" s="291">
        <f>+REVENUE!H186</f>
        <v>22730000</v>
      </c>
    </row>
    <row r="38" spans="1:8" s="283" customFormat="1" ht="30" customHeight="1" x14ac:dyDescent="0.2">
      <c r="A38" s="308">
        <v>12020500</v>
      </c>
      <c r="B38" s="288"/>
      <c r="C38" s="496" t="s">
        <v>807</v>
      </c>
      <c r="D38" s="316" t="s">
        <v>341</v>
      </c>
      <c r="E38" s="290">
        <f>+REVENUE!E195</f>
        <v>0</v>
      </c>
      <c r="F38" s="290">
        <f>+REVENUE!F195</f>
        <v>30000</v>
      </c>
      <c r="G38" s="290">
        <f>+REVENUE!G195</f>
        <v>0</v>
      </c>
      <c r="H38" s="291">
        <f>+REVENUE!H195</f>
        <v>0</v>
      </c>
    </row>
    <row r="39" spans="1:8" s="283" customFormat="1" ht="30" customHeight="1" x14ac:dyDescent="0.2">
      <c r="A39" s="308">
        <v>12020600</v>
      </c>
      <c r="B39" s="288"/>
      <c r="C39" s="496" t="s">
        <v>807</v>
      </c>
      <c r="D39" s="316" t="s">
        <v>342</v>
      </c>
      <c r="E39" s="290">
        <f>+REVENUE!E219</f>
        <v>0</v>
      </c>
      <c r="F39" s="290">
        <f>+REVENUE!F219</f>
        <v>250000</v>
      </c>
      <c r="G39" s="290">
        <f>+REVENUE!G219</f>
        <v>26554372</v>
      </c>
      <c r="H39" s="291">
        <f>+REVENUE!H219</f>
        <v>33250000</v>
      </c>
    </row>
    <row r="40" spans="1:8" s="283" customFormat="1" ht="30" customHeight="1" x14ac:dyDescent="0.2">
      <c r="A40" s="308">
        <v>12020700</v>
      </c>
      <c r="B40" s="288"/>
      <c r="C40" s="496" t="s">
        <v>807</v>
      </c>
      <c r="D40" s="316" t="s">
        <v>343</v>
      </c>
      <c r="E40" s="290">
        <f>+REVENUE!E262</f>
        <v>0</v>
      </c>
      <c r="F40" s="290">
        <f>+REVENUE!F262</f>
        <v>2150000</v>
      </c>
      <c r="G40" s="290">
        <f>+REVENUE!G262</f>
        <v>0</v>
      </c>
      <c r="H40" s="291">
        <f>+REVENUE!H262</f>
        <v>2300000</v>
      </c>
    </row>
    <row r="41" spans="1:8" s="283" customFormat="1" ht="30" customHeight="1" x14ac:dyDescent="0.2">
      <c r="A41" s="308" t="s">
        <v>647</v>
      </c>
      <c r="B41" s="288"/>
      <c r="C41" s="496" t="s">
        <v>807</v>
      </c>
      <c r="D41" s="316" t="s">
        <v>642</v>
      </c>
      <c r="E41" s="290">
        <f>+REVENUE!E268</f>
        <v>0</v>
      </c>
      <c r="F41" s="290">
        <f>+REVENUE!F268</f>
        <v>0</v>
      </c>
      <c r="G41" s="290">
        <f>+REVENUE!G268</f>
        <v>0</v>
      </c>
      <c r="H41" s="291">
        <f>+REVENUE!H268</f>
        <v>0</v>
      </c>
    </row>
    <row r="42" spans="1:8" s="283" customFormat="1" ht="30" customHeight="1" x14ac:dyDescent="0.2">
      <c r="A42" s="308">
        <v>12621000</v>
      </c>
      <c r="B42" s="288"/>
      <c r="C42" s="496" t="s">
        <v>807</v>
      </c>
      <c r="D42" s="316" t="s">
        <v>344</v>
      </c>
      <c r="E42" s="290">
        <f>+REVENUE!E276</f>
        <v>0</v>
      </c>
      <c r="F42" s="290">
        <f>+REVENUE!F276</f>
        <v>0</v>
      </c>
      <c r="G42" s="290">
        <f>+REVENUE!G276</f>
        <v>0</v>
      </c>
      <c r="H42" s="291">
        <f>+REVENUE!H276</f>
        <v>0</v>
      </c>
    </row>
    <row r="43" spans="1:8" s="283" customFormat="1" ht="30" customHeight="1" x14ac:dyDescent="0.2">
      <c r="A43" s="308">
        <v>12021100</v>
      </c>
      <c r="B43" s="288"/>
      <c r="C43" s="496" t="s">
        <v>807</v>
      </c>
      <c r="D43" s="316" t="s">
        <v>338</v>
      </c>
      <c r="E43" s="290">
        <f>+REVENUE!E286</f>
        <v>477349862</v>
      </c>
      <c r="F43" s="290">
        <f>+REVENUE!F286</f>
        <v>2550000</v>
      </c>
      <c r="G43" s="290">
        <f>+REVENUE!G286</f>
        <v>1279500</v>
      </c>
      <c r="H43" s="291">
        <f>+REVENUE!H286</f>
        <v>2650000</v>
      </c>
    </row>
    <row r="44" spans="1:8" s="283" customFormat="1" ht="30" customHeight="1" x14ac:dyDescent="0.2">
      <c r="A44" s="308">
        <v>12021200</v>
      </c>
      <c r="B44" s="288"/>
      <c r="C44" s="496" t="s">
        <v>807</v>
      </c>
      <c r="D44" s="316" t="s">
        <v>345</v>
      </c>
      <c r="E44" s="290">
        <f>+REVENUE!E294</f>
        <v>0</v>
      </c>
      <c r="F44" s="290">
        <f>+REVENUE!F294</f>
        <v>0</v>
      </c>
      <c r="G44" s="290">
        <f>+REVENUE!G294</f>
        <v>0</v>
      </c>
      <c r="H44" s="291">
        <f>+REVENUE!H294</f>
        <v>0</v>
      </c>
    </row>
    <row r="45" spans="1:8" s="283" customFormat="1" ht="30" customHeight="1" x14ac:dyDescent="0.2">
      <c r="A45" s="308">
        <v>13010100</v>
      </c>
      <c r="B45" s="288"/>
      <c r="C45" s="496" t="s">
        <v>807</v>
      </c>
      <c r="D45" s="316" t="s">
        <v>155</v>
      </c>
      <c r="E45" s="290">
        <f>+REVENUE!E300</f>
        <v>0</v>
      </c>
      <c r="F45" s="290">
        <f>+REVENUE!F304</f>
        <v>0</v>
      </c>
      <c r="G45" s="290">
        <f>+REVENUE!G300</f>
        <v>0</v>
      </c>
      <c r="H45" s="291">
        <f>+REVENUE!H304</f>
        <v>0</v>
      </c>
    </row>
    <row r="46" spans="1:8" s="283" customFormat="1" ht="30" customHeight="1" x14ac:dyDescent="0.2">
      <c r="A46" s="308" t="s">
        <v>645</v>
      </c>
      <c r="B46" s="288"/>
      <c r="C46" s="496" t="s">
        <v>807</v>
      </c>
      <c r="D46" s="316" t="s">
        <v>643</v>
      </c>
      <c r="E46" s="290">
        <f>+REVENUE!E309</f>
        <v>0</v>
      </c>
      <c r="F46" s="290">
        <f>+REVENUE!F309</f>
        <v>2000000</v>
      </c>
      <c r="G46" s="290">
        <f>+REVENUE!G309</f>
        <v>0</v>
      </c>
      <c r="H46" s="291">
        <f>+REVENUE!H309</f>
        <v>2000000</v>
      </c>
    </row>
    <row r="47" spans="1:8" s="283" customFormat="1" ht="30" customHeight="1" thickBot="1" x14ac:dyDescent="0.25">
      <c r="A47" s="309" t="s">
        <v>646</v>
      </c>
      <c r="B47" s="301"/>
      <c r="C47" s="496" t="s">
        <v>807</v>
      </c>
      <c r="D47" s="319" t="s">
        <v>644</v>
      </c>
      <c r="E47" s="303">
        <f>+REVENUE!E314</f>
        <v>0</v>
      </c>
      <c r="F47" s="303">
        <f>+REVENUE!F314</f>
        <v>0</v>
      </c>
      <c r="G47" s="303">
        <f>+REVENUE!G314</f>
        <v>0</v>
      </c>
      <c r="H47" s="304">
        <f>+REVENUE!H314</f>
        <v>0</v>
      </c>
    </row>
    <row r="48" spans="1:8" s="283" customFormat="1" ht="30" customHeight="1" thickBot="1" x14ac:dyDescent="0.25">
      <c r="A48" s="293"/>
      <c r="B48" s="294"/>
      <c r="C48" s="294"/>
      <c r="D48" s="295" t="s">
        <v>346</v>
      </c>
      <c r="E48" s="296">
        <f>SUM(E34:E47)</f>
        <v>506691983.86000001</v>
      </c>
      <c r="F48" s="296">
        <f>SUM(F34:F47)</f>
        <v>80810000</v>
      </c>
      <c r="G48" s="296">
        <f>SUM(G34:G47)</f>
        <v>54795652</v>
      </c>
      <c r="H48" s="296">
        <f>SUM(H34:H47)</f>
        <v>78480000</v>
      </c>
    </row>
    <row r="49" spans="1:8" s="283" customFormat="1" ht="30" customHeight="1" x14ac:dyDescent="0.2">
      <c r="A49" s="310">
        <v>11010101</v>
      </c>
      <c r="B49" s="297"/>
      <c r="C49" s="496" t="s">
        <v>807</v>
      </c>
      <c r="D49" s="311" t="s">
        <v>271</v>
      </c>
      <c r="E49" s="306">
        <f>+REVENUE!E7</f>
        <v>0</v>
      </c>
      <c r="F49" s="306">
        <f>+REVENUE!F7</f>
        <v>0</v>
      </c>
      <c r="G49" s="779">
        <f>+REVENUE!G7</f>
        <v>0</v>
      </c>
      <c r="H49" s="742">
        <f>+REVENUE!H7</f>
        <v>0</v>
      </c>
    </row>
    <row r="50" spans="1:8" s="283" customFormat="1" ht="30" customHeight="1" x14ac:dyDescent="0.2">
      <c r="A50" s="308"/>
      <c r="B50" s="288"/>
      <c r="C50" s="496" t="s">
        <v>807</v>
      </c>
      <c r="D50" s="289" t="s">
        <v>347</v>
      </c>
      <c r="E50" s="306">
        <f>+REVENUE!E13</f>
        <v>65000000</v>
      </c>
      <c r="F50" s="306">
        <f>+REVENUE!F13</f>
        <v>70000000</v>
      </c>
      <c r="G50" s="306">
        <f>+REVENUE!G13</f>
        <v>30000000</v>
      </c>
      <c r="H50" s="742">
        <f>+REVENUE!H13</f>
        <v>100000000</v>
      </c>
    </row>
    <row r="51" spans="1:8" s="283" customFormat="1" ht="30" customHeight="1" thickBot="1" x14ac:dyDescent="0.25">
      <c r="A51" s="309"/>
      <c r="B51" s="301"/>
      <c r="C51" s="496" t="s">
        <v>807</v>
      </c>
      <c r="D51" s="302" t="s">
        <v>450</v>
      </c>
      <c r="E51" s="303">
        <f>+REVENUE!E18</f>
        <v>1987377769</v>
      </c>
      <c r="F51" s="303">
        <f>+REVENUE!F18</f>
        <v>6028996846</v>
      </c>
      <c r="G51" s="303">
        <f>+REVENUE!G18</f>
        <v>4456266330.083333</v>
      </c>
      <c r="H51" s="304">
        <f>+REVENUE!H18</f>
        <v>7477890220.5599995</v>
      </c>
    </row>
    <row r="52" spans="1:8" s="283" customFormat="1" ht="30" customHeight="1" thickBot="1" x14ac:dyDescent="0.25">
      <c r="A52" s="706"/>
      <c r="B52" s="707"/>
      <c r="C52" s="710" t="s">
        <v>807</v>
      </c>
      <c r="D52" s="793" t="s">
        <v>490</v>
      </c>
      <c r="E52" s="708">
        <f>SUM(E49:E51)</f>
        <v>2052377769</v>
      </c>
      <c r="F52" s="708">
        <f>SUM(F49:F51)</f>
        <v>6098996846</v>
      </c>
      <c r="G52" s="800">
        <f>SUM(G49:G51)</f>
        <v>4486266330.083333</v>
      </c>
      <c r="H52" s="709">
        <f>SUM(H49:H51)</f>
        <v>7577890220.5599995</v>
      </c>
    </row>
    <row r="53" spans="1:8" s="283" customFormat="1" ht="30" customHeight="1" thickBot="1" x14ac:dyDescent="0.25">
      <c r="A53" s="703"/>
      <c r="B53" s="704"/>
      <c r="C53" s="704"/>
      <c r="D53" s="705" t="s">
        <v>348</v>
      </c>
      <c r="E53" s="789">
        <f>SUM(E52,E48)</f>
        <v>2559069752.8600001</v>
      </c>
      <c r="F53" s="789">
        <f>SUM(F52,F48)</f>
        <v>6179806846</v>
      </c>
      <c r="G53" s="788">
        <f>SUM(G48,G52)</f>
        <v>4541061982.083333</v>
      </c>
      <c r="H53" s="788">
        <f>SUM(H48,H52)</f>
        <v>7656370220.5599995</v>
      </c>
    </row>
  </sheetData>
  <sheetProtection selectLockedCells="1"/>
  <mergeCells count="17">
    <mergeCell ref="A32:H32"/>
    <mergeCell ref="B24:D24"/>
    <mergeCell ref="A23:D23"/>
    <mergeCell ref="A22:H22"/>
    <mergeCell ref="A21:F21"/>
    <mergeCell ref="B28:C28"/>
    <mergeCell ref="A31:H31"/>
    <mergeCell ref="B26:C26"/>
    <mergeCell ref="B27:C27"/>
    <mergeCell ref="E23:H23"/>
    <mergeCell ref="B25:C25"/>
    <mergeCell ref="A1:H1"/>
    <mergeCell ref="A2:H2"/>
    <mergeCell ref="A3:H3"/>
    <mergeCell ref="A29:H29"/>
    <mergeCell ref="A30:H30"/>
    <mergeCell ref="G21:H21"/>
  </mergeCells>
  <printOptions horizontalCentered="1"/>
  <pageMargins left="0.23622047244094499" right="0.23622047244094499" top="0.39370078740157499" bottom="0.35433070866141703" header="0.31496062992126" footer="0.31496062992126"/>
  <pageSetup paperSize="9" scale="63" orientation="landscape" r:id="rId1"/>
  <headerFooter>
    <oddFooter>&amp;L&amp;"Alasassy Caps,Bold Italic"&amp;8umfayo&amp;C&amp;"Tahoma,Regular"&amp;14Page &amp;P&amp;R&amp;"Tahoma,Regular"&amp;14 2025 BUDGET PROPORSAL</oddFooter>
  </headerFooter>
  <rowBreaks count="1" manualBreakCount="1">
    <brk id="2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907FD-AB5D-444B-A79B-7955E1FC34E2}">
  <dimension ref="A1:L50"/>
  <sheetViews>
    <sheetView view="pageBreakPreview" zoomScale="60" zoomScaleNormal="80" workbookViewId="0">
      <selection sqref="A1:L3"/>
    </sheetView>
  </sheetViews>
  <sheetFormatPr defaultColWidth="9.14453125" defaultRowHeight="14.25" x14ac:dyDescent="0.15"/>
  <cols>
    <col min="1" max="1" width="6.72265625" style="820" customWidth="1"/>
    <col min="2" max="2" width="29.19140625" style="820" customWidth="1"/>
    <col min="3" max="3" width="8.203125" style="820" customWidth="1"/>
    <col min="4" max="4" width="17.890625" style="820" customWidth="1"/>
    <col min="5" max="5" width="13.31640625" style="820" customWidth="1"/>
    <col min="6" max="6" width="16.6796875" style="820" customWidth="1"/>
    <col min="7" max="7" width="16.27734375" style="820" customWidth="1"/>
    <col min="8" max="9" width="16.8125" style="820" customWidth="1"/>
    <col min="10" max="10" width="23.40625" style="820" customWidth="1"/>
    <col min="11" max="11" width="18.5625" style="820" customWidth="1"/>
    <col min="12" max="12" width="16.140625" style="820" customWidth="1"/>
    <col min="13" max="16384" width="9.14453125" style="820"/>
  </cols>
  <sheetData>
    <row r="1" spans="1:12" ht="19.5" x14ac:dyDescent="0.2">
      <c r="A1" s="1615" t="s">
        <v>786</v>
      </c>
      <c r="B1" s="1615"/>
      <c r="C1" s="1615"/>
      <c r="D1" s="1615"/>
      <c r="E1" s="1615"/>
      <c r="F1" s="1615"/>
      <c r="G1" s="1615"/>
      <c r="H1" s="1615"/>
      <c r="I1" s="1615"/>
      <c r="J1" s="1615"/>
      <c r="K1" s="1615"/>
      <c r="L1" s="1615"/>
    </row>
    <row r="2" spans="1:12" ht="17.25" x14ac:dyDescent="0.2">
      <c r="A2" s="1613" t="s">
        <v>1012</v>
      </c>
      <c r="B2" s="1613"/>
      <c r="C2" s="1613"/>
      <c r="D2" s="1613"/>
      <c r="E2" s="1613"/>
      <c r="F2" s="1613"/>
      <c r="G2" s="1613"/>
      <c r="H2" s="1613"/>
      <c r="I2" s="1613"/>
      <c r="J2" s="1613"/>
      <c r="K2" s="1613"/>
      <c r="L2" s="1613"/>
    </row>
    <row r="3" spans="1:12" ht="17.25" x14ac:dyDescent="0.2">
      <c r="A3" s="1613" t="s">
        <v>846</v>
      </c>
      <c r="B3" s="1613"/>
      <c r="C3" s="1613"/>
      <c r="D3" s="1613"/>
      <c r="E3" s="1613"/>
      <c r="F3" s="1613"/>
      <c r="G3" s="1613"/>
      <c r="H3" s="1613"/>
      <c r="I3" s="1613"/>
      <c r="J3" s="1613"/>
      <c r="K3" s="1613"/>
      <c r="L3" s="1613"/>
    </row>
    <row r="4" spans="1:12" s="1077" customFormat="1" ht="15.95" customHeight="1" thickBot="1" x14ac:dyDescent="0.25">
      <c r="A4" s="1638" t="s">
        <v>461</v>
      </c>
      <c r="B4" s="1638"/>
      <c r="C4" s="1638"/>
      <c r="D4" s="1638"/>
      <c r="E4" s="1073"/>
      <c r="F4" s="1073"/>
      <c r="G4" s="1073"/>
      <c r="H4" s="1073"/>
      <c r="I4" s="1073"/>
      <c r="J4" s="1073"/>
      <c r="K4" s="1073"/>
      <c r="L4" s="1073"/>
    </row>
    <row r="5" spans="1:12" s="1226" customFormat="1" ht="36.75" customHeight="1" thickBot="1" x14ac:dyDescent="0.25">
      <c r="A5" s="1225" t="s">
        <v>864</v>
      </c>
      <c r="B5" s="1175" t="s">
        <v>865</v>
      </c>
      <c r="C5" s="1175" t="s">
        <v>1048</v>
      </c>
      <c r="D5" s="1175" t="s">
        <v>1047</v>
      </c>
      <c r="E5" s="1175" t="s">
        <v>890</v>
      </c>
      <c r="F5" s="1175" t="s">
        <v>868</v>
      </c>
      <c r="G5" s="1175" t="s">
        <v>869</v>
      </c>
      <c r="H5" s="1175" t="s">
        <v>870</v>
      </c>
      <c r="I5" s="1175" t="s">
        <v>871</v>
      </c>
      <c r="J5" s="1175" t="s">
        <v>872</v>
      </c>
      <c r="K5" s="1175" t="s">
        <v>1513</v>
      </c>
      <c r="L5" s="1202" t="s">
        <v>873</v>
      </c>
    </row>
    <row r="6" spans="1:12" s="1077" customFormat="1" ht="24.95" customHeight="1" x14ac:dyDescent="0.2">
      <c r="A6" s="1229">
        <v>1</v>
      </c>
      <c r="B6" s="1164" t="s">
        <v>1244</v>
      </c>
      <c r="C6" s="1164" t="s">
        <v>1429</v>
      </c>
      <c r="D6" s="1081">
        <v>138726</v>
      </c>
      <c r="E6" s="1081"/>
      <c r="F6" s="1227">
        <f t="shared" ref="F6:F13" si="0">D6*35%</f>
        <v>48554.1</v>
      </c>
      <c r="G6" s="1081">
        <f t="shared" ref="G6:G13" si="1">D6*20%</f>
        <v>27745.200000000001</v>
      </c>
      <c r="H6" s="1081">
        <v>7560</v>
      </c>
      <c r="I6" s="1081">
        <f t="shared" ref="I6:I13" si="2">D6*5%</f>
        <v>6936.3</v>
      </c>
      <c r="J6" s="1081">
        <f t="shared" ref="J6:J13" si="3">D6*5%+24000</f>
        <v>30936.3</v>
      </c>
      <c r="K6" s="1081">
        <f t="shared" ref="K6:K13" si="4">SUM(F6:J6)</f>
        <v>121731.90000000001</v>
      </c>
      <c r="L6" s="1082">
        <f t="shared" ref="L6:L13" si="5">D6*10%</f>
        <v>13872.6</v>
      </c>
    </row>
    <row r="7" spans="1:12" s="1077" customFormat="1" ht="24.95" customHeight="1" thickBot="1" x14ac:dyDescent="0.25">
      <c r="A7" s="1230">
        <v>2</v>
      </c>
      <c r="B7" s="1231" t="s">
        <v>1053</v>
      </c>
      <c r="C7" s="1231" t="s">
        <v>1248</v>
      </c>
      <c r="D7" s="1158">
        <v>209763</v>
      </c>
      <c r="E7" s="1158"/>
      <c r="F7" s="1158">
        <f t="shared" si="0"/>
        <v>73417.049999999988</v>
      </c>
      <c r="G7" s="1158">
        <f t="shared" si="1"/>
        <v>41952.600000000006</v>
      </c>
      <c r="H7" s="1158">
        <v>7560</v>
      </c>
      <c r="I7" s="1158">
        <f t="shared" si="2"/>
        <v>10488.150000000001</v>
      </c>
      <c r="J7" s="1158">
        <f t="shared" si="3"/>
        <v>34488.15</v>
      </c>
      <c r="K7" s="1158">
        <f t="shared" si="4"/>
        <v>167905.94999999998</v>
      </c>
      <c r="L7" s="1159">
        <f t="shared" si="5"/>
        <v>20976.300000000003</v>
      </c>
    </row>
    <row r="8" spans="1:12" s="1140" customFormat="1" ht="24.95" customHeight="1" thickBot="1" x14ac:dyDescent="0.25">
      <c r="A8" s="1647" t="s">
        <v>1259</v>
      </c>
      <c r="B8" s="1648"/>
      <c r="C8" s="1228"/>
      <c r="D8" s="1167">
        <f>SUM(D6:D7)</f>
        <v>348489</v>
      </c>
      <c r="E8" s="1167">
        <f t="shared" ref="E8:L8" si="6">SUM(E6:E7)</f>
        <v>0</v>
      </c>
      <c r="F8" s="1167">
        <f t="shared" si="6"/>
        <v>121971.15</v>
      </c>
      <c r="G8" s="1167">
        <f t="shared" si="6"/>
        <v>69697.8</v>
      </c>
      <c r="H8" s="1167">
        <f t="shared" si="6"/>
        <v>15120</v>
      </c>
      <c r="I8" s="1167">
        <f t="shared" si="6"/>
        <v>17424.45</v>
      </c>
      <c r="J8" s="1167">
        <f t="shared" si="6"/>
        <v>65424.45</v>
      </c>
      <c r="K8" s="1167">
        <f t="shared" si="6"/>
        <v>289637.84999999998</v>
      </c>
      <c r="L8" s="1167">
        <f t="shared" si="6"/>
        <v>34848.9</v>
      </c>
    </row>
    <row r="9" spans="1:12" s="1077" customFormat="1" ht="24.95" customHeight="1" x14ac:dyDescent="0.2">
      <c r="A9" s="1229">
        <v>3</v>
      </c>
      <c r="B9" s="1164" t="s">
        <v>1505</v>
      </c>
      <c r="C9" s="1164" t="s">
        <v>1061</v>
      </c>
      <c r="D9" s="1081">
        <v>220439.76</v>
      </c>
      <c r="E9" s="1081"/>
      <c r="F9" s="1081">
        <f t="shared" si="0"/>
        <v>77153.915999999997</v>
      </c>
      <c r="G9" s="1081">
        <f t="shared" si="1"/>
        <v>44087.952000000005</v>
      </c>
      <c r="H9" s="1081">
        <v>7560</v>
      </c>
      <c r="I9" s="1081">
        <f t="shared" si="2"/>
        <v>11021.988000000001</v>
      </c>
      <c r="J9" s="1081">
        <f t="shared" si="3"/>
        <v>35021.987999999998</v>
      </c>
      <c r="K9" s="1081">
        <f t="shared" si="4"/>
        <v>174845.84399999998</v>
      </c>
      <c r="L9" s="1082">
        <f t="shared" si="5"/>
        <v>22043.976000000002</v>
      </c>
    </row>
    <row r="10" spans="1:12" s="1077" customFormat="1" ht="24.95" customHeight="1" x14ac:dyDescent="0.2">
      <c r="A10" s="1232">
        <v>4</v>
      </c>
      <c r="B10" s="1169" t="s">
        <v>1506</v>
      </c>
      <c r="C10" s="1169" t="s">
        <v>952</v>
      </c>
      <c r="D10" s="1086">
        <v>339716</v>
      </c>
      <c r="E10" s="1086"/>
      <c r="F10" s="1086">
        <f t="shared" si="0"/>
        <v>118900.59999999999</v>
      </c>
      <c r="G10" s="1086">
        <f t="shared" si="1"/>
        <v>67943.199999999997</v>
      </c>
      <c r="H10" s="1086">
        <v>7560</v>
      </c>
      <c r="I10" s="1086">
        <f t="shared" si="2"/>
        <v>16985.8</v>
      </c>
      <c r="J10" s="1086">
        <f t="shared" si="3"/>
        <v>40985.800000000003</v>
      </c>
      <c r="K10" s="1086">
        <f t="shared" si="4"/>
        <v>252375.39999999997</v>
      </c>
      <c r="L10" s="1087">
        <f t="shared" si="5"/>
        <v>33971.599999999999</v>
      </c>
    </row>
    <row r="11" spans="1:12" s="1077" customFormat="1" ht="24.95" customHeight="1" x14ac:dyDescent="0.2">
      <c r="A11" s="1232">
        <v>5</v>
      </c>
      <c r="B11" s="1169" t="s">
        <v>1509</v>
      </c>
      <c r="C11" s="1169" t="s">
        <v>1420</v>
      </c>
      <c r="D11" s="1086">
        <v>384569</v>
      </c>
      <c r="E11" s="1086"/>
      <c r="F11" s="1086">
        <f t="shared" si="0"/>
        <v>134599.15</v>
      </c>
      <c r="G11" s="1086">
        <f t="shared" si="1"/>
        <v>76913.8</v>
      </c>
      <c r="H11" s="1086">
        <v>7560</v>
      </c>
      <c r="I11" s="1086">
        <f t="shared" si="2"/>
        <v>19228.45</v>
      </c>
      <c r="J11" s="1086">
        <f t="shared" si="3"/>
        <v>43228.45</v>
      </c>
      <c r="K11" s="1086">
        <f t="shared" si="4"/>
        <v>281529.85000000003</v>
      </c>
      <c r="L11" s="1087">
        <f t="shared" si="5"/>
        <v>38456.9</v>
      </c>
    </row>
    <row r="12" spans="1:12" s="1077" customFormat="1" ht="24.95" customHeight="1" x14ac:dyDescent="0.2">
      <c r="A12" s="1232">
        <v>6</v>
      </c>
      <c r="B12" s="1169" t="s">
        <v>1507</v>
      </c>
      <c r="C12" s="1169" t="s">
        <v>1420</v>
      </c>
      <c r="D12" s="1086">
        <v>384569</v>
      </c>
      <c r="E12" s="1086"/>
      <c r="F12" s="1086">
        <f t="shared" si="0"/>
        <v>134599.15</v>
      </c>
      <c r="G12" s="1086">
        <f t="shared" si="1"/>
        <v>76913.8</v>
      </c>
      <c r="H12" s="1086">
        <v>7560</v>
      </c>
      <c r="I12" s="1086">
        <f t="shared" si="2"/>
        <v>19228.45</v>
      </c>
      <c r="J12" s="1086">
        <f t="shared" si="3"/>
        <v>43228.45</v>
      </c>
      <c r="K12" s="1086">
        <f t="shared" si="4"/>
        <v>281529.85000000003</v>
      </c>
      <c r="L12" s="1087">
        <f t="shared" si="5"/>
        <v>38456.9</v>
      </c>
    </row>
    <row r="13" spans="1:12" s="1077" customFormat="1" ht="24.95" customHeight="1" thickBot="1" x14ac:dyDescent="0.25">
      <c r="A13" s="1230">
        <v>7</v>
      </c>
      <c r="B13" s="1231" t="s">
        <v>1508</v>
      </c>
      <c r="C13" s="1231" t="s">
        <v>1420</v>
      </c>
      <c r="D13" s="1158">
        <v>384569</v>
      </c>
      <c r="E13" s="1158"/>
      <c r="F13" s="1158">
        <f t="shared" si="0"/>
        <v>134599.15</v>
      </c>
      <c r="G13" s="1158">
        <f t="shared" si="1"/>
        <v>76913.8</v>
      </c>
      <c r="H13" s="1158">
        <v>7560</v>
      </c>
      <c r="I13" s="1158">
        <f t="shared" si="2"/>
        <v>19228.45</v>
      </c>
      <c r="J13" s="1158">
        <f t="shared" si="3"/>
        <v>43228.45</v>
      </c>
      <c r="K13" s="1158">
        <f t="shared" si="4"/>
        <v>281529.85000000003</v>
      </c>
      <c r="L13" s="1159">
        <f t="shared" si="5"/>
        <v>38456.9</v>
      </c>
    </row>
    <row r="14" spans="1:12" s="1140" customFormat="1" ht="24.95" customHeight="1" thickBot="1" x14ac:dyDescent="0.25">
      <c r="A14" s="1642" t="s">
        <v>912</v>
      </c>
      <c r="B14" s="1643"/>
      <c r="C14" s="1206"/>
      <c r="D14" s="1131">
        <f>SUM(D9:D13)</f>
        <v>1713862.76</v>
      </c>
      <c r="E14" s="1131">
        <f t="shared" ref="E14:L14" si="7">SUM(E9:E13)</f>
        <v>0</v>
      </c>
      <c r="F14" s="1131">
        <f t="shared" si="7"/>
        <v>599851.96600000001</v>
      </c>
      <c r="G14" s="1131">
        <f t="shared" si="7"/>
        <v>342772.55199999997</v>
      </c>
      <c r="H14" s="1131">
        <f t="shared" si="7"/>
        <v>37800</v>
      </c>
      <c r="I14" s="1131">
        <f t="shared" si="7"/>
        <v>85693.137999999992</v>
      </c>
      <c r="J14" s="1131">
        <f t="shared" si="7"/>
        <v>205693.13799999998</v>
      </c>
      <c r="K14" s="1131">
        <f t="shared" si="7"/>
        <v>1271810.7940000002</v>
      </c>
      <c r="L14" s="1132">
        <f t="shared" si="7"/>
        <v>171386.27599999998</v>
      </c>
    </row>
    <row r="15" spans="1:12" s="1077" customFormat="1" ht="24.95" customHeight="1" x14ac:dyDescent="0.2">
      <c r="A15" s="1143">
        <v>8</v>
      </c>
      <c r="B15" s="1080" t="s">
        <v>1013</v>
      </c>
      <c r="C15" s="1080" t="s">
        <v>941</v>
      </c>
      <c r="D15" s="1081">
        <v>19120291</v>
      </c>
      <c r="E15" s="1081"/>
      <c r="F15" s="1081">
        <f>D15*35%</f>
        <v>6692101.8499999996</v>
      </c>
      <c r="G15" s="1081">
        <f>D15*20%</f>
        <v>3824058.2</v>
      </c>
      <c r="H15" s="1081">
        <v>7560</v>
      </c>
      <c r="I15" s="1081">
        <f>D15*5%</f>
        <v>956014.55</v>
      </c>
      <c r="J15" s="1081">
        <f>D15*5%+24000</f>
        <v>980014.55</v>
      </c>
      <c r="K15" s="1081">
        <f>SUM(F15:J15)</f>
        <v>12459749.150000002</v>
      </c>
      <c r="L15" s="1082">
        <f>D15*10%</f>
        <v>1912029.1</v>
      </c>
    </row>
    <row r="16" spans="1:12" s="1077" customFormat="1" ht="24.95" customHeight="1" thickBot="1" x14ac:dyDescent="0.25">
      <c r="A16" s="1218">
        <v>9</v>
      </c>
      <c r="B16" s="1157" t="s">
        <v>1014</v>
      </c>
      <c r="C16" s="1157" t="s">
        <v>941</v>
      </c>
      <c r="D16" s="1158">
        <v>19120291</v>
      </c>
      <c r="E16" s="1158"/>
      <c r="F16" s="1158">
        <f>D16*35%</f>
        <v>6692101.8499999996</v>
      </c>
      <c r="G16" s="1158">
        <f>D16*20%</f>
        <v>3824058.2</v>
      </c>
      <c r="H16" s="1158">
        <v>7560</v>
      </c>
      <c r="I16" s="1158">
        <f>D16*5%</f>
        <v>956014.55</v>
      </c>
      <c r="J16" s="1158">
        <f>D16*5%+24000</f>
        <v>980014.55</v>
      </c>
      <c r="K16" s="1158">
        <f>SUM(F16:J16)</f>
        <v>12459749.150000002</v>
      </c>
      <c r="L16" s="1159">
        <f>D16*10%</f>
        <v>1912029.1</v>
      </c>
    </row>
    <row r="17" spans="1:12" s="1077" customFormat="1" ht="24.95" customHeight="1" thickBot="1" x14ac:dyDescent="0.25">
      <c r="A17" s="1618" t="s">
        <v>875</v>
      </c>
      <c r="B17" s="1619"/>
      <c r="C17" s="1165"/>
      <c r="D17" s="1166">
        <f>SUM(D15:D16)</f>
        <v>38240582</v>
      </c>
      <c r="E17" s="1166">
        <f>SUM(E15)</f>
        <v>0</v>
      </c>
      <c r="F17" s="1166">
        <f>SUM(F15:F16)</f>
        <v>13384203.699999999</v>
      </c>
      <c r="G17" s="1166">
        <f t="shared" ref="G17:L17" si="8">SUM(G15:G16)</f>
        <v>7648116.4000000004</v>
      </c>
      <c r="H17" s="1166">
        <f t="shared" si="8"/>
        <v>15120</v>
      </c>
      <c r="I17" s="1166">
        <f t="shared" si="8"/>
        <v>1912029.1</v>
      </c>
      <c r="J17" s="1166">
        <f t="shared" si="8"/>
        <v>1960029.1</v>
      </c>
      <c r="K17" s="1166">
        <f t="shared" si="8"/>
        <v>24919498.300000004</v>
      </c>
      <c r="L17" s="1166">
        <f t="shared" si="8"/>
        <v>3824058.2</v>
      </c>
    </row>
    <row r="18" spans="1:12" s="1077" customFormat="1" ht="24.95" customHeight="1" thickBot="1" x14ac:dyDescent="0.25">
      <c r="A18" s="1637" t="s">
        <v>1015</v>
      </c>
      <c r="B18" s="1637"/>
      <c r="C18" s="1637"/>
      <c r="D18" s="1637"/>
      <c r="E18" s="1637"/>
      <c r="F18" s="1637"/>
      <c r="G18" s="1637"/>
      <c r="H18" s="1637"/>
      <c r="I18" s="1637"/>
      <c r="J18" s="1637"/>
      <c r="K18" s="1637"/>
      <c r="L18" s="1637"/>
    </row>
    <row r="19" spans="1:12" s="1077" customFormat="1" ht="24.95" customHeight="1" thickBot="1" x14ac:dyDescent="0.25">
      <c r="A19" s="1219">
        <v>1</v>
      </c>
      <c r="B19" s="1080" t="s">
        <v>1016</v>
      </c>
      <c r="C19" s="1080" t="s">
        <v>966</v>
      </c>
      <c r="D19" s="1081">
        <v>454472</v>
      </c>
      <c r="E19" s="1081"/>
      <c r="F19" s="1081">
        <f>D19*35%</f>
        <v>159065.19999999998</v>
      </c>
      <c r="G19" s="1081">
        <f>D19*20%</f>
        <v>90894.400000000009</v>
      </c>
      <c r="H19" s="1081">
        <v>7560</v>
      </c>
      <c r="I19" s="1081">
        <f>D19*5%</f>
        <v>22723.600000000002</v>
      </c>
      <c r="J19" s="1081">
        <f>D19*5%+24000</f>
        <v>46723.600000000006</v>
      </c>
      <c r="K19" s="1081">
        <f>SUM(F19:J19)</f>
        <v>326966.79999999993</v>
      </c>
      <c r="L19" s="1082">
        <f>D19*10%</f>
        <v>45447.200000000004</v>
      </c>
    </row>
    <row r="20" spans="1:12" s="1077" customFormat="1" ht="24.95" customHeight="1" thickBot="1" x14ac:dyDescent="0.25">
      <c r="A20" s="1624" t="s">
        <v>912</v>
      </c>
      <c r="B20" s="1625"/>
      <c r="C20" s="1129"/>
      <c r="D20" s="1131">
        <f t="shared" ref="D20:L20" si="9">SUM(D19:D19)</f>
        <v>454472</v>
      </c>
      <c r="E20" s="1131">
        <f t="shared" si="9"/>
        <v>0</v>
      </c>
      <c r="F20" s="1131">
        <f t="shared" si="9"/>
        <v>159065.19999999998</v>
      </c>
      <c r="G20" s="1131">
        <f t="shared" si="9"/>
        <v>90894.400000000009</v>
      </c>
      <c r="H20" s="1131">
        <f t="shared" si="9"/>
        <v>7560</v>
      </c>
      <c r="I20" s="1131">
        <f t="shared" si="9"/>
        <v>22723.600000000002</v>
      </c>
      <c r="J20" s="1131">
        <f t="shared" si="9"/>
        <v>46723.600000000006</v>
      </c>
      <c r="K20" s="1131">
        <f t="shared" si="9"/>
        <v>326966.79999999993</v>
      </c>
      <c r="L20" s="1132">
        <f t="shared" si="9"/>
        <v>45447.200000000004</v>
      </c>
    </row>
    <row r="21" spans="1:12" s="1077" customFormat="1" ht="24.95" customHeight="1" thickBot="1" x14ac:dyDescent="0.25">
      <c r="A21" s="1093">
        <v>2</v>
      </c>
      <c r="B21" s="1105" t="s">
        <v>1017</v>
      </c>
      <c r="C21" s="1105" t="s">
        <v>928</v>
      </c>
      <c r="D21" s="1152">
        <v>834868</v>
      </c>
      <c r="E21" s="1152"/>
      <c r="F21" s="1152">
        <f>D21*35%</f>
        <v>292203.8</v>
      </c>
      <c r="G21" s="1152">
        <f>D21*20%</f>
        <v>166973.6</v>
      </c>
      <c r="H21" s="1152">
        <v>7560</v>
      </c>
      <c r="I21" s="1152">
        <f>D21*5%</f>
        <v>41743.4</v>
      </c>
      <c r="J21" s="1152">
        <f>D21*5%+24000</f>
        <v>65743.399999999994</v>
      </c>
      <c r="K21" s="1152">
        <f>SUM(F21:J21)</f>
        <v>574224.20000000007</v>
      </c>
      <c r="L21" s="1153">
        <f>D21*10%</f>
        <v>83486.8</v>
      </c>
    </row>
    <row r="22" spans="1:12" s="1077" customFormat="1" ht="24.95" customHeight="1" thickBot="1" x14ac:dyDescent="0.25">
      <c r="A22" s="1622" t="s">
        <v>875</v>
      </c>
      <c r="B22" s="1623"/>
      <c r="C22" s="1105"/>
      <c r="D22" s="1131">
        <f>SUM(D21:D21)</f>
        <v>834868</v>
      </c>
      <c r="E22" s="1131">
        <f>SUM(E21)</f>
        <v>0</v>
      </c>
      <c r="F22" s="1131">
        <f t="shared" ref="F22:L22" si="10">SUM(F21:F21)</f>
        <v>292203.8</v>
      </c>
      <c r="G22" s="1131">
        <f t="shared" si="10"/>
        <v>166973.6</v>
      </c>
      <c r="H22" s="1131">
        <f t="shared" si="10"/>
        <v>7560</v>
      </c>
      <c r="I22" s="1131">
        <f t="shared" si="10"/>
        <v>41743.4</v>
      </c>
      <c r="J22" s="1131">
        <f t="shared" si="10"/>
        <v>65743.399999999994</v>
      </c>
      <c r="K22" s="1131">
        <f t="shared" si="10"/>
        <v>574224.20000000007</v>
      </c>
      <c r="L22" s="1131">
        <f t="shared" si="10"/>
        <v>83486.8</v>
      </c>
    </row>
    <row r="23" spans="1:12" s="1191" customFormat="1" ht="24.95" customHeight="1" thickBot="1" x14ac:dyDescent="0.25">
      <c r="A23" s="1639" t="s">
        <v>1018</v>
      </c>
      <c r="B23" s="1639"/>
      <c r="C23" s="1194"/>
      <c r="D23" s="1192"/>
      <c r="E23" s="1192"/>
      <c r="F23" s="1192"/>
      <c r="G23" s="1192"/>
      <c r="H23" s="1192"/>
      <c r="I23" s="1192"/>
      <c r="J23" s="1192"/>
      <c r="K23" s="1192"/>
      <c r="L23" s="1192"/>
    </row>
    <row r="24" spans="1:12" s="1191" customFormat="1" ht="24.95" customHeight="1" thickBot="1" x14ac:dyDescent="0.25">
      <c r="A24" s="1220" t="s">
        <v>864</v>
      </c>
      <c r="B24" s="1170" t="s">
        <v>865</v>
      </c>
      <c r="C24" s="1170" t="s">
        <v>918</v>
      </c>
      <c r="D24" s="1170" t="s">
        <v>877</v>
      </c>
      <c r="E24" s="1170" t="s">
        <v>890</v>
      </c>
      <c r="F24" s="1170" t="s">
        <v>992</v>
      </c>
      <c r="G24" s="1170" t="s">
        <v>993</v>
      </c>
      <c r="H24" s="1170" t="s">
        <v>994</v>
      </c>
      <c r="I24" s="1170"/>
      <c r="J24" s="1170"/>
      <c r="K24" s="1170" t="s">
        <v>857</v>
      </c>
      <c r="L24" s="1171" t="s">
        <v>873</v>
      </c>
    </row>
    <row r="25" spans="1:12" s="1191" customFormat="1" ht="24.95" customHeight="1" x14ac:dyDescent="0.2">
      <c r="A25" s="1221">
        <v>1</v>
      </c>
      <c r="B25" s="1210" t="s">
        <v>1053</v>
      </c>
      <c r="C25" s="1099" t="s">
        <v>1054</v>
      </c>
      <c r="D25" s="1100">
        <v>413482</v>
      </c>
      <c r="E25" s="1211"/>
      <c r="F25" s="1100">
        <v>56400</v>
      </c>
      <c r="G25" s="1100">
        <v>347034</v>
      </c>
      <c r="H25" s="1100" t="s">
        <v>995</v>
      </c>
      <c r="I25" s="1100"/>
      <c r="J25" s="1100"/>
      <c r="K25" s="1100"/>
      <c r="L25" s="1101"/>
    </row>
    <row r="26" spans="1:12" s="1191" customFormat="1" ht="24.95" customHeight="1" x14ac:dyDescent="0.2">
      <c r="A26" s="1168">
        <v>2</v>
      </c>
      <c r="B26" s="1196" t="s">
        <v>1052</v>
      </c>
      <c r="C26" s="1085" t="s">
        <v>955</v>
      </c>
      <c r="D26" s="1086">
        <v>413482</v>
      </c>
      <c r="E26" s="1197"/>
      <c r="F26" s="1086">
        <v>56400</v>
      </c>
      <c r="G26" s="1086">
        <v>347034</v>
      </c>
      <c r="H26" s="1086" t="s">
        <v>995</v>
      </c>
      <c r="I26" s="1086"/>
      <c r="J26" s="1086"/>
      <c r="K26" s="1086"/>
      <c r="L26" s="1087"/>
    </row>
    <row r="27" spans="1:12" s="1191" customFormat="1" ht="24.95" customHeight="1" x14ac:dyDescent="0.2">
      <c r="A27" s="1168">
        <v>3</v>
      </c>
      <c r="B27" s="1196" t="s">
        <v>1055</v>
      </c>
      <c r="C27" s="1085" t="s">
        <v>955</v>
      </c>
      <c r="D27" s="1086">
        <v>413482</v>
      </c>
      <c r="E27" s="1197"/>
      <c r="F27" s="1086">
        <v>56400</v>
      </c>
      <c r="G27" s="1086">
        <v>347034</v>
      </c>
      <c r="H27" s="1086" t="s">
        <v>995</v>
      </c>
      <c r="I27" s="1086"/>
      <c r="J27" s="1086"/>
      <c r="K27" s="1086"/>
      <c r="L27" s="1087"/>
    </row>
    <row r="28" spans="1:12" s="1191" customFormat="1" ht="24.95" customHeight="1" thickBot="1" x14ac:dyDescent="0.25">
      <c r="A28" s="1215">
        <v>4</v>
      </c>
      <c r="B28" s="1216" t="s">
        <v>1056</v>
      </c>
      <c r="C28" s="1157" t="s">
        <v>955</v>
      </c>
      <c r="D28" s="1158">
        <v>413482</v>
      </c>
      <c r="E28" s="1217"/>
      <c r="F28" s="1158">
        <v>56400</v>
      </c>
      <c r="G28" s="1158">
        <v>347034</v>
      </c>
      <c r="H28" s="1158" t="s">
        <v>995</v>
      </c>
      <c r="I28" s="1158"/>
      <c r="J28" s="1158"/>
      <c r="K28" s="1158"/>
      <c r="L28" s="1159"/>
    </row>
    <row r="29" spans="1:12" s="1191" customFormat="1" ht="24.95" customHeight="1" thickBot="1" x14ac:dyDescent="0.25">
      <c r="A29" s="1640" t="s">
        <v>904</v>
      </c>
      <c r="B29" s="1641"/>
      <c r="C29" s="1641"/>
      <c r="D29" s="1131">
        <f>SUM(D25:D28)</f>
        <v>1653928</v>
      </c>
      <c r="E29" s="1131">
        <f>SUM(E25:E28)</f>
        <v>0</v>
      </c>
      <c r="F29" s="1131">
        <f>SUM(F25:F28)</f>
        <v>225600</v>
      </c>
      <c r="G29" s="1131">
        <f>SUM(G25:G28)</f>
        <v>1388136</v>
      </c>
      <c r="H29" s="1152"/>
      <c r="I29" s="1152"/>
      <c r="J29" s="1152"/>
      <c r="K29" s="1152"/>
      <c r="L29" s="1153"/>
    </row>
    <row r="30" spans="1:12" s="1191" customFormat="1" ht="24.95" customHeight="1" x14ac:dyDescent="0.2">
      <c r="A30" s="1163">
        <v>5</v>
      </c>
      <c r="B30" s="1189" t="s">
        <v>1059</v>
      </c>
      <c r="C30" s="1080" t="s">
        <v>1061</v>
      </c>
      <c r="D30" s="1081">
        <v>618379</v>
      </c>
      <c r="E30" s="1188"/>
      <c r="F30" s="1081">
        <v>56400</v>
      </c>
      <c r="G30" s="1081">
        <v>52011</v>
      </c>
      <c r="H30" s="1081"/>
      <c r="I30" s="1081"/>
      <c r="J30" s="1081"/>
      <c r="K30" s="1081"/>
      <c r="L30" s="1082"/>
    </row>
    <row r="31" spans="1:12" s="1191" customFormat="1" ht="24.95" customHeight="1" x14ac:dyDescent="0.2">
      <c r="A31" s="1168">
        <v>6</v>
      </c>
      <c r="B31" s="1196" t="s">
        <v>1060</v>
      </c>
      <c r="C31" s="1085" t="s">
        <v>1061</v>
      </c>
      <c r="D31" s="1086">
        <v>618379</v>
      </c>
      <c r="E31" s="1197"/>
      <c r="F31" s="1086">
        <v>56400</v>
      </c>
      <c r="G31" s="1086">
        <v>52011</v>
      </c>
      <c r="H31" s="1086"/>
      <c r="I31" s="1086"/>
      <c r="J31" s="1086"/>
      <c r="K31" s="1086"/>
      <c r="L31" s="1087"/>
    </row>
    <row r="32" spans="1:12" s="1191" customFormat="1" ht="24.95" customHeight="1" x14ac:dyDescent="0.2">
      <c r="A32" s="1168">
        <v>7</v>
      </c>
      <c r="B32" s="1196" t="s">
        <v>1057</v>
      </c>
      <c r="C32" s="1085" t="s">
        <v>965</v>
      </c>
      <c r="D32" s="1086">
        <v>639809</v>
      </c>
      <c r="E32" s="1197"/>
      <c r="F32" s="1086">
        <v>56400</v>
      </c>
      <c r="G32" s="1086">
        <v>53806</v>
      </c>
      <c r="H32" s="1086"/>
      <c r="I32" s="1086"/>
      <c r="J32" s="1086"/>
      <c r="K32" s="1086"/>
      <c r="L32" s="1087"/>
    </row>
    <row r="33" spans="1:12" s="1191" customFormat="1" ht="24.95" customHeight="1" x14ac:dyDescent="0.2">
      <c r="A33" s="1168">
        <v>8</v>
      </c>
      <c r="B33" s="1196" t="s">
        <v>1058</v>
      </c>
      <c r="C33" s="1085" t="s">
        <v>965</v>
      </c>
      <c r="D33" s="1086">
        <v>639809</v>
      </c>
      <c r="E33" s="1197"/>
      <c r="F33" s="1086">
        <v>56400</v>
      </c>
      <c r="G33" s="1086">
        <v>53806</v>
      </c>
      <c r="H33" s="1086"/>
      <c r="I33" s="1086"/>
      <c r="J33" s="1086"/>
      <c r="K33" s="1086"/>
      <c r="L33" s="1087"/>
    </row>
    <row r="34" spans="1:12" s="1191" customFormat="1" ht="24.95" customHeight="1" x14ac:dyDescent="0.2">
      <c r="A34" s="1168">
        <v>9</v>
      </c>
      <c r="B34" s="1196" t="s">
        <v>1062</v>
      </c>
      <c r="C34" s="1085" t="s">
        <v>1019</v>
      </c>
      <c r="D34" s="1086">
        <v>725526</v>
      </c>
      <c r="E34" s="1197"/>
      <c r="F34" s="1086">
        <v>56400</v>
      </c>
      <c r="G34" s="1086">
        <v>69872</v>
      </c>
      <c r="H34" s="1086"/>
      <c r="I34" s="1086"/>
      <c r="J34" s="1086"/>
      <c r="K34" s="1086"/>
      <c r="L34" s="1087"/>
    </row>
    <row r="35" spans="1:12" s="1191" customFormat="1" ht="24.95" customHeight="1" x14ac:dyDescent="0.2">
      <c r="A35" s="1168">
        <v>10</v>
      </c>
      <c r="B35" s="1196" t="s">
        <v>1063</v>
      </c>
      <c r="C35" s="1085" t="s">
        <v>1019</v>
      </c>
      <c r="D35" s="1086">
        <v>725526</v>
      </c>
      <c r="E35" s="1197"/>
      <c r="F35" s="1086">
        <v>56400</v>
      </c>
      <c r="G35" s="1086">
        <v>69872</v>
      </c>
      <c r="H35" s="1086"/>
      <c r="I35" s="1086"/>
      <c r="J35" s="1086"/>
      <c r="K35" s="1086"/>
      <c r="L35" s="1087"/>
    </row>
    <row r="36" spans="1:12" s="1191" customFormat="1" ht="24.95" customHeight="1" x14ac:dyDescent="0.2">
      <c r="A36" s="1168">
        <v>11</v>
      </c>
      <c r="B36" s="1196" t="s">
        <v>1064</v>
      </c>
      <c r="C36" s="1085" t="s">
        <v>951</v>
      </c>
      <c r="D36" s="1086">
        <v>1014718</v>
      </c>
      <c r="E36" s="1197"/>
      <c r="F36" s="1086">
        <v>56400</v>
      </c>
      <c r="G36" s="1086">
        <v>87936</v>
      </c>
      <c r="H36" s="1086"/>
      <c r="I36" s="1086"/>
      <c r="J36" s="1086"/>
      <c r="K36" s="1086"/>
      <c r="L36" s="1087"/>
    </row>
    <row r="37" spans="1:12" s="1191" customFormat="1" ht="24.95" customHeight="1" x14ac:dyDescent="0.2">
      <c r="A37" s="1168">
        <v>12</v>
      </c>
      <c r="B37" s="1196" t="s">
        <v>1020</v>
      </c>
      <c r="C37" s="1085" t="s">
        <v>966</v>
      </c>
      <c r="D37" s="1086">
        <v>1252909</v>
      </c>
      <c r="E37" s="1197"/>
      <c r="F37" s="1086">
        <v>56400</v>
      </c>
      <c r="G37" s="1086">
        <v>108330</v>
      </c>
      <c r="H37" s="1086"/>
      <c r="I37" s="1086"/>
      <c r="J37" s="1086"/>
      <c r="K37" s="1086"/>
      <c r="L37" s="1087"/>
    </row>
    <row r="38" spans="1:12" s="1191" customFormat="1" ht="24.95" customHeight="1" x14ac:dyDescent="0.2">
      <c r="A38" s="1168">
        <v>13</v>
      </c>
      <c r="B38" s="1196" t="s">
        <v>1065</v>
      </c>
      <c r="C38" s="1085" t="s">
        <v>927</v>
      </c>
      <c r="D38" s="1086">
        <v>1782957</v>
      </c>
      <c r="E38" s="1197"/>
      <c r="F38" s="1086">
        <v>56400</v>
      </c>
      <c r="G38" s="1086">
        <v>151711</v>
      </c>
      <c r="H38" s="1086"/>
      <c r="I38" s="1086"/>
      <c r="J38" s="1086"/>
      <c r="K38" s="1086"/>
      <c r="L38" s="1087"/>
    </row>
    <row r="39" spans="1:12" s="1191" customFormat="1" ht="24.95" customHeight="1" x14ac:dyDescent="0.2">
      <c r="A39" s="1168">
        <v>14</v>
      </c>
      <c r="B39" s="1196" t="s">
        <v>1021</v>
      </c>
      <c r="C39" s="1085" t="s">
        <v>927</v>
      </c>
      <c r="D39" s="1086">
        <v>1782957</v>
      </c>
      <c r="E39" s="1197"/>
      <c r="F39" s="1086">
        <v>56400</v>
      </c>
      <c r="G39" s="1086">
        <v>151711</v>
      </c>
      <c r="H39" s="1086"/>
      <c r="I39" s="1086"/>
      <c r="J39" s="1086"/>
      <c r="K39" s="1086"/>
      <c r="L39" s="1087"/>
    </row>
    <row r="40" spans="1:12" s="1191" customFormat="1" ht="24.95" customHeight="1" x14ac:dyDescent="0.2">
      <c r="A40" s="1168">
        <v>15</v>
      </c>
      <c r="B40" s="1196" t="s">
        <v>1066</v>
      </c>
      <c r="C40" s="1085" t="s">
        <v>927</v>
      </c>
      <c r="D40" s="1086">
        <v>1782957</v>
      </c>
      <c r="E40" s="1197"/>
      <c r="F40" s="1086">
        <v>56400</v>
      </c>
      <c r="G40" s="1086">
        <v>151711</v>
      </c>
      <c r="H40" s="1086"/>
      <c r="I40" s="1086"/>
      <c r="J40" s="1086"/>
      <c r="K40" s="1086"/>
      <c r="L40" s="1087"/>
    </row>
    <row r="41" spans="1:12" s="1191" customFormat="1" ht="24.95" customHeight="1" x14ac:dyDescent="0.2">
      <c r="A41" s="1168">
        <v>16</v>
      </c>
      <c r="B41" s="1196" t="s">
        <v>1021</v>
      </c>
      <c r="C41" s="1085" t="s">
        <v>927</v>
      </c>
      <c r="D41" s="1086">
        <v>1782957</v>
      </c>
      <c r="E41" s="1197"/>
      <c r="F41" s="1086">
        <v>56400</v>
      </c>
      <c r="G41" s="1086">
        <v>151711</v>
      </c>
      <c r="H41" s="1086"/>
      <c r="I41" s="1086"/>
      <c r="J41" s="1086"/>
      <c r="K41" s="1086"/>
      <c r="L41" s="1087"/>
    </row>
    <row r="42" spans="1:12" s="1191" customFormat="1" ht="24.95" customHeight="1" thickBot="1" x14ac:dyDescent="0.25">
      <c r="A42" s="1168">
        <v>17</v>
      </c>
      <c r="B42" s="1216" t="s">
        <v>1066</v>
      </c>
      <c r="C42" s="1157" t="s">
        <v>927</v>
      </c>
      <c r="D42" s="1158">
        <v>1782957</v>
      </c>
      <c r="E42" s="1217"/>
      <c r="F42" s="1158">
        <v>56400</v>
      </c>
      <c r="G42" s="1158">
        <v>151711</v>
      </c>
      <c r="H42" s="1158"/>
      <c r="I42" s="1158"/>
      <c r="J42" s="1158"/>
      <c r="K42" s="1158"/>
      <c r="L42" s="1159"/>
    </row>
    <row r="43" spans="1:12" s="1191" customFormat="1" ht="24.95" customHeight="1" thickBot="1" x14ac:dyDescent="0.25">
      <c r="A43" s="1640" t="s">
        <v>916</v>
      </c>
      <c r="B43" s="1641"/>
      <c r="C43" s="1129"/>
      <c r="D43" s="1131">
        <f t="shared" ref="D43:L43" si="11">SUM(D30:D42)</f>
        <v>15149840</v>
      </c>
      <c r="E43" s="1131">
        <f t="shared" si="11"/>
        <v>0</v>
      </c>
      <c r="F43" s="1131">
        <f t="shared" si="11"/>
        <v>733200</v>
      </c>
      <c r="G43" s="1131">
        <f t="shared" si="11"/>
        <v>1306199</v>
      </c>
      <c r="H43" s="1131">
        <f t="shared" si="11"/>
        <v>0</v>
      </c>
      <c r="I43" s="1131">
        <f t="shared" si="11"/>
        <v>0</v>
      </c>
      <c r="J43" s="1131">
        <f t="shared" si="11"/>
        <v>0</v>
      </c>
      <c r="K43" s="1131">
        <f t="shared" si="11"/>
        <v>0</v>
      </c>
      <c r="L43" s="1132">
        <f t="shared" si="11"/>
        <v>0</v>
      </c>
    </row>
    <row r="44" spans="1:12" s="1191" customFormat="1" ht="24.95" customHeight="1" thickBot="1" x14ac:dyDescent="0.25">
      <c r="A44" s="1644" t="s">
        <v>917</v>
      </c>
      <c r="B44" s="1645"/>
      <c r="C44" s="1646"/>
      <c r="D44" s="1200"/>
      <c r="E44" s="1200"/>
      <c r="F44" s="1200"/>
      <c r="G44" s="1200"/>
      <c r="H44" s="1200"/>
      <c r="I44" s="1200"/>
      <c r="J44" s="1200"/>
      <c r="K44" s="1200"/>
      <c r="L44" s="1201"/>
    </row>
    <row r="45" spans="1:12" s="1191" customFormat="1" ht="24.95" customHeight="1" x14ac:dyDescent="0.2">
      <c r="A45" s="1222">
        <v>18</v>
      </c>
      <c r="B45" s="1189" t="s">
        <v>1067</v>
      </c>
      <c r="C45" s="1223" t="s">
        <v>1010</v>
      </c>
      <c r="D45" s="1081">
        <v>2554015</v>
      </c>
      <c r="E45" s="1081"/>
      <c r="F45" s="1081">
        <v>56400</v>
      </c>
      <c r="G45" s="1081">
        <v>218759</v>
      </c>
      <c r="H45" s="1081"/>
      <c r="I45" s="1081"/>
      <c r="J45" s="1081"/>
      <c r="K45" s="1081"/>
      <c r="L45" s="1082"/>
    </row>
    <row r="46" spans="1:12" s="1191" customFormat="1" ht="24.95" customHeight="1" thickBot="1" x14ac:dyDescent="0.25">
      <c r="A46" s="1224">
        <v>19</v>
      </c>
      <c r="B46" s="1157" t="s">
        <v>1370</v>
      </c>
      <c r="C46" s="1157" t="s">
        <v>928</v>
      </c>
      <c r="D46" s="1158">
        <v>3233181</v>
      </c>
      <c r="E46" s="1158"/>
      <c r="F46" s="1158">
        <v>56400</v>
      </c>
      <c r="G46" s="1158">
        <v>277962</v>
      </c>
      <c r="H46" s="1158">
        <v>361189</v>
      </c>
      <c r="I46" s="1158"/>
      <c r="J46" s="1158"/>
      <c r="K46" s="1158"/>
      <c r="L46" s="1159"/>
    </row>
    <row r="47" spans="1:12" s="1191" customFormat="1" ht="24.95" customHeight="1" thickBot="1" x14ac:dyDescent="0.25">
      <c r="A47" s="1618" t="s">
        <v>875</v>
      </c>
      <c r="B47" s="1619"/>
      <c r="C47" s="1165"/>
      <c r="D47" s="1166">
        <f>SUM(D46:D46)</f>
        <v>3233181</v>
      </c>
      <c r="E47" s="1166">
        <f>SUM(E46)</f>
        <v>0</v>
      </c>
      <c r="F47" s="1166">
        <f t="shared" ref="F47:L47" si="12">SUM(F46:F46)</f>
        <v>56400</v>
      </c>
      <c r="G47" s="1166">
        <f t="shared" si="12"/>
        <v>277962</v>
      </c>
      <c r="H47" s="1166">
        <f t="shared" si="12"/>
        <v>361189</v>
      </c>
      <c r="I47" s="1166">
        <f t="shared" si="12"/>
        <v>0</v>
      </c>
      <c r="J47" s="1166">
        <f t="shared" si="12"/>
        <v>0</v>
      </c>
      <c r="K47" s="1166">
        <f t="shared" si="12"/>
        <v>0</v>
      </c>
      <c r="L47" s="1166">
        <f t="shared" si="12"/>
        <v>0</v>
      </c>
    </row>
    <row r="48" spans="1:12" s="858" customFormat="1" x14ac:dyDescent="0.15"/>
    <row r="49" s="858" customFormat="1" x14ac:dyDescent="0.15"/>
    <row r="50" s="858" customFormat="1" x14ac:dyDescent="0.15"/>
  </sheetData>
  <mergeCells count="15">
    <mergeCell ref="A44:C44"/>
    <mergeCell ref="A47:B47"/>
    <mergeCell ref="A43:B43"/>
    <mergeCell ref="A18:L18"/>
    <mergeCell ref="A20:B20"/>
    <mergeCell ref="A4:D4"/>
    <mergeCell ref="A22:B22"/>
    <mergeCell ref="A23:B23"/>
    <mergeCell ref="A29:C29"/>
    <mergeCell ref="A1:L1"/>
    <mergeCell ref="A2:L2"/>
    <mergeCell ref="A3:L3"/>
    <mergeCell ref="A17:B17"/>
    <mergeCell ref="A14:B14"/>
    <mergeCell ref="A8:B8"/>
  </mergeCells>
  <pageMargins left="0.7" right="0.7" top="0.75" bottom="0.75" header="0.3" footer="0.3"/>
  <pageSetup paperSize="9" scale="65"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BBC2-4E23-4650-9B39-704D02A6A8CD}">
  <dimension ref="A1:L28"/>
  <sheetViews>
    <sheetView view="pageBreakPreview" topLeftCell="A11" zoomScale="70" zoomScaleNormal="100" zoomScaleSheetLayoutView="70" workbookViewId="0">
      <selection activeCell="D27" sqref="D27"/>
    </sheetView>
  </sheetViews>
  <sheetFormatPr defaultRowHeight="15" x14ac:dyDescent="0.2"/>
  <cols>
    <col min="1" max="1" width="5.91796875" customWidth="1"/>
    <col min="2" max="2" width="27.57421875" customWidth="1"/>
    <col min="4" max="4" width="16.54296875" customWidth="1"/>
    <col min="5" max="5" width="9.953125" bestFit="1" customWidth="1"/>
    <col min="6" max="7" width="15.19921875" bestFit="1" customWidth="1"/>
    <col min="8" max="8" width="13.85546875" bestFit="1" customWidth="1"/>
    <col min="9" max="10" width="15.19921875" bestFit="1" customWidth="1"/>
    <col min="11" max="11" width="17.21875" customWidth="1"/>
    <col min="12" max="12" width="15.19921875" bestFit="1" customWidth="1"/>
  </cols>
  <sheetData>
    <row r="1" spans="1:12" ht="19.5" x14ac:dyDescent="0.2">
      <c r="A1" s="1615" t="s">
        <v>786</v>
      </c>
      <c r="B1" s="1615"/>
      <c r="C1" s="1615"/>
      <c r="D1" s="1615"/>
      <c r="E1" s="1615"/>
      <c r="F1" s="1615"/>
      <c r="G1" s="1615"/>
      <c r="H1" s="1615"/>
      <c r="I1" s="1615"/>
      <c r="J1" s="1615"/>
      <c r="K1" s="1615"/>
      <c r="L1" s="1615"/>
    </row>
    <row r="2" spans="1:12" ht="17.25" x14ac:dyDescent="0.2">
      <c r="A2" s="1613" t="s">
        <v>1049</v>
      </c>
      <c r="B2" s="1613"/>
      <c r="C2" s="1613"/>
      <c r="D2" s="1613"/>
      <c r="E2" s="1613"/>
      <c r="F2" s="1613"/>
      <c r="G2" s="1613"/>
      <c r="H2" s="1613"/>
      <c r="I2" s="1613"/>
      <c r="J2" s="1613"/>
      <c r="K2" s="1613"/>
      <c r="L2" s="1613"/>
    </row>
    <row r="3" spans="1:12" ht="17.25" x14ac:dyDescent="0.2">
      <c r="A3" s="1613" t="s">
        <v>1045</v>
      </c>
      <c r="B3" s="1613"/>
      <c r="C3" s="1613"/>
      <c r="D3" s="1613"/>
      <c r="E3" s="1613"/>
      <c r="F3" s="1613"/>
      <c r="G3" s="1613"/>
      <c r="H3" s="1613"/>
      <c r="I3" s="1613"/>
      <c r="J3" s="1613"/>
      <c r="K3" s="1613"/>
      <c r="L3" s="1613"/>
    </row>
    <row r="4" spans="1:12" ht="16.5" thickBot="1" x14ac:dyDescent="0.25">
      <c r="A4" s="1017" t="s">
        <v>365</v>
      </c>
      <c r="B4" s="1017"/>
      <c r="C4" s="1017"/>
      <c r="D4" s="1017"/>
      <c r="E4" s="1017"/>
      <c r="F4" s="1017"/>
      <c r="G4" s="1017"/>
      <c r="H4" s="1017"/>
      <c r="I4" s="1017"/>
      <c r="J4" s="1017"/>
      <c r="K4" s="1017"/>
      <c r="L4" s="1017"/>
    </row>
    <row r="5" spans="1:12" s="1140" customFormat="1" ht="24.95" customHeight="1" thickBot="1" x14ac:dyDescent="0.25">
      <c r="A5" s="1234" t="s">
        <v>864</v>
      </c>
      <c r="B5" s="1235" t="s">
        <v>865</v>
      </c>
      <c r="C5" s="1235" t="s">
        <v>1048</v>
      </c>
      <c r="D5" s="1235" t="s">
        <v>1047</v>
      </c>
      <c r="E5" s="1235" t="s">
        <v>890</v>
      </c>
      <c r="F5" s="1235" t="s">
        <v>868</v>
      </c>
      <c r="G5" s="1235" t="s">
        <v>869</v>
      </c>
      <c r="H5" s="1235" t="s">
        <v>870</v>
      </c>
      <c r="I5" s="1235" t="s">
        <v>871</v>
      </c>
      <c r="J5" s="1235" t="s">
        <v>872</v>
      </c>
      <c r="K5" s="1235" t="s">
        <v>857</v>
      </c>
      <c r="L5" s="1236" t="s">
        <v>873</v>
      </c>
    </row>
    <row r="6" spans="1:12" s="1140" customFormat="1" ht="24.95" customHeight="1" x14ac:dyDescent="0.2">
      <c r="A6" s="1207">
        <v>1</v>
      </c>
      <c r="B6" s="1189" t="s">
        <v>1441</v>
      </c>
      <c r="C6" s="1237" t="s">
        <v>903</v>
      </c>
      <c r="D6" s="1081">
        <v>144192</v>
      </c>
      <c r="E6" s="1189"/>
      <c r="F6" s="1081">
        <f>D6*35%</f>
        <v>50467.199999999997</v>
      </c>
      <c r="G6" s="1081">
        <f>D6*20%</f>
        <v>28838.400000000001</v>
      </c>
      <c r="H6" s="1081">
        <v>5400</v>
      </c>
      <c r="I6" s="1081">
        <f>D6*5%</f>
        <v>7209.6</v>
      </c>
      <c r="J6" s="1081">
        <f>D6*5%+64915.68</f>
        <v>72125.279999999999</v>
      </c>
      <c r="K6" s="1081">
        <f t="shared" ref="K6:K15" si="0">SUM(F6:J6)</f>
        <v>164040.48000000001</v>
      </c>
      <c r="L6" s="1082">
        <f t="shared" ref="L6:L15" si="1">D6*10%</f>
        <v>14419.2</v>
      </c>
    </row>
    <row r="7" spans="1:12" s="1140" customFormat="1" ht="24.95" customHeight="1" x14ac:dyDescent="0.2">
      <c r="A7" s="1208">
        <v>2</v>
      </c>
      <c r="B7" s="1196" t="s">
        <v>1441</v>
      </c>
      <c r="C7" s="1233" t="s">
        <v>903</v>
      </c>
      <c r="D7" s="1086">
        <v>144192</v>
      </c>
      <c r="E7" s="1196"/>
      <c r="F7" s="1086">
        <f t="shared" ref="F7:F15" si="2">D7*35%</f>
        <v>50467.199999999997</v>
      </c>
      <c r="G7" s="1086">
        <f t="shared" ref="G7:G15" si="3">D7*20%</f>
        <v>28838.400000000001</v>
      </c>
      <c r="H7" s="1086">
        <v>5400</v>
      </c>
      <c r="I7" s="1086">
        <f t="shared" ref="I7:I15" si="4">D7*5%</f>
        <v>7209.6</v>
      </c>
      <c r="J7" s="1086">
        <f t="shared" ref="J7:J15" si="5">D7*5%+64915.68</f>
        <v>72125.279999999999</v>
      </c>
      <c r="K7" s="1086">
        <f t="shared" si="0"/>
        <v>164040.48000000001</v>
      </c>
      <c r="L7" s="1087">
        <f t="shared" si="1"/>
        <v>14419.2</v>
      </c>
    </row>
    <row r="8" spans="1:12" s="1140" customFormat="1" ht="24.95" customHeight="1" x14ac:dyDescent="0.2">
      <c r="A8" s="1208">
        <v>3</v>
      </c>
      <c r="B8" s="1196" t="s">
        <v>1441</v>
      </c>
      <c r="C8" s="1233" t="s">
        <v>903</v>
      </c>
      <c r="D8" s="1086">
        <v>144192</v>
      </c>
      <c r="E8" s="1196"/>
      <c r="F8" s="1086">
        <f t="shared" si="2"/>
        <v>50467.199999999997</v>
      </c>
      <c r="G8" s="1086">
        <f t="shared" si="3"/>
        <v>28838.400000000001</v>
      </c>
      <c r="H8" s="1086">
        <v>5400</v>
      </c>
      <c r="I8" s="1086">
        <f t="shared" si="4"/>
        <v>7209.6</v>
      </c>
      <c r="J8" s="1086">
        <f t="shared" si="5"/>
        <v>72125.279999999999</v>
      </c>
      <c r="K8" s="1086">
        <f t="shared" si="0"/>
        <v>164040.48000000001</v>
      </c>
      <c r="L8" s="1087">
        <f t="shared" si="1"/>
        <v>14419.2</v>
      </c>
    </row>
    <row r="9" spans="1:12" s="1140" customFormat="1" ht="24.95" customHeight="1" x14ac:dyDescent="0.2">
      <c r="A9" s="1208">
        <v>4</v>
      </c>
      <c r="B9" s="1196" t="s">
        <v>1441</v>
      </c>
      <c r="C9" s="1233" t="s">
        <v>903</v>
      </c>
      <c r="D9" s="1086">
        <v>144192</v>
      </c>
      <c r="E9" s="1196"/>
      <c r="F9" s="1086">
        <f t="shared" si="2"/>
        <v>50467.199999999997</v>
      </c>
      <c r="G9" s="1086">
        <f t="shared" si="3"/>
        <v>28838.400000000001</v>
      </c>
      <c r="H9" s="1086">
        <v>5400</v>
      </c>
      <c r="I9" s="1086">
        <f t="shared" si="4"/>
        <v>7209.6</v>
      </c>
      <c r="J9" s="1086">
        <f t="shared" si="5"/>
        <v>72125.279999999999</v>
      </c>
      <c r="K9" s="1086">
        <f t="shared" si="0"/>
        <v>164040.48000000001</v>
      </c>
      <c r="L9" s="1087">
        <f t="shared" si="1"/>
        <v>14419.2</v>
      </c>
    </row>
    <row r="10" spans="1:12" s="1140" customFormat="1" ht="24.95" customHeight="1" x14ac:dyDescent="0.2">
      <c r="A10" s="1208">
        <v>5</v>
      </c>
      <c r="B10" s="1196" t="s">
        <v>1441</v>
      </c>
      <c r="C10" s="1233" t="s">
        <v>903</v>
      </c>
      <c r="D10" s="1086">
        <v>144192</v>
      </c>
      <c r="E10" s="1196"/>
      <c r="F10" s="1086">
        <f t="shared" si="2"/>
        <v>50467.199999999997</v>
      </c>
      <c r="G10" s="1086">
        <f t="shared" si="3"/>
        <v>28838.400000000001</v>
      </c>
      <c r="H10" s="1086">
        <v>5400</v>
      </c>
      <c r="I10" s="1086">
        <f t="shared" si="4"/>
        <v>7209.6</v>
      </c>
      <c r="J10" s="1086">
        <f t="shared" si="5"/>
        <v>72125.279999999999</v>
      </c>
      <c r="K10" s="1086">
        <f t="shared" si="0"/>
        <v>164040.48000000001</v>
      </c>
      <c r="L10" s="1087">
        <f t="shared" si="1"/>
        <v>14419.2</v>
      </c>
    </row>
    <row r="11" spans="1:12" s="1140" customFormat="1" ht="24.95" customHeight="1" x14ac:dyDescent="0.2">
      <c r="A11" s="1208">
        <v>6</v>
      </c>
      <c r="B11" s="1196" t="s">
        <v>1441</v>
      </c>
      <c r="C11" s="1233" t="s">
        <v>903</v>
      </c>
      <c r="D11" s="1086">
        <v>144192</v>
      </c>
      <c r="E11" s="1196"/>
      <c r="F11" s="1086">
        <f t="shared" si="2"/>
        <v>50467.199999999997</v>
      </c>
      <c r="G11" s="1086">
        <f t="shared" si="3"/>
        <v>28838.400000000001</v>
      </c>
      <c r="H11" s="1086">
        <v>5400</v>
      </c>
      <c r="I11" s="1086">
        <f t="shared" si="4"/>
        <v>7209.6</v>
      </c>
      <c r="J11" s="1086">
        <f t="shared" si="5"/>
        <v>72125.279999999999</v>
      </c>
      <c r="K11" s="1086">
        <f t="shared" si="0"/>
        <v>164040.48000000001</v>
      </c>
      <c r="L11" s="1087">
        <f t="shared" si="1"/>
        <v>14419.2</v>
      </c>
    </row>
    <row r="12" spans="1:12" s="1140" customFormat="1" ht="24.95" customHeight="1" x14ac:dyDescent="0.2">
      <c r="A12" s="1208">
        <v>7</v>
      </c>
      <c r="B12" s="1196" t="s">
        <v>1441</v>
      </c>
      <c r="C12" s="1233" t="s">
        <v>903</v>
      </c>
      <c r="D12" s="1086">
        <v>144192</v>
      </c>
      <c r="E12" s="1196"/>
      <c r="F12" s="1086">
        <f t="shared" si="2"/>
        <v>50467.199999999997</v>
      </c>
      <c r="G12" s="1086">
        <f t="shared" si="3"/>
        <v>28838.400000000001</v>
      </c>
      <c r="H12" s="1086">
        <v>5400</v>
      </c>
      <c r="I12" s="1086">
        <f t="shared" si="4"/>
        <v>7209.6</v>
      </c>
      <c r="J12" s="1086">
        <f t="shared" si="5"/>
        <v>72125.279999999999</v>
      </c>
      <c r="K12" s="1086">
        <f t="shared" si="0"/>
        <v>164040.48000000001</v>
      </c>
      <c r="L12" s="1087">
        <f t="shared" si="1"/>
        <v>14419.2</v>
      </c>
    </row>
    <row r="13" spans="1:12" s="1140" customFormat="1" ht="24.95" customHeight="1" x14ac:dyDescent="0.2">
      <c r="A13" s="1208">
        <v>8</v>
      </c>
      <c r="B13" s="1196" t="s">
        <v>1441</v>
      </c>
      <c r="C13" s="1233" t="s">
        <v>903</v>
      </c>
      <c r="D13" s="1086">
        <v>144192</v>
      </c>
      <c r="E13" s="1196"/>
      <c r="F13" s="1086">
        <f t="shared" si="2"/>
        <v>50467.199999999997</v>
      </c>
      <c r="G13" s="1086">
        <f t="shared" si="3"/>
        <v>28838.400000000001</v>
      </c>
      <c r="H13" s="1086">
        <v>5400</v>
      </c>
      <c r="I13" s="1086">
        <f t="shared" si="4"/>
        <v>7209.6</v>
      </c>
      <c r="J13" s="1086">
        <f t="shared" si="5"/>
        <v>72125.279999999999</v>
      </c>
      <c r="K13" s="1086">
        <f t="shared" si="0"/>
        <v>164040.48000000001</v>
      </c>
      <c r="L13" s="1087">
        <f t="shared" si="1"/>
        <v>14419.2</v>
      </c>
    </row>
    <row r="14" spans="1:12" s="1140" customFormat="1" ht="24.95" customHeight="1" x14ac:dyDescent="0.2">
      <c r="A14" s="1208">
        <v>9</v>
      </c>
      <c r="B14" s="1196" t="s">
        <v>1441</v>
      </c>
      <c r="C14" s="1233" t="s">
        <v>903</v>
      </c>
      <c r="D14" s="1086">
        <v>144192</v>
      </c>
      <c r="E14" s="1196"/>
      <c r="F14" s="1086">
        <f t="shared" si="2"/>
        <v>50467.199999999997</v>
      </c>
      <c r="G14" s="1086">
        <f t="shared" si="3"/>
        <v>28838.400000000001</v>
      </c>
      <c r="H14" s="1086">
        <v>5400</v>
      </c>
      <c r="I14" s="1086">
        <f t="shared" si="4"/>
        <v>7209.6</v>
      </c>
      <c r="J14" s="1086">
        <f t="shared" si="5"/>
        <v>72125.279999999999</v>
      </c>
      <c r="K14" s="1086">
        <f t="shared" si="0"/>
        <v>164040.48000000001</v>
      </c>
      <c r="L14" s="1087">
        <f t="shared" si="1"/>
        <v>14419.2</v>
      </c>
    </row>
    <row r="15" spans="1:12" s="1140" customFormat="1" ht="24.95" customHeight="1" thickBot="1" x14ac:dyDescent="0.25">
      <c r="A15" s="1238">
        <v>10</v>
      </c>
      <c r="B15" s="1216" t="s">
        <v>1441</v>
      </c>
      <c r="C15" s="1239" t="s">
        <v>903</v>
      </c>
      <c r="D15" s="1158">
        <v>144192</v>
      </c>
      <c r="E15" s="1216"/>
      <c r="F15" s="1158">
        <f t="shared" si="2"/>
        <v>50467.199999999997</v>
      </c>
      <c r="G15" s="1158">
        <f t="shared" si="3"/>
        <v>28838.400000000001</v>
      </c>
      <c r="H15" s="1158">
        <v>5400</v>
      </c>
      <c r="I15" s="1158">
        <f t="shared" si="4"/>
        <v>7209.6</v>
      </c>
      <c r="J15" s="1158">
        <f t="shared" si="5"/>
        <v>72125.279999999999</v>
      </c>
      <c r="K15" s="1158">
        <f t="shared" si="0"/>
        <v>164040.48000000001</v>
      </c>
      <c r="L15" s="1159">
        <f t="shared" si="1"/>
        <v>14419.2</v>
      </c>
    </row>
    <row r="16" spans="1:12" s="1140" customFormat="1" ht="24.95" customHeight="1" thickBot="1" x14ac:dyDescent="0.25">
      <c r="A16" s="1649" t="s">
        <v>1259</v>
      </c>
      <c r="B16" s="1650"/>
      <c r="C16" s="1240"/>
      <c r="D16" s="1241">
        <f>SUM(D6:D15)</f>
        <v>1441920</v>
      </c>
      <c r="E16" s="1241">
        <f t="shared" ref="E16:L16" si="6">SUM(E6:E15)</f>
        <v>0</v>
      </c>
      <c r="F16" s="1241">
        <f t="shared" si="6"/>
        <v>504672.00000000006</v>
      </c>
      <c r="G16" s="1241">
        <f t="shared" si="6"/>
        <v>288384</v>
      </c>
      <c r="H16" s="1241">
        <f t="shared" si="6"/>
        <v>54000</v>
      </c>
      <c r="I16" s="1241">
        <f t="shared" si="6"/>
        <v>72096</v>
      </c>
      <c r="J16" s="1241">
        <f t="shared" si="6"/>
        <v>721252.80000000016</v>
      </c>
      <c r="K16" s="1241">
        <f t="shared" si="6"/>
        <v>1640404.8</v>
      </c>
      <c r="L16" s="1242">
        <f t="shared" si="6"/>
        <v>144192</v>
      </c>
    </row>
    <row r="17" spans="1:12" s="1140" customFormat="1" ht="24.95" customHeight="1" x14ac:dyDescent="0.2">
      <c r="A17" s="1163">
        <v>11</v>
      </c>
      <c r="B17" s="1223" t="s">
        <v>1441</v>
      </c>
      <c r="C17" s="1245" t="s">
        <v>1431</v>
      </c>
      <c r="D17" s="1246">
        <v>356105</v>
      </c>
      <c r="E17" s="1246"/>
      <c r="F17" s="1246">
        <f t="shared" ref="F17:F23" si="7">D17*35%</f>
        <v>124636.74999999999</v>
      </c>
      <c r="G17" s="1246">
        <f t="shared" ref="G17:G23" si="8">D17*20%</f>
        <v>71221</v>
      </c>
      <c r="H17" s="1246">
        <v>7560</v>
      </c>
      <c r="I17" s="1246">
        <f t="shared" ref="I17:I23" si="9">D17*5%</f>
        <v>17805.25</v>
      </c>
      <c r="J17" s="1246">
        <f t="shared" ref="J17:J23" si="10">D17*5%+24000</f>
        <v>41805.25</v>
      </c>
      <c r="K17" s="1081">
        <f t="shared" ref="K17:K23" si="11">SUM(F17:J17)</f>
        <v>263028.25</v>
      </c>
      <c r="L17" s="1082">
        <f t="shared" ref="L17:L23" si="12">D17*10%</f>
        <v>35610.5</v>
      </c>
    </row>
    <row r="18" spans="1:12" s="1140" customFormat="1" ht="24.95" customHeight="1" x14ac:dyDescent="0.2">
      <c r="A18" s="1168">
        <v>12</v>
      </c>
      <c r="B18" s="1195" t="s">
        <v>1441</v>
      </c>
      <c r="C18" s="1243" t="s">
        <v>1431</v>
      </c>
      <c r="D18" s="1244">
        <v>356105</v>
      </c>
      <c r="E18" s="1244"/>
      <c r="F18" s="1244">
        <f t="shared" si="7"/>
        <v>124636.74999999999</v>
      </c>
      <c r="G18" s="1244">
        <f t="shared" si="8"/>
        <v>71221</v>
      </c>
      <c r="H18" s="1244">
        <v>7560</v>
      </c>
      <c r="I18" s="1244">
        <f t="shared" si="9"/>
        <v>17805.25</v>
      </c>
      <c r="J18" s="1244">
        <f t="shared" si="10"/>
        <v>41805.25</v>
      </c>
      <c r="K18" s="1086">
        <f t="shared" si="11"/>
        <v>263028.25</v>
      </c>
      <c r="L18" s="1087">
        <f t="shared" si="12"/>
        <v>35610.5</v>
      </c>
    </row>
    <row r="19" spans="1:12" s="1140" customFormat="1" ht="24.95" customHeight="1" x14ac:dyDescent="0.2">
      <c r="A19" s="1168">
        <v>13</v>
      </c>
      <c r="B19" s="1195" t="s">
        <v>1441</v>
      </c>
      <c r="C19" s="1243" t="s">
        <v>1431</v>
      </c>
      <c r="D19" s="1244">
        <v>356105</v>
      </c>
      <c r="E19" s="1244"/>
      <c r="F19" s="1244">
        <f t="shared" si="7"/>
        <v>124636.74999999999</v>
      </c>
      <c r="G19" s="1244">
        <f t="shared" si="8"/>
        <v>71221</v>
      </c>
      <c r="H19" s="1244">
        <v>7560</v>
      </c>
      <c r="I19" s="1244">
        <f t="shared" si="9"/>
        <v>17805.25</v>
      </c>
      <c r="J19" s="1244">
        <f t="shared" si="10"/>
        <v>41805.25</v>
      </c>
      <c r="K19" s="1086">
        <f t="shared" si="11"/>
        <v>263028.25</v>
      </c>
      <c r="L19" s="1087">
        <f t="shared" si="12"/>
        <v>35610.5</v>
      </c>
    </row>
    <row r="20" spans="1:12" s="1140" customFormat="1" ht="24.95" customHeight="1" x14ac:dyDescent="0.2">
      <c r="A20" s="1168">
        <v>14</v>
      </c>
      <c r="B20" s="1195" t="s">
        <v>1441</v>
      </c>
      <c r="C20" s="1243" t="s">
        <v>1431</v>
      </c>
      <c r="D20" s="1244">
        <v>356105</v>
      </c>
      <c r="E20" s="1244"/>
      <c r="F20" s="1244">
        <f t="shared" si="7"/>
        <v>124636.74999999999</v>
      </c>
      <c r="G20" s="1244">
        <f t="shared" si="8"/>
        <v>71221</v>
      </c>
      <c r="H20" s="1244">
        <v>7560</v>
      </c>
      <c r="I20" s="1244">
        <f t="shared" si="9"/>
        <v>17805.25</v>
      </c>
      <c r="J20" s="1244">
        <f t="shared" si="10"/>
        <v>41805.25</v>
      </c>
      <c r="K20" s="1086">
        <f t="shared" si="11"/>
        <v>263028.25</v>
      </c>
      <c r="L20" s="1087">
        <f t="shared" si="12"/>
        <v>35610.5</v>
      </c>
    </row>
    <row r="21" spans="1:12" s="1140" customFormat="1" ht="24.95" customHeight="1" x14ac:dyDescent="0.2">
      <c r="A21" s="1168">
        <v>15</v>
      </c>
      <c r="B21" s="1195" t="s">
        <v>1441</v>
      </c>
      <c r="C21" s="1243" t="s">
        <v>1431</v>
      </c>
      <c r="D21" s="1244">
        <v>356105</v>
      </c>
      <c r="E21" s="1244"/>
      <c r="F21" s="1244">
        <f t="shared" si="7"/>
        <v>124636.74999999999</v>
      </c>
      <c r="G21" s="1244">
        <f t="shared" si="8"/>
        <v>71221</v>
      </c>
      <c r="H21" s="1244">
        <v>7560</v>
      </c>
      <c r="I21" s="1244">
        <f t="shared" si="9"/>
        <v>17805.25</v>
      </c>
      <c r="J21" s="1244">
        <f t="shared" si="10"/>
        <v>41805.25</v>
      </c>
      <c r="K21" s="1086">
        <f t="shared" si="11"/>
        <v>263028.25</v>
      </c>
      <c r="L21" s="1087">
        <f t="shared" si="12"/>
        <v>35610.5</v>
      </c>
    </row>
    <row r="22" spans="1:12" s="1140" customFormat="1" ht="24.95" customHeight="1" x14ac:dyDescent="0.2">
      <c r="A22" s="1168">
        <v>16</v>
      </c>
      <c r="B22" s="1195" t="s">
        <v>1441</v>
      </c>
      <c r="C22" s="1243" t="s">
        <v>1431</v>
      </c>
      <c r="D22" s="1244">
        <v>356105</v>
      </c>
      <c r="E22" s="1244"/>
      <c r="F22" s="1244">
        <f t="shared" si="7"/>
        <v>124636.74999999999</v>
      </c>
      <c r="G22" s="1244">
        <f t="shared" si="8"/>
        <v>71221</v>
      </c>
      <c r="H22" s="1244">
        <v>7560</v>
      </c>
      <c r="I22" s="1244">
        <f t="shared" si="9"/>
        <v>17805.25</v>
      </c>
      <c r="J22" s="1244">
        <f t="shared" si="10"/>
        <v>41805.25</v>
      </c>
      <c r="K22" s="1086">
        <f t="shared" si="11"/>
        <v>263028.25</v>
      </c>
      <c r="L22" s="1087">
        <f t="shared" si="12"/>
        <v>35610.5</v>
      </c>
    </row>
    <row r="23" spans="1:12" s="1140" customFormat="1" ht="24.95" customHeight="1" thickBot="1" x14ac:dyDescent="0.25">
      <c r="A23" s="1247">
        <v>17</v>
      </c>
      <c r="B23" s="1248" t="s">
        <v>1441</v>
      </c>
      <c r="C23" s="1249" t="s">
        <v>1431</v>
      </c>
      <c r="D23" s="1250">
        <v>356105</v>
      </c>
      <c r="E23" s="1250"/>
      <c r="F23" s="1250">
        <f t="shared" si="7"/>
        <v>124636.74999999999</v>
      </c>
      <c r="G23" s="1250">
        <f t="shared" si="8"/>
        <v>71221</v>
      </c>
      <c r="H23" s="1250">
        <v>7560</v>
      </c>
      <c r="I23" s="1250">
        <f t="shared" si="9"/>
        <v>17805.25</v>
      </c>
      <c r="J23" s="1250">
        <f t="shared" si="10"/>
        <v>41805.25</v>
      </c>
      <c r="K23" s="1091">
        <f t="shared" si="11"/>
        <v>263028.25</v>
      </c>
      <c r="L23" s="1092">
        <f t="shared" si="12"/>
        <v>35610.5</v>
      </c>
    </row>
    <row r="24" spans="1:12" s="1140" customFormat="1" ht="24.95" customHeight="1" thickBot="1" x14ac:dyDescent="0.25">
      <c r="A24" s="1651" t="s">
        <v>912</v>
      </c>
      <c r="B24" s="1652"/>
      <c r="C24" s="1213"/>
      <c r="D24" s="1251">
        <f>SUM(D17:D23)</f>
        <v>2492735</v>
      </c>
      <c r="E24" s="1251">
        <f t="shared" ref="E24:L24" si="13">SUM(E17:E23)</f>
        <v>0</v>
      </c>
      <c r="F24" s="1251">
        <f t="shared" si="13"/>
        <v>872457.24999999988</v>
      </c>
      <c r="G24" s="1251">
        <f t="shared" si="13"/>
        <v>498547</v>
      </c>
      <c r="H24" s="1251">
        <f t="shared" si="13"/>
        <v>52920</v>
      </c>
      <c r="I24" s="1251">
        <f t="shared" si="13"/>
        <v>124636.75</v>
      </c>
      <c r="J24" s="1251">
        <f t="shared" si="13"/>
        <v>292636.75</v>
      </c>
      <c r="K24" s="1251">
        <f t="shared" si="13"/>
        <v>1841197.75</v>
      </c>
      <c r="L24" s="1251">
        <f t="shared" si="13"/>
        <v>249273.5</v>
      </c>
    </row>
    <row r="25" spans="1:12" s="1" customFormat="1" ht="24.95" customHeight="1" x14ac:dyDescent="0.25">
      <c r="A25" s="1143">
        <v>18</v>
      </c>
      <c r="B25" s="1080" t="s">
        <v>1503</v>
      </c>
      <c r="C25" s="1080" t="s">
        <v>941</v>
      </c>
      <c r="D25" s="1081">
        <v>737853</v>
      </c>
      <c r="E25" s="1081"/>
      <c r="F25" s="1081">
        <f>D25*35%</f>
        <v>258248.55</v>
      </c>
      <c r="G25" s="1081">
        <f>D25*20%</f>
        <v>147570.6</v>
      </c>
      <c r="H25" s="1081">
        <v>9620</v>
      </c>
      <c r="I25" s="1081">
        <f>D25*5%</f>
        <v>36892.65</v>
      </c>
      <c r="J25" s="1081">
        <f>D25*5%+24000</f>
        <v>60892.65</v>
      </c>
      <c r="K25" s="1081">
        <f>SUM(F25:J25)</f>
        <v>513224.45000000007</v>
      </c>
      <c r="L25" s="1082">
        <f>D25*10%</f>
        <v>73785.3</v>
      </c>
    </row>
    <row r="26" spans="1:12" s="1" customFormat="1" ht="24.95" customHeight="1" x14ac:dyDescent="0.25">
      <c r="A26" s="1102">
        <v>19</v>
      </c>
      <c r="B26" s="1085" t="s">
        <v>1504</v>
      </c>
      <c r="C26" s="1085" t="s">
        <v>941</v>
      </c>
      <c r="D26" s="1086"/>
      <c r="E26" s="1086"/>
      <c r="F26" s="1086"/>
      <c r="G26" s="1086"/>
      <c r="H26" s="1086"/>
      <c r="I26" s="1086"/>
      <c r="J26" s="1086"/>
      <c r="K26" s="1086"/>
      <c r="L26" s="1087"/>
    </row>
    <row r="27" spans="1:12" s="1" customFormat="1" ht="24.95" customHeight="1" thickBot="1" x14ac:dyDescent="0.3">
      <c r="A27" s="1218"/>
      <c r="B27" s="1157" t="s">
        <v>1514</v>
      </c>
      <c r="C27" s="1157" t="s">
        <v>1502</v>
      </c>
      <c r="D27" s="1158">
        <v>1056137</v>
      </c>
      <c r="E27" s="1158"/>
      <c r="F27" s="1158">
        <f>D27*35%</f>
        <v>369647.94999999995</v>
      </c>
      <c r="G27" s="1158">
        <f>D27*20%</f>
        <v>211227.40000000002</v>
      </c>
      <c r="H27" s="1158">
        <v>9620</v>
      </c>
      <c r="I27" s="1158">
        <f>D27*5%</f>
        <v>52806.850000000006</v>
      </c>
      <c r="J27" s="1158">
        <f>D27*5%+24000</f>
        <v>76806.850000000006</v>
      </c>
      <c r="K27" s="1158">
        <f>SUM(F27:J27)</f>
        <v>720109.04999999993</v>
      </c>
      <c r="L27" s="1159">
        <f>D27*10%</f>
        <v>105613.70000000001</v>
      </c>
    </row>
    <row r="28" spans="1:12" s="1" customFormat="1" ht="24.95" customHeight="1" thickBot="1" x14ac:dyDescent="0.3">
      <c r="A28" s="1618" t="s">
        <v>875</v>
      </c>
      <c r="B28" s="1619"/>
      <c r="C28" s="1165"/>
      <c r="D28" s="1166">
        <f>SUM(D25:D27)</f>
        <v>1793990</v>
      </c>
      <c r="E28" s="1166">
        <f>SUM(E25)</f>
        <v>0</v>
      </c>
      <c r="F28" s="1166">
        <f t="shared" ref="F28:L28" si="14">SUM(F25:F27)</f>
        <v>627896.5</v>
      </c>
      <c r="G28" s="1166">
        <f t="shared" si="14"/>
        <v>358798</v>
      </c>
      <c r="H28" s="1166">
        <f t="shared" si="14"/>
        <v>19240</v>
      </c>
      <c r="I28" s="1166">
        <f t="shared" si="14"/>
        <v>89699.5</v>
      </c>
      <c r="J28" s="1166">
        <f t="shared" si="14"/>
        <v>137699.5</v>
      </c>
      <c r="K28" s="1166">
        <f t="shared" si="14"/>
        <v>1233333.5</v>
      </c>
      <c r="L28" s="1166">
        <f t="shared" si="14"/>
        <v>179399</v>
      </c>
    </row>
  </sheetData>
  <mergeCells count="6">
    <mergeCell ref="A28:B28"/>
    <mergeCell ref="A1:L1"/>
    <mergeCell ref="A2:L2"/>
    <mergeCell ref="A3:L3"/>
    <mergeCell ref="A16:B16"/>
    <mergeCell ref="A24:B24"/>
  </mergeCells>
  <pageMargins left="0.7" right="0.7" top="0.75" bottom="0.75" header="0.3" footer="0.3"/>
  <pageSetup paperSize="9" scale="70"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8862-D6B6-4E24-A5A8-4AA10F4B69FB}">
  <dimension ref="A1:L216"/>
  <sheetViews>
    <sheetView topLeftCell="A151" workbookViewId="0">
      <selection activeCell="B218" sqref="B218"/>
    </sheetView>
  </sheetViews>
  <sheetFormatPr defaultRowHeight="15" x14ac:dyDescent="0.2"/>
  <cols>
    <col min="2" max="2" width="23.26953125" customWidth="1"/>
    <col min="4" max="4" width="12.5078125" customWidth="1"/>
    <col min="11" max="11" width="13.85546875" customWidth="1"/>
  </cols>
  <sheetData>
    <row r="1" spans="1:12" ht="17.25" x14ac:dyDescent="0.2">
      <c r="A1" s="1613" t="s">
        <v>786</v>
      </c>
      <c r="B1" s="1613"/>
      <c r="C1" s="1613"/>
      <c r="D1" s="1613"/>
      <c r="E1" s="1613"/>
      <c r="F1" s="1613"/>
      <c r="G1" s="1613"/>
      <c r="H1" s="1613"/>
      <c r="I1" s="1613"/>
      <c r="J1" s="1613"/>
      <c r="K1" s="1613"/>
      <c r="L1" s="920"/>
    </row>
    <row r="2" spans="1:12" ht="15.75" x14ac:dyDescent="0.2">
      <c r="A2" s="1653" t="s">
        <v>1045</v>
      </c>
      <c r="B2" s="1653"/>
      <c r="C2" s="1653"/>
      <c r="D2" s="1653"/>
      <c r="E2" s="1653"/>
      <c r="F2" s="1653"/>
      <c r="G2" s="1653"/>
      <c r="H2" s="1653"/>
      <c r="I2" s="1653"/>
      <c r="J2" s="1653"/>
      <c r="K2" s="1653"/>
      <c r="L2" s="921"/>
    </row>
    <row r="3" spans="1:12" ht="18" thickBot="1" x14ac:dyDescent="0.25">
      <c r="A3" s="1654" t="s">
        <v>1107</v>
      </c>
      <c r="B3" s="1654"/>
      <c r="C3" s="1654"/>
      <c r="D3" s="1654"/>
      <c r="E3" s="1654"/>
      <c r="F3" s="1654"/>
      <c r="G3" s="1654"/>
      <c r="H3" s="1654"/>
      <c r="I3" s="1654"/>
      <c r="J3" s="1654"/>
      <c r="K3" s="1654"/>
      <c r="L3" s="921"/>
    </row>
    <row r="4" spans="1:12" ht="15.75" thickBot="1" x14ac:dyDescent="0.25">
      <c r="A4" s="934" t="s">
        <v>847</v>
      </c>
      <c r="B4" s="935" t="s">
        <v>848</v>
      </c>
      <c r="C4" s="936" t="s">
        <v>889</v>
      </c>
      <c r="D4" s="937" t="s">
        <v>1047</v>
      </c>
      <c r="E4" s="937" t="s">
        <v>890</v>
      </c>
      <c r="F4" s="937" t="s">
        <v>1108</v>
      </c>
      <c r="G4" s="937" t="s">
        <v>1109</v>
      </c>
      <c r="H4" s="937" t="s">
        <v>1110</v>
      </c>
      <c r="I4" s="937" t="s">
        <v>1111</v>
      </c>
      <c r="J4" s="937" t="s">
        <v>1112</v>
      </c>
      <c r="K4" s="935" t="s">
        <v>1113</v>
      </c>
      <c r="L4" s="938" t="s">
        <v>1114</v>
      </c>
    </row>
    <row r="5" spans="1:12" x14ac:dyDescent="0.2">
      <c r="A5" s="939">
        <v>1</v>
      </c>
      <c r="B5" s="931" t="s">
        <v>1454</v>
      </c>
      <c r="C5" s="932" t="s">
        <v>1453</v>
      </c>
      <c r="D5" s="933">
        <v>118525</v>
      </c>
      <c r="E5" s="925"/>
      <c r="F5" s="924">
        <f t="shared" ref="F5:F23" si="0">D5*35%</f>
        <v>41483.75</v>
      </c>
      <c r="G5" s="924">
        <f t="shared" ref="G5:G23" si="1">D5*20%</f>
        <v>23705</v>
      </c>
      <c r="H5" s="924">
        <v>5400</v>
      </c>
      <c r="I5" s="924">
        <f t="shared" ref="I5:I23" si="2">D5*5%</f>
        <v>5926.25</v>
      </c>
      <c r="J5" s="924">
        <f t="shared" ref="J5:J23" si="3">D5*5%+64915.68</f>
        <v>70841.929999999993</v>
      </c>
      <c r="K5" s="924">
        <f t="shared" ref="K5:K32" si="4">SUM(F5:J5)</f>
        <v>147356.93</v>
      </c>
      <c r="L5" s="940">
        <v>10807</v>
      </c>
    </row>
    <row r="6" spans="1:12" x14ac:dyDescent="0.2">
      <c r="A6" s="939">
        <v>2</v>
      </c>
      <c r="B6" s="931" t="s">
        <v>1455</v>
      </c>
      <c r="C6" s="932" t="s">
        <v>1453</v>
      </c>
      <c r="D6" s="933">
        <v>118525</v>
      </c>
      <c r="E6" s="925"/>
      <c r="F6" s="924">
        <f t="shared" si="0"/>
        <v>41483.75</v>
      </c>
      <c r="G6" s="924">
        <f t="shared" si="1"/>
        <v>23705</v>
      </c>
      <c r="H6" s="924">
        <v>5400</v>
      </c>
      <c r="I6" s="924">
        <f t="shared" si="2"/>
        <v>5926.25</v>
      </c>
      <c r="J6" s="924">
        <f t="shared" si="3"/>
        <v>70841.929999999993</v>
      </c>
      <c r="K6" s="924">
        <f t="shared" si="4"/>
        <v>147356.93</v>
      </c>
      <c r="L6" s="940">
        <v>10807</v>
      </c>
    </row>
    <row r="7" spans="1:12" x14ac:dyDescent="0.2">
      <c r="A7" s="939">
        <v>3</v>
      </c>
      <c r="B7" s="931" t="s">
        <v>1456</v>
      </c>
      <c r="C7" s="932" t="s">
        <v>1453</v>
      </c>
      <c r="D7" s="933">
        <v>118525</v>
      </c>
      <c r="E7" s="925"/>
      <c r="F7" s="924">
        <f t="shared" si="0"/>
        <v>41483.75</v>
      </c>
      <c r="G7" s="924">
        <f t="shared" si="1"/>
        <v>23705</v>
      </c>
      <c r="H7" s="924">
        <v>5400</v>
      </c>
      <c r="I7" s="924">
        <f t="shared" si="2"/>
        <v>5926.25</v>
      </c>
      <c r="J7" s="924">
        <f t="shared" si="3"/>
        <v>70841.929999999993</v>
      </c>
      <c r="K7" s="924">
        <f t="shared" si="4"/>
        <v>147356.93</v>
      </c>
      <c r="L7" s="940">
        <v>10807</v>
      </c>
    </row>
    <row r="8" spans="1:12" x14ac:dyDescent="0.2">
      <c r="A8" s="939">
        <v>4</v>
      </c>
      <c r="B8" s="931" t="s">
        <v>1115</v>
      </c>
      <c r="C8" s="932" t="s">
        <v>1453</v>
      </c>
      <c r="D8" s="933">
        <v>118525</v>
      </c>
      <c r="E8" s="925"/>
      <c r="F8" s="924">
        <f t="shared" si="0"/>
        <v>41483.75</v>
      </c>
      <c r="G8" s="924">
        <f t="shared" si="1"/>
        <v>23705</v>
      </c>
      <c r="H8" s="924">
        <v>5400</v>
      </c>
      <c r="I8" s="924">
        <f t="shared" si="2"/>
        <v>5926.25</v>
      </c>
      <c r="J8" s="924">
        <f t="shared" si="3"/>
        <v>70841.929999999993</v>
      </c>
      <c r="K8" s="924">
        <f t="shared" si="4"/>
        <v>147356.93</v>
      </c>
      <c r="L8" s="940">
        <v>10807</v>
      </c>
    </row>
    <row r="9" spans="1:12" x14ac:dyDescent="0.2">
      <c r="A9" s="939">
        <v>5</v>
      </c>
      <c r="B9" s="931" t="s">
        <v>1457</v>
      </c>
      <c r="C9" s="932" t="s">
        <v>1453</v>
      </c>
      <c r="D9" s="933">
        <v>118525</v>
      </c>
      <c r="E9" s="925"/>
      <c r="F9" s="924">
        <f t="shared" si="0"/>
        <v>41483.75</v>
      </c>
      <c r="G9" s="924">
        <f t="shared" si="1"/>
        <v>23705</v>
      </c>
      <c r="H9" s="924">
        <v>5400</v>
      </c>
      <c r="I9" s="924">
        <f t="shared" si="2"/>
        <v>5926.25</v>
      </c>
      <c r="J9" s="924">
        <f t="shared" si="3"/>
        <v>70841.929999999993</v>
      </c>
      <c r="K9" s="924">
        <f t="shared" si="4"/>
        <v>147356.93</v>
      </c>
      <c r="L9" s="940">
        <v>10807</v>
      </c>
    </row>
    <row r="10" spans="1:12" x14ac:dyDescent="0.2">
      <c r="A10" s="939">
        <v>6</v>
      </c>
      <c r="B10" s="931" t="s">
        <v>1458</v>
      </c>
      <c r="C10" s="932" t="s">
        <v>1453</v>
      </c>
      <c r="D10" s="933">
        <v>118525</v>
      </c>
      <c r="E10" s="925"/>
      <c r="F10" s="924">
        <f t="shared" si="0"/>
        <v>41483.75</v>
      </c>
      <c r="G10" s="924">
        <f t="shared" si="1"/>
        <v>23705</v>
      </c>
      <c r="H10" s="924">
        <v>5400</v>
      </c>
      <c r="I10" s="924">
        <f t="shared" si="2"/>
        <v>5926.25</v>
      </c>
      <c r="J10" s="924">
        <f t="shared" si="3"/>
        <v>70841.929999999993</v>
      </c>
      <c r="K10" s="924">
        <f t="shared" si="4"/>
        <v>147356.93</v>
      </c>
      <c r="L10" s="940">
        <v>10807</v>
      </c>
    </row>
    <row r="11" spans="1:12" x14ac:dyDescent="0.2">
      <c r="A11" s="939">
        <v>7</v>
      </c>
      <c r="B11" s="931" t="s">
        <v>1459</v>
      </c>
      <c r="C11" s="932" t="s">
        <v>1453</v>
      </c>
      <c r="D11" s="933">
        <v>118525</v>
      </c>
      <c r="E11" s="925"/>
      <c r="F11" s="924">
        <f t="shared" si="0"/>
        <v>41483.75</v>
      </c>
      <c r="G11" s="924">
        <f t="shared" si="1"/>
        <v>23705</v>
      </c>
      <c r="H11" s="924">
        <v>5400</v>
      </c>
      <c r="I11" s="924">
        <f t="shared" si="2"/>
        <v>5926.25</v>
      </c>
      <c r="J11" s="924">
        <f t="shared" si="3"/>
        <v>70841.929999999993</v>
      </c>
      <c r="K11" s="924">
        <f t="shared" si="4"/>
        <v>147356.93</v>
      </c>
      <c r="L11" s="940">
        <v>10807</v>
      </c>
    </row>
    <row r="12" spans="1:12" x14ac:dyDescent="0.2">
      <c r="A12" s="939">
        <v>8</v>
      </c>
      <c r="B12" s="931" t="s">
        <v>1460</v>
      </c>
      <c r="C12" s="932" t="s">
        <v>1453</v>
      </c>
      <c r="D12" s="933">
        <v>118525</v>
      </c>
      <c r="E12" s="925"/>
      <c r="F12" s="924">
        <f t="shared" si="0"/>
        <v>41483.75</v>
      </c>
      <c r="G12" s="924">
        <f t="shared" si="1"/>
        <v>23705</v>
      </c>
      <c r="H12" s="924">
        <v>5400</v>
      </c>
      <c r="I12" s="924">
        <f t="shared" si="2"/>
        <v>5926.25</v>
      </c>
      <c r="J12" s="924">
        <f t="shared" si="3"/>
        <v>70841.929999999993</v>
      </c>
      <c r="K12" s="924">
        <f t="shared" si="4"/>
        <v>147356.93</v>
      </c>
      <c r="L12" s="940">
        <v>10807</v>
      </c>
    </row>
    <row r="13" spans="1:12" x14ac:dyDescent="0.2">
      <c r="A13" s="939">
        <v>9</v>
      </c>
      <c r="B13" s="931" t="s">
        <v>1461</v>
      </c>
      <c r="C13" s="932" t="s">
        <v>1453</v>
      </c>
      <c r="D13" s="933">
        <v>118525</v>
      </c>
      <c r="E13" s="925"/>
      <c r="F13" s="924">
        <f t="shared" si="0"/>
        <v>41483.75</v>
      </c>
      <c r="G13" s="924">
        <f t="shared" si="1"/>
        <v>23705</v>
      </c>
      <c r="H13" s="924">
        <v>5400</v>
      </c>
      <c r="I13" s="924">
        <f t="shared" si="2"/>
        <v>5926.25</v>
      </c>
      <c r="J13" s="924">
        <f t="shared" si="3"/>
        <v>70841.929999999993</v>
      </c>
      <c r="K13" s="924">
        <f t="shared" si="4"/>
        <v>147356.93</v>
      </c>
      <c r="L13" s="940">
        <v>10807</v>
      </c>
    </row>
    <row r="14" spans="1:12" x14ac:dyDescent="0.2">
      <c r="A14" s="939">
        <v>10</v>
      </c>
      <c r="B14" s="931" t="s">
        <v>1462</v>
      </c>
      <c r="C14" s="932" t="s">
        <v>1453</v>
      </c>
      <c r="D14" s="933">
        <v>118525</v>
      </c>
      <c r="E14" s="925"/>
      <c r="F14" s="924">
        <f t="shared" si="0"/>
        <v>41483.75</v>
      </c>
      <c r="G14" s="924">
        <f t="shared" si="1"/>
        <v>23705</v>
      </c>
      <c r="H14" s="924">
        <v>5400</v>
      </c>
      <c r="I14" s="924">
        <f t="shared" si="2"/>
        <v>5926.25</v>
      </c>
      <c r="J14" s="924">
        <f t="shared" si="3"/>
        <v>70841.929999999993</v>
      </c>
      <c r="K14" s="924">
        <f t="shared" si="4"/>
        <v>147356.93</v>
      </c>
      <c r="L14" s="940">
        <v>10807</v>
      </c>
    </row>
    <row r="15" spans="1:12" x14ac:dyDescent="0.2">
      <c r="A15" s="939">
        <v>11</v>
      </c>
      <c r="B15" s="931" t="s">
        <v>1116</v>
      </c>
      <c r="C15" s="932" t="s">
        <v>1453</v>
      </c>
      <c r="D15" s="933">
        <v>118525</v>
      </c>
      <c r="E15" s="925"/>
      <c r="F15" s="924">
        <f t="shared" si="0"/>
        <v>41483.75</v>
      </c>
      <c r="G15" s="924">
        <f t="shared" si="1"/>
        <v>23705</v>
      </c>
      <c r="H15" s="924">
        <v>5400</v>
      </c>
      <c r="I15" s="924">
        <f t="shared" si="2"/>
        <v>5926.25</v>
      </c>
      <c r="J15" s="924">
        <f t="shared" si="3"/>
        <v>70841.929999999993</v>
      </c>
      <c r="K15" s="924">
        <f t="shared" si="4"/>
        <v>147356.93</v>
      </c>
      <c r="L15" s="940">
        <v>10807</v>
      </c>
    </row>
    <row r="16" spans="1:12" x14ac:dyDescent="0.2">
      <c r="A16" s="939">
        <v>12</v>
      </c>
      <c r="B16" s="931" t="s">
        <v>1463</v>
      </c>
      <c r="C16" s="932" t="s">
        <v>1453</v>
      </c>
      <c r="D16" s="933">
        <v>118525</v>
      </c>
      <c r="E16" s="925"/>
      <c r="F16" s="924">
        <f t="shared" si="0"/>
        <v>41483.75</v>
      </c>
      <c r="G16" s="924">
        <f t="shared" si="1"/>
        <v>23705</v>
      </c>
      <c r="H16" s="924">
        <v>5400</v>
      </c>
      <c r="I16" s="924">
        <f t="shared" si="2"/>
        <v>5926.25</v>
      </c>
      <c r="J16" s="924">
        <f t="shared" si="3"/>
        <v>70841.929999999993</v>
      </c>
      <c r="K16" s="924">
        <f t="shared" si="4"/>
        <v>147356.93</v>
      </c>
      <c r="L16" s="940">
        <v>10807</v>
      </c>
    </row>
    <row r="17" spans="1:12" x14ac:dyDescent="0.2">
      <c r="A17" s="939">
        <v>13</v>
      </c>
      <c r="B17" s="931" t="s">
        <v>1464</v>
      </c>
      <c r="C17" s="932" t="s">
        <v>1453</v>
      </c>
      <c r="D17" s="933">
        <v>118525</v>
      </c>
      <c r="E17" s="925"/>
      <c r="F17" s="924">
        <f t="shared" si="0"/>
        <v>41483.75</v>
      </c>
      <c r="G17" s="924">
        <f t="shared" si="1"/>
        <v>23705</v>
      </c>
      <c r="H17" s="924">
        <v>5400</v>
      </c>
      <c r="I17" s="924">
        <f t="shared" si="2"/>
        <v>5926.25</v>
      </c>
      <c r="J17" s="924">
        <f t="shared" si="3"/>
        <v>70841.929999999993</v>
      </c>
      <c r="K17" s="924">
        <f t="shared" si="4"/>
        <v>147356.93</v>
      </c>
      <c r="L17" s="940">
        <v>10807</v>
      </c>
    </row>
    <row r="18" spans="1:12" x14ac:dyDescent="0.2">
      <c r="A18" s="939">
        <v>14</v>
      </c>
      <c r="B18" s="931" t="s">
        <v>1465</v>
      </c>
      <c r="C18" s="932" t="s">
        <v>1453</v>
      </c>
      <c r="D18" s="933">
        <v>118525</v>
      </c>
      <c r="E18" s="925"/>
      <c r="F18" s="924">
        <f t="shared" si="0"/>
        <v>41483.75</v>
      </c>
      <c r="G18" s="924">
        <f t="shared" si="1"/>
        <v>23705</v>
      </c>
      <c r="H18" s="924">
        <v>5400</v>
      </c>
      <c r="I18" s="924">
        <f t="shared" si="2"/>
        <v>5926.25</v>
      </c>
      <c r="J18" s="924">
        <f t="shared" si="3"/>
        <v>70841.929999999993</v>
      </c>
      <c r="K18" s="924">
        <f t="shared" si="4"/>
        <v>147356.93</v>
      </c>
      <c r="L18" s="940">
        <v>10807</v>
      </c>
    </row>
    <row r="19" spans="1:12" x14ac:dyDescent="0.2">
      <c r="A19" s="939">
        <v>15</v>
      </c>
      <c r="B19" s="931" t="s">
        <v>1466</v>
      </c>
      <c r="C19" s="932" t="s">
        <v>1453</v>
      </c>
      <c r="D19" s="933">
        <v>118525</v>
      </c>
      <c r="E19" s="925"/>
      <c r="F19" s="924">
        <f t="shared" si="0"/>
        <v>41483.75</v>
      </c>
      <c r="G19" s="924">
        <f t="shared" si="1"/>
        <v>23705</v>
      </c>
      <c r="H19" s="924">
        <v>5400</v>
      </c>
      <c r="I19" s="924">
        <f t="shared" si="2"/>
        <v>5926.25</v>
      </c>
      <c r="J19" s="924">
        <f t="shared" si="3"/>
        <v>70841.929999999993</v>
      </c>
      <c r="K19" s="924">
        <f t="shared" si="4"/>
        <v>147356.93</v>
      </c>
      <c r="L19" s="940">
        <v>10807</v>
      </c>
    </row>
    <row r="20" spans="1:12" x14ac:dyDescent="0.2">
      <c r="A20" s="939">
        <v>16</v>
      </c>
      <c r="B20" s="931" t="s">
        <v>1124</v>
      </c>
      <c r="C20" s="932" t="s">
        <v>1453</v>
      </c>
      <c r="D20" s="933">
        <v>118525</v>
      </c>
      <c r="E20" s="925"/>
      <c r="F20" s="924">
        <f t="shared" si="0"/>
        <v>41483.75</v>
      </c>
      <c r="G20" s="924">
        <f t="shared" si="1"/>
        <v>23705</v>
      </c>
      <c r="H20" s="924">
        <v>5400</v>
      </c>
      <c r="I20" s="924">
        <f t="shared" si="2"/>
        <v>5926.25</v>
      </c>
      <c r="J20" s="924">
        <f t="shared" si="3"/>
        <v>70841.929999999993</v>
      </c>
      <c r="K20" s="924">
        <f t="shared" si="4"/>
        <v>147356.93</v>
      </c>
      <c r="L20" s="940">
        <v>10807</v>
      </c>
    </row>
    <row r="21" spans="1:12" x14ac:dyDescent="0.2">
      <c r="A21" s="939">
        <v>17</v>
      </c>
      <c r="B21" s="931" t="s">
        <v>1467</v>
      </c>
      <c r="C21" s="932" t="s">
        <v>1453</v>
      </c>
      <c r="D21" s="933">
        <v>118525</v>
      </c>
      <c r="E21" s="925"/>
      <c r="F21" s="924">
        <f t="shared" si="0"/>
        <v>41483.75</v>
      </c>
      <c r="G21" s="924">
        <f t="shared" si="1"/>
        <v>23705</v>
      </c>
      <c r="H21" s="924">
        <v>5400</v>
      </c>
      <c r="I21" s="924">
        <f t="shared" si="2"/>
        <v>5926.25</v>
      </c>
      <c r="J21" s="924">
        <f t="shared" si="3"/>
        <v>70841.929999999993</v>
      </c>
      <c r="K21" s="924">
        <f t="shared" si="4"/>
        <v>147356.93</v>
      </c>
      <c r="L21" s="940">
        <v>10807</v>
      </c>
    </row>
    <row r="22" spans="1:12" x14ac:dyDescent="0.2">
      <c r="A22" s="939">
        <v>18</v>
      </c>
      <c r="B22" s="931" t="s">
        <v>1468</v>
      </c>
      <c r="C22" s="932" t="s">
        <v>1453</v>
      </c>
      <c r="D22" s="933">
        <v>118525</v>
      </c>
      <c r="E22" s="925"/>
      <c r="F22" s="924">
        <f t="shared" si="0"/>
        <v>41483.75</v>
      </c>
      <c r="G22" s="924">
        <f t="shared" si="1"/>
        <v>23705</v>
      </c>
      <c r="H22" s="924">
        <v>5400</v>
      </c>
      <c r="I22" s="924">
        <f t="shared" si="2"/>
        <v>5926.25</v>
      </c>
      <c r="J22" s="924">
        <f t="shared" si="3"/>
        <v>70841.929999999993</v>
      </c>
      <c r="K22" s="924">
        <f t="shared" si="4"/>
        <v>147356.93</v>
      </c>
      <c r="L22" s="940">
        <v>10807</v>
      </c>
    </row>
    <row r="23" spans="1:12" x14ac:dyDescent="0.2">
      <c r="A23" s="939">
        <v>19</v>
      </c>
      <c r="B23" s="931" t="s">
        <v>1167</v>
      </c>
      <c r="C23" s="932" t="s">
        <v>1284</v>
      </c>
      <c r="D23" s="933">
        <v>103901</v>
      </c>
      <c r="E23" s="925"/>
      <c r="F23" s="924">
        <f t="shared" si="0"/>
        <v>36365.35</v>
      </c>
      <c r="G23" s="924">
        <f t="shared" si="1"/>
        <v>20780.2</v>
      </c>
      <c r="H23" s="924">
        <v>5400</v>
      </c>
      <c r="I23" s="924">
        <f t="shared" si="2"/>
        <v>5195.05</v>
      </c>
      <c r="J23" s="924">
        <f t="shared" si="3"/>
        <v>70110.73</v>
      </c>
      <c r="K23" s="924">
        <f t="shared" si="4"/>
        <v>137851.33000000002</v>
      </c>
      <c r="L23" s="940">
        <v>10807</v>
      </c>
    </row>
    <row r="24" spans="1:12" x14ac:dyDescent="0.2">
      <c r="A24" s="939">
        <v>20</v>
      </c>
      <c r="B24" s="931" t="s">
        <v>1489</v>
      </c>
      <c r="C24" s="932" t="s">
        <v>1284</v>
      </c>
      <c r="D24" s="933">
        <v>103901</v>
      </c>
      <c r="E24" s="925"/>
      <c r="F24" s="924">
        <f t="shared" ref="F24:F32" si="5">D24*35%</f>
        <v>36365.35</v>
      </c>
      <c r="G24" s="924">
        <f t="shared" ref="G24:G32" si="6">D24*20%</f>
        <v>20780.2</v>
      </c>
      <c r="H24" s="924">
        <v>5400</v>
      </c>
      <c r="I24" s="924">
        <f t="shared" ref="I24:I32" si="7">D24*5%</f>
        <v>5195.05</v>
      </c>
      <c r="J24" s="924">
        <f t="shared" ref="J24:J32" si="8">D24*5%+64915.68</f>
        <v>70110.73</v>
      </c>
      <c r="K24" s="924">
        <f t="shared" si="4"/>
        <v>137851.33000000002</v>
      </c>
      <c r="L24" s="940">
        <v>10807</v>
      </c>
    </row>
    <row r="25" spans="1:12" x14ac:dyDescent="0.2">
      <c r="A25" s="939">
        <v>21</v>
      </c>
      <c r="B25" s="931" t="s">
        <v>1223</v>
      </c>
      <c r="C25" s="932" t="s">
        <v>1284</v>
      </c>
      <c r="D25" s="933">
        <v>103901</v>
      </c>
      <c r="E25" s="925"/>
      <c r="F25" s="924">
        <f t="shared" si="5"/>
        <v>36365.35</v>
      </c>
      <c r="G25" s="924">
        <f t="shared" si="6"/>
        <v>20780.2</v>
      </c>
      <c r="H25" s="924">
        <v>5400</v>
      </c>
      <c r="I25" s="924">
        <f t="shared" si="7"/>
        <v>5195.05</v>
      </c>
      <c r="J25" s="924">
        <f t="shared" si="8"/>
        <v>70110.73</v>
      </c>
      <c r="K25" s="924">
        <f t="shared" si="4"/>
        <v>137851.33000000002</v>
      </c>
      <c r="L25" s="940">
        <v>10807</v>
      </c>
    </row>
    <row r="26" spans="1:12" x14ac:dyDescent="0.2">
      <c r="A26" s="939">
        <v>22</v>
      </c>
      <c r="B26" s="931" t="s">
        <v>1490</v>
      </c>
      <c r="C26" s="932" t="s">
        <v>1284</v>
      </c>
      <c r="D26" s="933">
        <v>103901</v>
      </c>
      <c r="E26" s="925"/>
      <c r="F26" s="924">
        <f t="shared" si="5"/>
        <v>36365.35</v>
      </c>
      <c r="G26" s="924">
        <f t="shared" si="6"/>
        <v>20780.2</v>
      </c>
      <c r="H26" s="924">
        <v>5400</v>
      </c>
      <c r="I26" s="924">
        <f t="shared" si="7"/>
        <v>5195.05</v>
      </c>
      <c r="J26" s="924">
        <f t="shared" si="8"/>
        <v>70110.73</v>
      </c>
      <c r="K26" s="924">
        <f t="shared" si="4"/>
        <v>137851.33000000002</v>
      </c>
      <c r="L26" s="940">
        <v>10807</v>
      </c>
    </row>
    <row r="27" spans="1:12" x14ac:dyDescent="0.2">
      <c r="A27" s="939">
        <v>23</v>
      </c>
      <c r="B27" s="931" t="s">
        <v>1491</v>
      </c>
      <c r="C27" s="932" t="s">
        <v>1284</v>
      </c>
      <c r="D27" s="933">
        <v>103901</v>
      </c>
      <c r="E27" s="925"/>
      <c r="F27" s="924">
        <f t="shared" si="5"/>
        <v>36365.35</v>
      </c>
      <c r="G27" s="924">
        <f t="shared" si="6"/>
        <v>20780.2</v>
      </c>
      <c r="H27" s="924">
        <v>5400</v>
      </c>
      <c r="I27" s="924">
        <f t="shared" si="7"/>
        <v>5195.05</v>
      </c>
      <c r="J27" s="924">
        <f t="shared" si="8"/>
        <v>70110.73</v>
      </c>
      <c r="K27" s="924">
        <f t="shared" si="4"/>
        <v>137851.33000000002</v>
      </c>
      <c r="L27" s="940">
        <v>10807</v>
      </c>
    </row>
    <row r="28" spans="1:12" x14ac:dyDescent="0.2">
      <c r="A28" s="939">
        <v>24</v>
      </c>
      <c r="B28" s="931" t="s">
        <v>1492</v>
      </c>
      <c r="C28" s="932" t="s">
        <v>1284</v>
      </c>
      <c r="D28" s="933">
        <v>103901</v>
      </c>
      <c r="E28" s="925"/>
      <c r="F28" s="924">
        <f t="shared" si="5"/>
        <v>36365.35</v>
      </c>
      <c r="G28" s="924">
        <f t="shared" si="6"/>
        <v>20780.2</v>
      </c>
      <c r="H28" s="924">
        <v>5400</v>
      </c>
      <c r="I28" s="924">
        <f t="shared" si="7"/>
        <v>5195.05</v>
      </c>
      <c r="J28" s="924">
        <f t="shared" si="8"/>
        <v>70110.73</v>
      </c>
      <c r="K28" s="924">
        <f t="shared" si="4"/>
        <v>137851.33000000002</v>
      </c>
      <c r="L28" s="940">
        <v>10807</v>
      </c>
    </row>
    <row r="29" spans="1:12" x14ac:dyDescent="0.2">
      <c r="A29" s="939">
        <v>25</v>
      </c>
      <c r="B29" s="931" t="s">
        <v>1493</v>
      </c>
      <c r="C29" s="932" t="s">
        <v>1284</v>
      </c>
      <c r="D29" s="933">
        <v>103901</v>
      </c>
      <c r="E29" s="925"/>
      <c r="F29" s="924">
        <f t="shared" si="5"/>
        <v>36365.35</v>
      </c>
      <c r="G29" s="924">
        <f t="shared" si="6"/>
        <v>20780.2</v>
      </c>
      <c r="H29" s="924">
        <v>5400</v>
      </c>
      <c r="I29" s="924">
        <f t="shared" si="7"/>
        <v>5195.05</v>
      </c>
      <c r="J29" s="924">
        <f t="shared" si="8"/>
        <v>70110.73</v>
      </c>
      <c r="K29" s="924">
        <f t="shared" si="4"/>
        <v>137851.33000000002</v>
      </c>
      <c r="L29" s="940">
        <v>10807</v>
      </c>
    </row>
    <row r="30" spans="1:12" x14ac:dyDescent="0.2">
      <c r="A30" s="939">
        <v>26</v>
      </c>
      <c r="B30" s="931" t="s">
        <v>1494</v>
      </c>
      <c r="C30" s="932" t="s">
        <v>1284</v>
      </c>
      <c r="D30" s="933">
        <v>103901</v>
      </c>
      <c r="E30" s="925"/>
      <c r="F30" s="924">
        <f t="shared" si="5"/>
        <v>36365.35</v>
      </c>
      <c r="G30" s="924">
        <f t="shared" si="6"/>
        <v>20780.2</v>
      </c>
      <c r="H30" s="924">
        <v>5400</v>
      </c>
      <c r="I30" s="924">
        <f t="shared" si="7"/>
        <v>5195.05</v>
      </c>
      <c r="J30" s="924">
        <f t="shared" si="8"/>
        <v>70110.73</v>
      </c>
      <c r="K30" s="924">
        <f t="shared" si="4"/>
        <v>137851.33000000002</v>
      </c>
      <c r="L30" s="940">
        <v>10807</v>
      </c>
    </row>
    <row r="31" spans="1:12" x14ac:dyDescent="0.2">
      <c r="A31" s="939">
        <v>27</v>
      </c>
      <c r="B31" s="931" t="s">
        <v>1495</v>
      </c>
      <c r="C31" s="932" t="s">
        <v>1284</v>
      </c>
      <c r="D31" s="933">
        <v>103901</v>
      </c>
      <c r="E31" s="925"/>
      <c r="F31" s="924">
        <f t="shared" si="5"/>
        <v>36365.35</v>
      </c>
      <c r="G31" s="924">
        <f t="shared" si="6"/>
        <v>20780.2</v>
      </c>
      <c r="H31" s="924">
        <v>5400</v>
      </c>
      <c r="I31" s="924">
        <f t="shared" si="7"/>
        <v>5195.05</v>
      </c>
      <c r="J31" s="924">
        <f t="shared" si="8"/>
        <v>70110.73</v>
      </c>
      <c r="K31" s="924">
        <f t="shared" si="4"/>
        <v>137851.33000000002</v>
      </c>
      <c r="L31" s="940">
        <v>10807</v>
      </c>
    </row>
    <row r="32" spans="1:12" x14ac:dyDescent="0.2">
      <c r="A32" s="939">
        <v>28</v>
      </c>
      <c r="B32" s="931" t="s">
        <v>1496</v>
      </c>
      <c r="C32" s="932" t="s">
        <v>1284</v>
      </c>
      <c r="D32" s="933">
        <v>103901</v>
      </c>
      <c r="E32" s="925"/>
      <c r="F32" s="924">
        <f t="shared" si="5"/>
        <v>36365.35</v>
      </c>
      <c r="G32" s="924">
        <f t="shared" si="6"/>
        <v>20780.2</v>
      </c>
      <c r="H32" s="924">
        <v>5400</v>
      </c>
      <c r="I32" s="924">
        <f t="shared" si="7"/>
        <v>5195.05</v>
      </c>
      <c r="J32" s="924">
        <f t="shared" si="8"/>
        <v>70110.73</v>
      </c>
      <c r="K32" s="924">
        <f t="shared" si="4"/>
        <v>137851.33000000002</v>
      </c>
      <c r="L32" s="940">
        <v>10807</v>
      </c>
    </row>
    <row r="33" spans="1:12" x14ac:dyDescent="0.2">
      <c r="A33" s="939">
        <v>29</v>
      </c>
      <c r="B33" s="931" t="s">
        <v>1065</v>
      </c>
      <c r="C33" s="932" t="s">
        <v>1284</v>
      </c>
      <c r="D33" s="933">
        <v>103901</v>
      </c>
      <c r="E33" s="925"/>
      <c r="F33" s="924">
        <f t="shared" ref="F33:F38" si="9">D33*35%</f>
        <v>36365.35</v>
      </c>
      <c r="G33" s="924">
        <f t="shared" ref="G33:G38" si="10">D33*20%</f>
        <v>20780.2</v>
      </c>
      <c r="H33" s="924">
        <v>5400</v>
      </c>
      <c r="I33" s="924">
        <f t="shared" ref="I33:I38" si="11">D33*5%</f>
        <v>5195.05</v>
      </c>
      <c r="J33" s="924">
        <f t="shared" ref="J33:J38" si="12">D33*5%+64915.68</f>
        <v>70110.73</v>
      </c>
      <c r="K33" s="924">
        <f t="shared" ref="K33:K38" si="13">SUM(F33:J33)</f>
        <v>137851.33000000002</v>
      </c>
      <c r="L33" s="940">
        <v>10807</v>
      </c>
    </row>
    <row r="34" spans="1:12" x14ac:dyDescent="0.2">
      <c r="A34" s="939">
        <v>30</v>
      </c>
      <c r="B34" s="931" t="s">
        <v>1497</v>
      </c>
      <c r="C34" s="932" t="s">
        <v>1284</v>
      </c>
      <c r="D34" s="933">
        <v>103901</v>
      </c>
      <c r="E34" s="925"/>
      <c r="F34" s="924">
        <f t="shared" si="9"/>
        <v>36365.35</v>
      </c>
      <c r="G34" s="924">
        <f t="shared" si="10"/>
        <v>20780.2</v>
      </c>
      <c r="H34" s="924">
        <v>5400</v>
      </c>
      <c r="I34" s="924">
        <f t="shared" si="11"/>
        <v>5195.05</v>
      </c>
      <c r="J34" s="924">
        <f t="shared" si="12"/>
        <v>70110.73</v>
      </c>
      <c r="K34" s="924">
        <f t="shared" si="13"/>
        <v>137851.33000000002</v>
      </c>
      <c r="L34" s="940">
        <v>10807</v>
      </c>
    </row>
    <row r="35" spans="1:12" x14ac:dyDescent="0.2">
      <c r="A35" s="939">
        <v>31</v>
      </c>
      <c r="B35" s="931" t="s">
        <v>1498</v>
      </c>
      <c r="C35" s="932" t="s">
        <v>1284</v>
      </c>
      <c r="D35" s="933">
        <v>103901</v>
      </c>
      <c r="E35" s="925"/>
      <c r="F35" s="924">
        <f t="shared" si="9"/>
        <v>36365.35</v>
      </c>
      <c r="G35" s="924">
        <f t="shared" si="10"/>
        <v>20780.2</v>
      </c>
      <c r="H35" s="924">
        <v>5400</v>
      </c>
      <c r="I35" s="924">
        <f t="shared" si="11"/>
        <v>5195.05</v>
      </c>
      <c r="J35" s="924">
        <f t="shared" si="12"/>
        <v>70110.73</v>
      </c>
      <c r="K35" s="924">
        <f t="shared" si="13"/>
        <v>137851.33000000002</v>
      </c>
      <c r="L35" s="940">
        <v>10807</v>
      </c>
    </row>
    <row r="36" spans="1:12" x14ac:dyDescent="0.2">
      <c r="A36" s="939">
        <v>32</v>
      </c>
      <c r="B36" s="931" t="s">
        <v>1499</v>
      </c>
      <c r="C36" s="932" t="s">
        <v>1284</v>
      </c>
      <c r="D36" s="933">
        <v>103901</v>
      </c>
      <c r="E36" s="925"/>
      <c r="F36" s="924">
        <f t="shared" si="9"/>
        <v>36365.35</v>
      </c>
      <c r="G36" s="924">
        <f t="shared" si="10"/>
        <v>20780.2</v>
      </c>
      <c r="H36" s="924">
        <v>5400</v>
      </c>
      <c r="I36" s="924">
        <f t="shared" si="11"/>
        <v>5195.05</v>
      </c>
      <c r="J36" s="924">
        <f t="shared" si="12"/>
        <v>70110.73</v>
      </c>
      <c r="K36" s="924">
        <f t="shared" si="13"/>
        <v>137851.33000000002</v>
      </c>
      <c r="L36" s="940">
        <v>10807</v>
      </c>
    </row>
    <row r="37" spans="1:12" x14ac:dyDescent="0.2">
      <c r="A37" s="939">
        <v>33</v>
      </c>
      <c r="B37" s="931" t="s">
        <v>1500</v>
      </c>
      <c r="C37" s="932" t="s">
        <v>1284</v>
      </c>
      <c r="D37" s="933">
        <v>103901</v>
      </c>
      <c r="E37" s="925"/>
      <c r="F37" s="924">
        <f t="shared" si="9"/>
        <v>36365.35</v>
      </c>
      <c r="G37" s="924">
        <f t="shared" si="10"/>
        <v>20780.2</v>
      </c>
      <c r="H37" s="924">
        <v>5400</v>
      </c>
      <c r="I37" s="924">
        <f t="shared" si="11"/>
        <v>5195.05</v>
      </c>
      <c r="J37" s="924">
        <f t="shared" si="12"/>
        <v>70110.73</v>
      </c>
      <c r="K37" s="924">
        <f t="shared" si="13"/>
        <v>137851.33000000002</v>
      </c>
      <c r="L37" s="940">
        <v>10807</v>
      </c>
    </row>
    <row r="38" spans="1:12" x14ac:dyDescent="0.2">
      <c r="A38" s="939">
        <v>34</v>
      </c>
      <c r="B38" s="931" t="s">
        <v>1501</v>
      </c>
      <c r="C38" s="932" t="s">
        <v>1284</v>
      </c>
      <c r="D38" s="933">
        <v>103901</v>
      </c>
      <c r="E38" s="925"/>
      <c r="F38" s="924">
        <f t="shared" si="9"/>
        <v>36365.35</v>
      </c>
      <c r="G38" s="924">
        <f t="shared" si="10"/>
        <v>20780.2</v>
      </c>
      <c r="H38" s="924">
        <v>5400</v>
      </c>
      <c r="I38" s="924">
        <f t="shared" si="11"/>
        <v>5195.05</v>
      </c>
      <c r="J38" s="924">
        <f t="shared" si="12"/>
        <v>70110.73</v>
      </c>
      <c r="K38" s="924">
        <f t="shared" si="13"/>
        <v>137851.33000000002</v>
      </c>
      <c r="L38" s="940">
        <v>10807</v>
      </c>
    </row>
    <row r="39" spans="1:12" x14ac:dyDescent="0.2">
      <c r="A39" s="939">
        <v>35</v>
      </c>
      <c r="B39" s="923" t="s">
        <v>1469</v>
      </c>
      <c r="C39" s="932" t="s">
        <v>1440</v>
      </c>
      <c r="D39" s="933">
        <v>126384</v>
      </c>
      <c r="E39" s="925"/>
      <c r="F39" s="924">
        <f t="shared" ref="F39:F108" si="14">D39*35%</f>
        <v>44234.399999999994</v>
      </c>
      <c r="G39" s="924">
        <f t="shared" ref="G39:G108" si="15">D39*20%</f>
        <v>25276.800000000003</v>
      </c>
      <c r="H39" s="924">
        <v>5400</v>
      </c>
      <c r="I39" s="924">
        <f t="shared" ref="I39:I108" si="16">D39*5%</f>
        <v>6319.2000000000007</v>
      </c>
      <c r="J39" s="924">
        <f t="shared" ref="J39:J108" si="17">D39*5%+64915.68</f>
        <v>71234.880000000005</v>
      </c>
      <c r="K39" s="924">
        <f t="shared" ref="K39:K108" si="18">SUM(F39:J39)</f>
        <v>152465.28</v>
      </c>
      <c r="L39" s="940">
        <v>10807</v>
      </c>
    </row>
    <row r="40" spans="1:12" x14ac:dyDescent="0.2">
      <c r="A40" s="939">
        <v>36</v>
      </c>
      <c r="B40" s="923" t="s">
        <v>1470</v>
      </c>
      <c r="C40" s="932" t="s">
        <v>1440</v>
      </c>
      <c r="D40" s="933">
        <v>126384</v>
      </c>
      <c r="E40" s="925"/>
      <c r="F40" s="924">
        <f t="shared" si="14"/>
        <v>44234.399999999994</v>
      </c>
      <c r="G40" s="924">
        <f t="shared" si="15"/>
        <v>25276.800000000003</v>
      </c>
      <c r="H40" s="924">
        <v>5400</v>
      </c>
      <c r="I40" s="924">
        <f t="shared" si="16"/>
        <v>6319.2000000000007</v>
      </c>
      <c r="J40" s="924">
        <f t="shared" si="17"/>
        <v>71234.880000000005</v>
      </c>
      <c r="K40" s="924">
        <f t="shared" si="18"/>
        <v>152465.28</v>
      </c>
      <c r="L40" s="940">
        <v>10807</v>
      </c>
    </row>
    <row r="41" spans="1:12" x14ac:dyDescent="0.2">
      <c r="A41" s="939">
        <v>37</v>
      </c>
      <c r="B41" s="923" t="s">
        <v>1471</v>
      </c>
      <c r="C41" s="932" t="s">
        <v>1440</v>
      </c>
      <c r="D41" s="933">
        <v>126384</v>
      </c>
      <c r="E41" s="925"/>
      <c r="F41" s="924">
        <f t="shared" si="14"/>
        <v>44234.399999999994</v>
      </c>
      <c r="G41" s="924">
        <f t="shared" si="15"/>
        <v>25276.800000000003</v>
      </c>
      <c r="H41" s="924">
        <v>5400</v>
      </c>
      <c r="I41" s="924">
        <f t="shared" si="16"/>
        <v>6319.2000000000007</v>
      </c>
      <c r="J41" s="924">
        <f t="shared" si="17"/>
        <v>71234.880000000005</v>
      </c>
      <c r="K41" s="924">
        <f t="shared" si="18"/>
        <v>152465.28</v>
      </c>
      <c r="L41" s="940">
        <v>10807</v>
      </c>
    </row>
    <row r="42" spans="1:12" x14ac:dyDescent="0.2">
      <c r="A42" s="939">
        <v>38</v>
      </c>
      <c r="B42" s="923" t="s">
        <v>1472</v>
      </c>
      <c r="C42" s="932" t="s">
        <v>1440</v>
      </c>
      <c r="D42" s="933">
        <v>126384</v>
      </c>
      <c r="E42" s="925"/>
      <c r="F42" s="924">
        <f t="shared" si="14"/>
        <v>44234.399999999994</v>
      </c>
      <c r="G42" s="924">
        <f t="shared" si="15"/>
        <v>25276.800000000003</v>
      </c>
      <c r="H42" s="924">
        <v>5400</v>
      </c>
      <c r="I42" s="924">
        <f t="shared" si="16"/>
        <v>6319.2000000000007</v>
      </c>
      <c r="J42" s="924">
        <f t="shared" si="17"/>
        <v>71234.880000000005</v>
      </c>
      <c r="K42" s="924">
        <f t="shared" si="18"/>
        <v>152465.28</v>
      </c>
      <c r="L42" s="940">
        <v>10807</v>
      </c>
    </row>
    <row r="43" spans="1:12" x14ac:dyDescent="0.2">
      <c r="A43" s="939">
        <v>39</v>
      </c>
      <c r="B43" s="926" t="s">
        <v>1473</v>
      </c>
      <c r="C43" s="932" t="s">
        <v>1440</v>
      </c>
      <c r="D43" s="933">
        <v>126384</v>
      </c>
      <c r="E43" s="922"/>
      <c r="F43" s="927">
        <f t="shared" si="14"/>
        <v>44234.399999999994</v>
      </c>
      <c r="G43" s="927">
        <f t="shared" si="15"/>
        <v>25276.800000000003</v>
      </c>
      <c r="H43" s="927">
        <v>5400</v>
      </c>
      <c r="I43" s="927">
        <f t="shared" si="16"/>
        <v>6319.2000000000007</v>
      </c>
      <c r="J43" s="927">
        <f t="shared" si="17"/>
        <v>71234.880000000005</v>
      </c>
      <c r="K43" s="927">
        <f t="shared" si="18"/>
        <v>152465.28</v>
      </c>
      <c r="L43" s="940">
        <v>10807</v>
      </c>
    </row>
    <row r="44" spans="1:12" x14ac:dyDescent="0.2">
      <c r="A44" s="939">
        <v>40</v>
      </c>
      <c r="B44" s="926" t="s">
        <v>1474</v>
      </c>
      <c r="C44" s="932" t="s">
        <v>1440</v>
      </c>
      <c r="D44" s="933">
        <v>126384</v>
      </c>
      <c r="E44" s="922"/>
      <c r="F44" s="927">
        <f t="shared" si="14"/>
        <v>44234.399999999994</v>
      </c>
      <c r="G44" s="927">
        <f t="shared" si="15"/>
        <v>25276.800000000003</v>
      </c>
      <c r="H44" s="927">
        <v>5400</v>
      </c>
      <c r="I44" s="927">
        <f t="shared" si="16"/>
        <v>6319.2000000000007</v>
      </c>
      <c r="J44" s="927">
        <f t="shared" si="17"/>
        <v>71234.880000000005</v>
      </c>
      <c r="K44" s="927">
        <f t="shared" si="18"/>
        <v>152465.28</v>
      </c>
      <c r="L44" s="940">
        <v>10807</v>
      </c>
    </row>
    <row r="45" spans="1:12" x14ac:dyDescent="0.2">
      <c r="A45" s="939">
        <v>41</v>
      </c>
      <c r="B45" s="926" t="s">
        <v>1475</v>
      </c>
      <c r="C45" s="932" t="s">
        <v>1440</v>
      </c>
      <c r="D45" s="933">
        <v>126384</v>
      </c>
      <c r="E45" s="922"/>
      <c r="F45" s="927">
        <f>D45*35%</f>
        <v>44234.399999999994</v>
      </c>
      <c r="G45" s="927">
        <f>D45*20%</f>
        <v>25276.800000000003</v>
      </c>
      <c r="H45" s="927">
        <v>5400</v>
      </c>
      <c r="I45" s="927">
        <f>D45*5%</f>
        <v>6319.2000000000007</v>
      </c>
      <c r="J45" s="927">
        <f>D45*5%+64915.68</f>
        <v>71234.880000000005</v>
      </c>
      <c r="K45" s="927">
        <f>SUM(F45:J45)</f>
        <v>152465.28</v>
      </c>
      <c r="L45" s="940">
        <v>10807</v>
      </c>
    </row>
    <row r="46" spans="1:12" x14ac:dyDescent="0.2">
      <c r="A46" s="939">
        <v>42</v>
      </c>
      <c r="B46" s="926" t="s">
        <v>1476</v>
      </c>
      <c r="C46" s="932" t="s">
        <v>1440</v>
      </c>
      <c r="D46" s="933">
        <v>126384</v>
      </c>
      <c r="E46" s="922"/>
      <c r="F46" s="927">
        <f>D46*35%</f>
        <v>44234.399999999994</v>
      </c>
      <c r="G46" s="927">
        <f>D46*20%</f>
        <v>25276.800000000003</v>
      </c>
      <c r="H46" s="927">
        <v>5400</v>
      </c>
      <c r="I46" s="927">
        <f>D46*5%</f>
        <v>6319.2000000000007</v>
      </c>
      <c r="J46" s="927">
        <f>D46*5%+64915.68</f>
        <v>71234.880000000005</v>
      </c>
      <c r="K46" s="927">
        <f>SUM(F46:J46)</f>
        <v>152465.28</v>
      </c>
      <c r="L46" s="940">
        <v>10807</v>
      </c>
    </row>
    <row r="47" spans="1:12" x14ac:dyDescent="0.2">
      <c r="A47" s="939">
        <v>43</v>
      </c>
      <c r="B47" s="926" t="s">
        <v>1477</v>
      </c>
      <c r="C47" s="932" t="s">
        <v>1440</v>
      </c>
      <c r="D47" s="933">
        <v>126384</v>
      </c>
      <c r="E47" s="922"/>
      <c r="F47" s="927">
        <f t="shared" ref="F47:F53" si="19">D47*35%</f>
        <v>44234.399999999994</v>
      </c>
      <c r="G47" s="927">
        <f t="shared" ref="G47:G53" si="20">D47*20%</f>
        <v>25276.800000000003</v>
      </c>
      <c r="H47" s="927">
        <v>5400</v>
      </c>
      <c r="I47" s="927">
        <f t="shared" ref="I47:I53" si="21">D47*5%</f>
        <v>6319.2000000000007</v>
      </c>
      <c r="J47" s="927">
        <f t="shared" ref="J47:J53" si="22">D47*5%+64915.68</f>
        <v>71234.880000000005</v>
      </c>
      <c r="K47" s="927">
        <f t="shared" ref="K47:K53" si="23">SUM(F47:J47)</f>
        <v>152465.28</v>
      </c>
      <c r="L47" s="940">
        <v>10807</v>
      </c>
    </row>
    <row r="48" spans="1:12" x14ac:dyDescent="0.2">
      <c r="A48" s="939">
        <v>44</v>
      </c>
      <c r="B48" s="926" t="s">
        <v>1478</v>
      </c>
      <c r="C48" s="932" t="s">
        <v>1440</v>
      </c>
      <c r="D48" s="933">
        <v>126384</v>
      </c>
      <c r="E48" s="922"/>
      <c r="F48" s="927">
        <f t="shared" si="19"/>
        <v>44234.399999999994</v>
      </c>
      <c r="G48" s="927">
        <f t="shared" si="20"/>
        <v>25276.800000000003</v>
      </c>
      <c r="H48" s="927">
        <v>5400</v>
      </c>
      <c r="I48" s="927">
        <f t="shared" si="21"/>
        <v>6319.2000000000007</v>
      </c>
      <c r="J48" s="927">
        <f t="shared" si="22"/>
        <v>71234.880000000005</v>
      </c>
      <c r="K48" s="927">
        <f t="shared" si="23"/>
        <v>152465.28</v>
      </c>
      <c r="L48" s="940">
        <v>10807</v>
      </c>
    </row>
    <row r="49" spans="1:12" x14ac:dyDescent="0.2">
      <c r="A49" s="939">
        <v>45</v>
      </c>
      <c r="B49" s="926" t="s">
        <v>1479</v>
      </c>
      <c r="C49" s="932" t="s">
        <v>1440</v>
      </c>
      <c r="D49" s="933">
        <v>126384</v>
      </c>
      <c r="E49" s="922"/>
      <c r="F49" s="927">
        <f t="shared" si="19"/>
        <v>44234.399999999994</v>
      </c>
      <c r="G49" s="927">
        <f t="shared" si="20"/>
        <v>25276.800000000003</v>
      </c>
      <c r="H49" s="927">
        <v>5400</v>
      </c>
      <c r="I49" s="927">
        <f t="shared" si="21"/>
        <v>6319.2000000000007</v>
      </c>
      <c r="J49" s="927">
        <f t="shared" si="22"/>
        <v>71234.880000000005</v>
      </c>
      <c r="K49" s="927">
        <f t="shared" si="23"/>
        <v>152465.28</v>
      </c>
      <c r="L49" s="940">
        <v>10807</v>
      </c>
    </row>
    <row r="50" spans="1:12" x14ac:dyDescent="0.2">
      <c r="A50" s="939">
        <v>46</v>
      </c>
      <c r="B50" s="926" t="s">
        <v>1163</v>
      </c>
      <c r="C50" s="932" t="s">
        <v>1440</v>
      </c>
      <c r="D50" s="933">
        <v>126384</v>
      </c>
      <c r="E50" s="922"/>
      <c r="F50" s="927">
        <f t="shared" si="19"/>
        <v>44234.399999999994</v>
      </c>
      <c r="G50" s="927">
        <f t="shared" si="20"/>
        <v>25276.800000000003</v>
      </c>
      <c r="H50" s="927">
        <v>5400</v>
      </c>
      <c r="I50" s="927">
        <f t="shared" si="21"/>
        <v>6319.2000000000007</v>
      </c>
      <c r="J50" s="927">
        <f t="shared" si="22"/>
        <v>71234.880000000005</v>
      </c>
      <c r="K50" s="927">
        <f t="shared" si="23"/>
        <v>152465.28</v>
      </c>
      <c r="L50" s="940">
        <v>10807</v>
      </c>
    </row>
    <row r="51" spans="1:12" x14ac:dyDescent="0.2">
      <c r="A51" s="939">
        <v>47</v>
      </c>
      <c r="B51" s="926" t="s">
        <v>1154</v>
      </c>
      <c r="C51" s="932" t="s">
        <v>1440</v>
      </c>
      <c r="D51" s="933">
        <v>126384</v>
      </c>
      <c r="E51" s="922"/>
      <c r="F51" s="927">
        <f t="shared" si="19"/>
        <v>44234.399999999994</v>
      </c>
      <c r="G51" s="927">
        <f t="shared" si="20"/>
        <v>25276.800000000003</v>
      </c>
      <c r="H51" s="927">
        <v>5400</v>
      </c>
      <c r="I51" s="927">
        <f t="shared" si="21"/>
        <v>6319.2000000000007</v>
      </c>
      <c r="J51" s="927">
        <f t="shared" si="22"/>
        <v>71234.880000000005</v>
      </c>
      <c r="K51" s="927">
        <f t="shared" si="23"/>
        <v>152465.28</v>
      </c>
      <c r="L51" s="940">
        <v>10807</v>
      </c>
    </row>
    <row r="52" spans="1:12" x14ac:dyDescent="0.2">
      <c r="A52" s="939">
        <v>48</v>
      </c>
      <c r="B52" s="926" t="s">
        <v>1480</v>
      </c>
      <c r="C52" s="932" t="s">
        <v>1440</v>
      </c>
      <c r="D52" s="933">
        <v>126384</v>
      </c>
      <c r="E52" s="922"/>
      <c r="F52" s="927">
        <f t="shared" si="19"/>
        <v>44234.399999999994</v>
      </c>
      <c r="G52" s="927">
        <f t="shared" si="20"/>
        <v>25276.800000000003</v>
      </c>
      <c r="H52" s="927">
        <v>5400</v>
      </c>
      <c r="I52" s="927">
        <f t="shared" si="21"/>
        <v>6319.2000000000007</v>
      </c>
      <c r="J52" s="927">
        <f t="shared" si="22"/>
        <v>71234.880000000005</v>
      </c>
      <c r="K52" s="927">
        <f t="shared" si="23"/>
        <v>152465.28</v>
      </c>
      <c r="L52" s="940">
        <v>10807</v>
      </c>
    </row>
    <row r="53" spans="1:12" x14ac:dyDescent="0.2">
      <c r="A53" s="939">
        <v>49</v>
      </c>
      <c r="B53" s="926" t="s">
        <v>1481</v>
      </c>
      <c r="C53" s="932" t="s">
        <v>1440</v>
      </c>
      <c r="D53" s="933">
        <v>126384</v>
      </c>
      <c r="E53" s="922"/>
      <c r="F53" s="927">
        <f t="shared" si="19"/>
        <v>44234.399999999994</v>
      </c>
      <c r="G53" s="927">
        <f t="shared" si="20"/>
        <v>25276.800000000003</v>
      </c>
      <c r="H53" s="927">
        <v>5400</v>
      </c>
      <c r="I53" s="927">
        <f t="shared" si="21"/>
        <v>6319.2000000000007</v>
      </c>
      <c r="J53" s="927">
        <f t="shared" si="22"/>
        <v>71234.880000000005</v>
      </c>
      <c r="K53" s="927">
        <f t="shared" si="23"/>
        <v>152465.28</v>
      </c>
      <c r="L53" s="940">
        <v>10807</v>
      </c>
    </row>
    <row r="54" spans="1:12" x14ac:dyDescent="0.2">
      <c r="A54" s="939">
        <v>50</v>
      </c>
      <c r="B54" s="926" t="s">
        <v>1116</v>
      </c>
      <c r="C54" s="932" t="s">
        <v>1440</v>
      </c>
      <c r="D54" s="933">
        <v>126384</v>
      </c>
      <c r="E54" s="922"/>
      <c r="F54" s="927">
        <f>D54*35%</f>
        <v>44234.399999999994</v>
      </c>
      <c r="G54" s="927">
        <f>D54*20%</f>
        <v>25276.800000000003</v>
      </c>
      <c r="H54" s="927">
        <v>5400</v>
      </c>
      <c r="I54" s="927">
        <f>D54*5%</f>
        <v>6319.2000000000007</v>
      </c>
      <c r="J54" s="927">
        <f>D54*5%+64915.68</f>
        <v>71234.880000000005</v>
      </c>
      <c r="K54" s="927">
        <f>SUM(F54:J54)</f>
        <v>152465.28</v>
      </c>
      <c r="L54" s="940">
        <v>10807</v>
      </c>
    </row>
    <row r="55" spans="1:12" x14ac:dyDescent="0.2">
      <c r="A55" s="939">
        <v>51</v>
      </c>
      <c r="B55" s="928" t="s">
        <v>1117</v>
      </c>
      <c r="C55" s="932" t="s">
        <v>1440</v>
      </c>
      <c r="D55" s="933">
        <v>126384</v>
      </c>
      <c r="E55" s="922"/>
      <c r="F55" s="927">
        <f t="shared" si="14"/>
        <v>44234.399999999994</v>
      </c>
      <c r="G55" s="927">
        <f t="shared" si="15"/>
        <v>25276.800000000003</v>
      </c>
      <c r="H55" s="927">
        <v>5400</v>
      </c>
      <c r="I55" s="927">
        <f t="shared" si="16"/>
        <v>6319.2000000000007</v>
      </c>
      <c r="J55" s="927">
        <f t="shared" si="17"/>
        <v>71234.880000000005</v>
      </c>
      <c r="K55" s="927">
        <f t="shared" si="18"/>
        <v>152465.28</v>
      </c>
      <c r="L55" s="940">
        <v>10807</v>
      </c>
    </row>
    <row r="56" spans="1:12" x14ac:dyDescent="0.2">
      <c r="A56" s="939">
        <v>52</v>
      </c>
      <c r="B56" s="928" t="s">
        <v>1118</v>
      </c>
      <c r="C56" s="932" t="s">
        <v>1440</v>
      </c>
      <c r="D56" s="933">
        <v>126384</v>
      </c>
      <c r="E56" s="922"/>
      <c r="F56" s="927">
        <f t="shared" si="14"/>
        <v>44234.399999999994</v>
      </c>
      <c r="G56" s="927">
        <f t="shared" si="15"/>
        <v>25276.800000000003</v>
      </c>
      <c r="H56" s="927">
        <v>5400</v>
      </c>
      <c r="I56" s="927">
        <f t="shared" si="16"/>
        <v>6319.2000000000007</v>
      </c>
      <c r="J56" s="927">
        <f t="shared" si="17"/>
        <v>71234.880000000005</v>
      </c>
      <c r="K56" s="927">
        <f t="shared" si="18"/>
        <v>152465.28</v>
      </c>
      <c r="L56" s="940">
        <v>10807</v>
      </c>
    </row>
    <row r="57" spans="1:12" x14ac:dyDescent="0.2">
      <c r="A57" s="939">
        <v>53</v>
      </c>
      <c r="B57" s="928" t="s">
        <v>1119</v>
      </c>
      <c r="C57" s="932" t="s">
        <v>1440</v>
      </c>
      <c r="D57" s="933">
        <v>126384</v>
      </c>
      <c r="E57" s="922"/>
      <c r="F57" s="927">
        <f t="shared" si="14"/>
        <v>44234.399999999994</v>
      </c>
      <c r="G57" s="927">
        <f t="shared" si="15"/>
        <v>25276.800000000003</v>
      </c>
      <c r="H57" s="927">
        <v>5400</v>
      </c>
      <c r="I57" s="927">
        <f t="shared" si="16"/>
        <v>6319.2000000000007</v>
      </c>
      <c r="J57" s="927">
        <f t="shared" si="17"/>
        <v>71234.880000000005</v>
      </c>
      <c r="K57" s="927">
        <f t="shared" si="18"/>
        <v>152465.28</v>
      </c>
      <c r="L57" s="940">
        <v>10807</v>
      </c>
    </row>
    <row r="58" spans="1:12" x14ac:dyDescent="0.2">
      <c r="A58" s="939">
        <v>54</v>
      </c>
      <c r="B58" s="926" t="s">
        <v>1120</v>
      </c>
      <c r="C58" s="932" t="s">
        <v>1440</v>
      </c>
      <c r="D58" s="933">
        <v>126384</v>
      </c>
      <c r="E58" s="922"/>
      <c r="F58" s="927">
        <f t="shared" si="14"/>
        <v>44234.399999999994</v>
      </c>
      <c r="G58" s="927">
        <f t="shared" si="15"/>
        <v>25276.800000000003</v>
      </c>
      <c r="H58" s="927">
        <v>5400</v>
      </c>
      <c r="I58" s="927">
        <f t="shared" si="16"/>
        <v>6319.2000000000007</v>
      </c>
      <c r="J58" s="927">
        <f t="shared" si="17"/>
        <v>71234.880000000005</v>
      </c>
      <c r="K58" s="927">
        <f t="shared" si="18"/>
        <v>152465.28</v>
      </c>
      <c r="L58" s="940">
        <v>10807</v>
      </c>
    </row>
    <row r="59" spans="1:12" x14ac:dyDescent="0.2">
      <c r="A59" s="939">
        <v>55</v>
      </c>
      <c r="B59" s="928" t="s">
        <v>1121</v>
      </c>
      <c r="C59" s="932" t="s">
        <v>1440</v>
      </c>
      <c r="D59" s="933">
        <v>126384</v>
      </c>
      <c r="E59" s="922"/>
      <c r="F59" s="927">
        <f t="shared" si="14"/>
        <v>44234.399999999994</v>
      </c>
      <c r="G59" s="927">
        <f t="shared" si="15"/>
        <v>25276.800000000003</v>
      </c>
      <c r="H59" s="927">
        <v>5400</v>
      </c>
      <c r="I59" s="927">
        <f t="shared" si="16"/>
        <v>6319.2000000000007</v>
      </c>
      <c r="J59" s="927">
        <f t="shared" si="17"/>
        <v>71234.880000000005</v>
      </c>
      <c r="K59" s="927">
        <f t="shared" si="18"/>
        <v>152465.28</v>
      </c>
      <c r="L59" s="940">
        <v>10807</v>
      </c>
    </row>
    <row r="60" spans="1:12" x14ac:dyDescent="0.2">
      <c r="A60" s="939">
        <v>56</v>
      </c>
      <c r="B60" s="926" t="s">
        <v>1122</v>
      </c>
      <c r="C60" s="932" t="s">
        <v>1440</v>
      </c>
      <c r="D60" s="933">
        <v>126384</v>
      </c>
      <c r="E60" s="922"/>
      <c r="F60" s="927">
        <f t="shared" si="14"/>
        <v>44234.399999999994</v>
      </c>
      <c r="G60" s="927">
        <f t="shared" si="15"/>
        <v>25276.800000000003</v>
      </c>
      <c r="H60" s="927">
        <v>5400</v>
      </c>
      <c r="I60" s="927">
        <f t="shared" si="16"/>
        <v>6319.2000000000007</v>
      </c>
      <c r="J60" s="927">
        <f t="shared" si="17"/>
        <v>71234.880000000005</v>
      </c>
      <c r="K60" s="927">
        <f t="shared" si="18"/>
        <v>152465.28</v>
      </c>
      <c r="L60" s="940">
        <v>10807</v>
      </c>
    </row>
    <row r="61" spans="1:12" x14ac:dyDescent="0.2">
      <c r="A61" s="939">
        <v>57</v>
      </c>
      <c r="B61" s="926" t="s">
        <v>1123</v>
      </c>
      <c r="C61" s="932" t="s">
        <v>1440</v>
      </c>
      <c r="D61" s="933">
        <v>126384</v>
      </c>
      <c r="E61" s="922"/>
      <c r="F61" s="927">
        <f t="shared" si="14"/>
        <v>44234.399999999994</v>
      </c>
      <c r="G61" s="927">
        <f t="shared" si="15"/>
        <v>25276.800000000003</v>
      </c>
      <c r="H61" s="927">
        <v>5400</v>
      </c>
      <c r="I61" s="927">
        <f t="shared" si="16"/>
        <v>6319.2000000000007</v>
      </c>
      <c r="J61" s="927">
        <f t="shared" si="17"/>
        <v>71234.880000000005</v>
      </c>
      <c r="K61" s="927">
        <f t="shared" si="18"/>
        <v>152465.28</v>
      </c>
      <c r="L61" s="940">
        <v>10807</v>
      </c>
    </row>
    <row r="62" spans="1:12" x14ac:dyDescent="0.2">
      <c r="A62" s="939">
        <v>58</v>
      </c>
      <c r="B62" s="926" t="s">
        <v>1124</v>
      </c>
      <c r="C62" s="932" t="s">
        <v>1440</v>
      </c>
      <c r="D62" s="933">
        <v>126384</v>
      </c>
      <c r="E62" s="922"/>
      <c r="F62" s="927">
        <f t="shared" si="14"/>
        <v>44234.399999999994</v>
      </c>
      <c r="G62" s="927">
        <f t="shared" si="15"/>
        <v>25276.800000000003</v>
      </c>
      <c r="H62" s="927">
        <v>5400</v>
      </c>
      <c r="I62" s="927">
        <f t="shared" si="16"/>
        <v>6319.2000000000007</v>
      </c>
      <c r="J62" s="927">
        <f t="shared" si="17"/>
        <v>71234.880000000005</v>
      </c>
      <c r="K62" s="927">
        <f t="shared" si="18"/>
        <v>152465.28</v>
      </c>
      <c r="L62" s="940">
        <v>10807</v>
      </c>
    </row>
    <row r="63" spans="1:12" x14ac:dyDescent="0.2">
      <c r="A63" s="939">
        <v>59</v>
      </c>
      <c r="B63" s="926" t="s">
        <v>1125</v>
      </c>
      <c r="C63" s="932" t="s">
        <v>1440</v>
      </c>
      <c r="D63" s="933">
        <v>126384</v>
      </c>
      <c r="E63" s="922"/>
      <c r="F63" s="927">
        <f t="shared" si="14"/>
        <v>44234.399999999994</v>
      </c>
      <c r="G63" s="927">
        <f t="shared" si="15"/>
        <v>25276.800000000003</v>
      </c>
      <c r="H63" s="927">
        <v>5400</v>
      </c>
      <c r="I63" s="927">
        <f t="shared" si="16"/>
        <v>6319.2000000000007</v>
      </c>
      <c r="J63" s="927">
        <f t="shared" si="17"/>
        <v>71234.880000000005</v>
      </c>
      <c r="K63" s="927">
        <f t="shared" si="18"/>
        <v>152465.28</v>
      </c>
      <c r="L63" s="940">
        <v>10807</v>
      </c>
    </row>
    <row r="64" spans="1:12" x14ac:dyDescent="0.2">
      <c r="A64" s="939">
        <v>60</v>
      </c>
      <c r="B64" s="926" t="s">
        <v>1126</v>
      </c>
      <c r="C64" s="932" t="s">
        <v>1440</v>
      </c>
      <c r="D64" s="933">
        <v>126384</v>
      </c>
      <c r="E64" s="922"/>
      <c r="F64" s="927">
        <f t="shared" si="14"/>
        <v>44234.399999999994</v>
      </c>
      <c r="G64" s="927">
        <f t="shared" si="15"/>
        <v>25276.800000000003</v>
      </c>
      <c r="H64" s="927">
        <v>5400</v>
      </c>
      <c r="I64" s="927">
        <f t="shared" si="16"/>
        <v>6319.2000000000007</v>
      </c>
      <c r="J64" s="927">
        <f t="shared" si="17"/>
        <v>71234.880000000005</v>
      </c>
      <c r="K64" s="927">
        <f t="shared" si="18"/>
        <v>152465.28</v>
      </c>
      <c r="L64" s="940">
        <v>10807</v>
      </c>
    </row>
    <row r="65" spans="1:12" x14ac:dyDescent="0.2">
      <c r="A65" s="939">
        <v>61</v>
      </c>
      <c r="B65" s="926" t="s">
        <v>1127</v>
      </c>
      <c r="C65" s="932" t="s">
        <v>1440</v>
      </c>
      <c r="D65" s="933">
        <v>126384</v>
      </c>
      <c r="E65" s="922"/>
      <c r="F65" s="927">
        <f t="shared" si="14"/>
        <v>44234.399999999994</v>
      </c>
      <c r="G65" s="927">
        <f t="shared" si="15"/>
        <v>25276.800000000003</v>
      </c>
      <c r="H65" s="927">
        <v>5400</v>
      </c>
      <c r="I65" s="927">
        <f t="shared" si="16"/>
        <v>6319.2000000000007</v>
      </c>
      <c r="J65" s="927">
        <f t="shared" si="17"/>
        <v>71234.880000000005</v>
      </c>
      <c r="K65" s="927">
        <f t="shared" si="18"/>
        <v>152465.28</v>
      </c>
      <c r="L65" s="940">
        <v>10807</v>
      </c>
    </row>
    <row r="66" spans="1:12" x14ac:dyDescent="0.2">
      <c r="A66" s="939">
        <v>62</v>
      </c>
      <c r="B66" s="928" t="s">
        <v>1128</v>
      </c>
      <c r="C66" s="932" t="s">
        <v>1440</v>
      </c>
      <c r="D66" s="933">
        <v>126384</v>
      </c>
      <c r="E66" s="922"/>
      <c r="F66" s="927">
        <f t="shared" si="14"/>
        <v>44234.399999999994</v>
      </c>
      <c r="G66" s="927">
        <f t="shared" si="15"/>
        <v>25276.800000000003</v>
      </c>
      <c r="H66" s="927">
        <v>5400</v>
      </c>
      <c r="I66" s="927">
        <f t="shared" si="16"/>
        <v>6319.2000000000007</v>
      </c>
      <c r="J66" s="927">
        <f t="shared" si="17"/>
        <v>71234.880000000005</v>
      </c>
      <c r="K66" s="927">
        <f t="shared" si="18"/>
        <v>152465.28</v>
      </c>
      <c r="L66" s="940">
        <v>10807</v>
      </c>
    </row>
    <row r="67" spans="1:12" x14ac:dyDescent="0.2">
      <c r="A67" s="939">
        <v>63</v>
      </c>
      <c r="B67" s="926" t="s">
        <v>1129</v>
      </c>
      <c r="C67" s="932" t="s">
        <v>1440</v>
      </c>
      <c r="D67" s="933">
        <v>126384</v>
      </c>
      <c r="E67" s="922"/>
      <c r="F67" s="927">
        <f t="shared" si="14"/>
        <v>44234.399999999994</v>
      </c>
      <c r="G67" s="927">
        <f t="shared" si="15"/>
        <v>25276.800000000003</v>
      </c>
      <c r="H67" s="927">
        <v>5400</v>
      </c>
      <c r="I67" s="927">
        <f t="shared" si="16"/>
        <v>6319.2000000000007</v>
      </c>
      <c r="J67" s="927">
        <f t="shared" si="17"/>
        <v>71234.880000000005</v>
      </c>
      <c r="K67" s="927">
        <f t="shared" si="18"/>
        <v>152465.28</v>
      </c>
      <c r="L67" s="940">
        <v>10807</v>
      </c>
    </row>
    <row r="68" spans="1:12" x14ac:dyDescent="0.2">
      <c r="A68" s="939">
        <v>64</v>
      </c>
      <c r="B68" s="926" t="s">
        <v>1130</v>
      </c>
      <c r="C68" s="932" t="s">
        <v>1440</v>
      </c>
      <c r="D68" s="933">
        <v>126384</v>
      </c>
      <c r="E68" s="922"/>
      <c r="F68" s="927">
        <f>D68*35%</f>
        <v>44234.399999999994</v>
      </c>
      <c r="G68" s="927">
        <f>D68*20%</f>
        <v>25276.800000000003</v>
      </c>
      <c r="H68" s="927">
        <v>5400</v>
      </c>
      <c r="I68" s="927">
        <f>D68*5%</f>
        <v>6319.2000000000007</v>
      </c>
      <c r="J68" s="927">
        <f>D68*5%+64915.68</f>
        <v>71234.880000000005</v>
      </c>
      <c r="K68" s="927">
        <f>SUM(F68:J68)</f>
        <v>152465.28</v>
      </c>
      <c r="L68" s="940">
        <v>10807</v>
      </c>
    </row>
    <row r="69" spans="1:12" x14ac:dyDescent="0.2">
      <c r="A69" s="939">
        <v>65</v>
      </c>
      <c r="B69" s="926" t="s">
        <v>1131</v>
      </c>
      <c r="C69" s="932" t="s">
        <v>1440</v>
      </c>
      <c r="D69" s="933">
        <v>126384</v>
      </c>
      <c r="E69" s="922"/>
      <c r="F69" s="927">
        <f t="shared" si="14"/>
        <v>44234.399999999994</v>
      </c>
      <c r="G69" s="927">
        <f t="shared" si="15"/>
        <v>25276.800000000003</v>
      </c>
      <c r="H69" s="927">
        <v>5400</v>
      </c>
      <c r="I69" s="927">
        <f t="shared" si="16"/>
        <v>6319.2000000000007</v>
      </c>
      <c r="J69" s="927">
        <f t="shared" si="17"/>
        <v>71234.880000000005</v>
      </c>
      <c r="K69" s="927">
        <f t="shared" si="18"/>
        <v>152465.28</v>
      </c>
      <c r="L69" s="940">
        <v>10807</v>
      </c>
    </row>
    <row r="70" spans="1:12" x14ac:dyDescent="0.2">
      <c r="A70" s="939">
        <v>66</v>
      </c>
      <c r="B70" s="926" t="s">
        <v>1132</v>
      </c>
      <c r="C70" s="932" t="s">
        <v>1440</v>
      </c>
      <c r="D70" s="933">
        <v>126384</v>
      </c>
      <c r="E70" s="922"/>
      <c r="F70" s="927">
        <f t="shared" si="14"/>
        <v>44234.399999999994</v>
      </c>
      <c r="G70" s="927">
        <f t="shared" si="15"/>
        <v>25276.800000000003</v>
      </c>
      <c r="H70" s="927">
        <v>5400</v>
      </c>
      <c r="I70" s="927">
        <f t="shared" si="16"/>
        <v>6319.2000000000007</v>
      </c>
      <c r="J70" s="927">
        <f t="shared" si="17"/>
        <v>71234.880000000005</v>
      </c>
      <c r="K70" s="927">
        <f t="shared" si="18"/>
        <v>152465.28</v>
      </c>
      <c r="L70" s="940">
        <v>10807</v>
      </c>
    </row>
    <row r="71" spans="1:12" x14ac:dyDescent="0.2">
      <c r="A71" s="939">
        <v>67</v>
      </c>
      <c r="B71" s="926" t="s">
        <v>1133</v>
      </c>
      <c r="C71" s="932" t="s">
        <v>1440</v>
      </c>
      <c r="D71" s="933">
        <v>126384</v>
      </c>
      <c r="E71" s="922"/>
      <c r="F71" s="927">
        <f t="shared" si="14"/>
        <v>44234.399999999994</v>
      </c>
      <c r="G71" s="927">
        <f t="shared" si="15"/>
        <v>25276.800000000003</v>
      </c>
      <c r="H71" s="927">
        <v>5400</v>
      </c>
      <c r="I71" s="927">
        <f t="shared" si="16"/>
        <v>6319.2000000000007</v>
      </c>
      <c r="J71" s="927">
        <f t="shared" si="17"/>
        <v>71234.880000000005</v>
      </c>
      <c r="K71" s="927">
        <f t="shared" si="18"/>
        <v>152465.28</v>
      </c>
      <c r="L71" s="940">
        <v>10807</v>
      </c>
    </row>
    <row r="72" spans="1:12" x14ac:dyDescent="0.2">
      <c r="A72" s="939">
        <v>68</v>
      </c>
      <c r="B72" s="926" t="s">
        <v>1134</v>
      </c>
      <c r="C72" s="932" t="s">
        <v>1440</v>
      </c>
      <c r="D72" s="933">
        <v>126384</v>
      </c>
      <c r="E72" s="922"/>
      <c r="F72" s="927">
        <f t="shared" si="14"/>
        <v>44234.399999999994</v>
      </c>
      <c r="G72" s="927">
        <f t="shared" si="15"/>
        <v>25276.800000000003</v>
      </c>
      <c r="H72" s="927">
        <v>5400</v>
      </c>
      <c r="I72" s="927">
        <f t="shared" si="16"/>
        <v>6319.2000000000007</v>
      </c>
      <c r="J72" s="927">
        <f t="shared" si="17"/>
        <v>71234.880000000005</v>
      </c>
      <c r="K72" s="927">
        <f t="shared" si="18"/>
        <v>152465.28</v>
      </c>
      <c r="L72" s="940">
        <v>10807</v>
      </c>
    </row>
    <row r="73" spans="1:12" x14ac:dyDescent="0.2">
      <c r="A73" s="939">
        <v>69</v>
      </c>
      <c r="B73" s="926" t="s">
        <v>1135</v>
      </c>
      <c r="C73" s="932" t="s">
        <v>1440</v>
      </c>
      <c r="D73" s="933">
        <v>126384</v>
      </c>
      <c r="E73" s="922"/>
      <c r="F73" s="927">
        <f t="shared" si="14"/>
        <v>44234.399999999994</v>
      </c>
      <c r="G73" s="927">
        <f t="shared" si="15"/>
        <v>25276.800000000003</v>
      </c>
      <c r="H73" s="927">
        <v>5400</v>
      </c>
      <c r="I73" s="927">
        <f t="shared" si="16"/>
        <v>6319.2000000000007</v>
      </c>
      <c r="J73" s="927">
        <f t="shared" si="17"/>
        <v>71234.880000000005</v>
      </c>
      <c r="K73" s="927">
        <f t="shared" si="18"/>
        <v>152465.28</v>
      </c>
      <c r="L73" s="940">
        <v>10807</v>
      </c>
    </row>
    <row r="74" spans="1:12" x14ac:dyDescent="0.2">
      <c r="A74" s="939">
        <v>70</v>
      </c>
      <c r="B74" s="926" t="s">
        <v>1136</v>
      </c>
      <c r="C74" s="932" t="s">
        <v>1440</v>
      </c>
      <c r="D74" s="933">
        <v>126384</v>
      </c>
      <c r="E74" s="922"/>
      <c r="F74" s="927">
        <f t="shared" si="14"/>
        <v>44234.399999999994</v>
      </c>
      <c r="G74" s="927">
        <f t="shared" si="15"/>
        <v>25276.800000000003</v>
      </c>
      <c r="H74" s="927">
        <v>5400</v>
      </c>
      <c r="I74" s="927">
        <f t="shared" si="16"/>
        <v>6319.2000000000007</v>
      </c>
      <c r="J74" s="927">
        <f t="shared" si="17"/>
        <v>71234.880000000005</v>
      </c>
      <c r="K74" s="927">
        <f t="shared" si="18"/>
        <v>152465.28</v>
      </c>
      <c r="L74" s="940">
        <v>10807</v>
      </c>
    </row>
    <row r="75" spans="1:12" x14ac:dyDescent="0.2">
      <c r="A75" s="939">
        <v>71</v>
      </c>
      <c r="B75" s="926" t="s">
        <v>1137</v>
      </c>
      <c r="C75" s="932" t="s">
        <v>1440</v>
      </c>
      <c r="D75" s="933">
        <v>126384</v>
      </c>
      <c r="E75" s="922"/>
      <c r="F75" s="927">
        <f t="shared" si="14"/>
        <v>44234.399999999994</v>
      </c>
      <c r="G75" s="927">
        <f t="shared" si="15"/>
        <v>25276.800000000003</v>
      </c>
      <c r="H75" s="927">
        <v>5400</v>
      </c>
      <c r="I75" s="927">
        <f t="shared" si="16"/>
        <v>6319.2000000000007</v>
      </c>
      <c r="J75" s="927">
        <f t="shared" si="17"/>
        <v>71234.880000000005</v>
      </c>
      <c r="K75" s="927">
        <f t="shared" si="18"/>
        <v>152465.28</v>
      </c>
      <c r="L75" s="940">
        <v>10807</v>
      </c>
    </row>
    <row r="76" spans="1:12" x14ac:dyDescent="0.2">
      <c r="A76" s="939">
        <v>72</v>
      </c>
      <c r="B76" s="926" t="s">
        <v>1138</v>
      </c>
      <c r="C76" s="932" t="s">
        <v>1440</v>
      </c>
      <c r="D76" s="933">
        <v>126384</v>
      </c>
      <c r="E76" s="922"/>
      <c r="F76" s="927">
        <f t="shared" si="14"/>
        <v>44234.399999999994</v>
      </c>
      <c r="G76" s="927">
        <f t="shared" si="15"/>
        <v>25276.800000000003</v>
      </c>
      <c r="H76" s="927">
        <v>5400</v>
      </c>
      <c r="I76" s="927">
        <f t="shared" si="16"/>
        <v>6319.2000000000007</v>
      </c>
      <c r="J76" s="927">
        <f t="shared" si="17"/>
        <v>71234.880000000005</v>
      </c>
      <c r="K76" s="927">
        <f t="shared" si="18"/>
        <v>152465.28</v>
      </c>
      <c r="L76" s="940">
        <v>10807</v>
      </c>
    </row>
    <row r="77" spans="1:12" x14ac:dyDescent="0.2">
      <c r="A77" s="939">
        <v>73</v>
      </c>
      <c r="B77" s="926" t="s">
        <v>1139</v>
      </c>
      <c r="C77" s="932" t="s">
        <v>1440</v>
      </c>
      <c r="D77" s="933">
        <v>126384</v>
      </c>
      <c r="E77" s="922"/>
      <c r="F77" s="927">
        <f t="shared" si="14"/>
        <v>44234.399999999994</v>
      </c>
      <c r="G77" s="927">
        <f t="shared" si="15"/>
        <v>25276.800000000003</v>
      </c>
      <c r="H77" s="927">
        <v>5400</v>
      </c>
      <c r="I77" s="927">
        <f t="shared" si="16"/>
        <v>6319.2000000000007</v>
      </c>
      <c r="J77" s="927">
        <f t="shared" si="17"/>
        <v>71234.880000000005</v>
      </c>
      <c r="K77" s="927">
        <f t="shared" si="18"/>
        <v>152465.28</v>
      </c>
      <c r="L77" s="940">
        <v>10807</v>
      </c>
    </row>
    <row r="78" spans="1:12" x14ac:dyDescent="0.2">
      <c r="A78" s="939">
        <v>74</v>
      </c>
      <c r="B78" s="928" t="s">
        <v>1140</v>
      </c>
      <c r="C78" s="932" t="s">
        <v>1440</v>
      </c>
      <c r="D78" s="933">
        <v>126384</v>
      </c>
      <c r="E78" s="922"/>
      <c r="F78" s="927">
        <f t="shared" si="14"/>
        <v>44234.399999999994</v>
      </c>
      <c r="G78" s="927">
        <f t="shared" si="15"/>
        <v>25276.800000000003</v>
      </c>
      <c r="H78" s="927">
        <v>5400</v>
      </c>
      <c r="I78" s="927">
        <f t="shared" si="16"/>
        <v>6319.2000000000007</v>
      </c>
      <c r="J78" s="927">
        <f t="shared" si="17"/>
        <v>71234.880000000005</v>
      </c>
      <c r="K78" s="927">
        <f t="shared" si="18"/>
        <v>152465.28</v>
      </c>
      <c r="L78" s="940">
        <v>10807</v>
      </c>
    </row>
    <row r="79" spans="1:12" x14ac:dyDescent="0.2">
      <c r="A79" s="939">
        <v>75</v>
      </c>
      <c r="B79" s="928" t="s">
        <v>1141</v>
      </c>
      <c r="C79" s="932" t="s">
        <v>1440</v>
      </c>
      <c r="D79" s="933">
        <v>126384</v>
      </c>
      <c r="E79" s="922"/>
      <c r="F79" s="927">
        <f t="shared" si="14"/>
        <v>44234.399999999994</v>
      </c>
      <c r="G79" s="927">
        <f t="shared" si="15"/>
        <v>25276.800000000003</v>
      </c>
      <c r="H79" s="927">
        <v>5400</v>
      </c>
      <c r="I79" s="927">
        <f t="shared" si="16"/>
        <v>6319.2000000000007</v>
      </c>
      <c r="J79" s="927">
        <f t="shared" si="17"/>
        <v>71234.880000000005</v>
      </c>
      <c r="K79" s="927">
        <f t="shared" si="18"/>
        <v>152465.28</v>
      </c>
      <c r="L79" s="940">
        <v>10807</v>
      </c>
    </row>
    <row r="80" spans="1:12" x14ac:dyDescent="0.2">
      <c r="A80" s="939">
        <v>76</v>
      </c>
      <c r="B80" s="928" t="s">
        <v>1142</v>
      </c>
      <c r="C80" s="932" t="s">
        <v>1440</v>
      </c>
      <c r="D80" s="933">
        <v>126384</v>
      </c>
      <c r="E80" s="922"/>
      <c r="F80" s="927">
        <f t="shared" si="14"/>
        <v>44234.399999999994</v>
      </c>
      <c r="G80" s="927">
        <f t="shared" si="15"/>
        <v>25276.800000000003</v>
      </c>
      <c r="H80" s="927">
        <v>5400</v>
      </c>
      <c r="I80" s="927">
        <f t="shared" si="16"/>
        <v>6319.2000000000007</v>
      </c>
      <c r="J80" s="927">
        <f t="shared" si="17"/>
        <v>71234.880000000005</v>
      </c>
      <c r="K80" s="927">
        <f t="shared" si="18"/>
        <v>152465.28</v>
      </c>
      <c r="L80" s="940">
        <v>10807</v>
      </c>
    </row>
    <row r="81" spans="1:12" x14ac:dyDescent="0.2">
      <c r="A81" s="939">
        <v>77</v>
      </c>
      <c r="B81" s="928" t="s">
        <v>1143</v>
      </c>
      <c r="C81" s="932" t="s">
        <v>1440</v>
      </c>
      <c r="D81" s="933">
        <v>126384</v>
      </c>
      <c r="E81" s="922"/>
      <c r="F81" s="927">
        <f t="shared" si="14"/>
        <v>44234.399999999994</v>
      </c>
      <c r="G81" s="927">
        <f t="shared" si="15"/>
        <v>25276.800000000003</v>
      </c>
      <c r="H81" s="927">
        <v>5400</v>
      </c>
      <c r="I81" s="927">
        <f t="shared" si="16"/>
        <v>6319.2000000000007</v>
      </c>
      <c r="J81" s="927">
        <f t="shared" si="17"/>
        <v>71234.880000000005</v>
      </c>
      <c r="K81" s="927">
        <f t="shared" si="18"/>
        <v>152465.28</v>
      </c>
      <c r="L81" s="940">
        <v>10807</v>
      </c>
    </row>
    <row r="82" spans="1:12" x14ac:dyDescent="0.2">
      <c r="A82" s="939">
        <v>78</v>
      </c>
      <c r="B82" s="928" t="s">
        <v>1144</v>
      </c>
      <c r="C82" s="932" t="s">
        <v>1440</v>
      </c>
      <c r="D82" s="933">
        <v>126384</v>
      </c>
      <c r="E82" s="922"/>
      <c r="F82" s="927">
        <f t="shared" si="14"/>
        <v>44234.399999999994</v>
      </c>
      <c r="G82" s="927">
        <f t="shared" si="15"/>
        <v>25276.800000000003</v>
      </c>
      <c r="H82" s="927">
        <v>5400</v>
      </c>
      <c r="I82" s="927">
        <f t="shared" si="16"/>
        <v>6319.2000000000007</v>
      </c>
      <c r="J82" s="927">
        <f t="shared" si="17"/>
        <v>71234.880000000005</v>
      </c>
      <c r="K82" s="927">
        <f t="shared" si="18"/>
        <v>152465.28</v>
      </c>
      <c r="L82" s="940">
        <v>10807</v>
      </c>
    </row>
    <row r="83" spans="1:12" x14ac:dyDescent="0.2">
      <c r="A83" s="939">
        <v>79</v>
      </c>
      <c r="B83" s="928" t="s">
        <v>1145</v>
      </c>
      <c r="C83" s="932" t="s">
        <v>1440</v>
      </c>
      <c r="D83" s="933">
        <v>126384</v>
      </c>
      <c r="E83" s="922"/>
      <c r="F83" s="927">
        <f t="shared" si="14"/>
        <v>44234.399999999994</v>
      </c>
      <c r="G83" s="927">
        <f t="shared" si="15"/>
        <v>25276.800000000003</v>
      </c>
      <c r="H83" s="927">
        <v>5400</v>
      </c>
      <c r="I83" s="927">
        <f t="shared" si="16"/>
        <v>6319.2000000000007</v>
      </c>
      <c r="J83" s="927">
        <f t="shared" si="17"/>
        <v>71234.880000000005</v>
      </c>
      <c r="K83" s="927">
        <f t="shared" si="18"/>
        <v>152465.28</v>
      </c>
      <c r="L83" s="940">
        <v>10807</v>
      </c>
    </row>
    <row r="84" spans="1:12" x14ac:dyDescent="0.2">
      <c r="A84" s="939">
        <v>80</v>
      </c>
      <c r="B84" s="928" t="s">
        <v>1146</v>
      </c>
      <c r="C84" s="932" t="s">
        <v>1440</v>
      </c>
      <c r="D84" s="933">
        <v>126384</v>
      </c>
      <c r="E84" s="922"/>
      <c r="F84" s="927">
        <f t="shared" si="14"/>
        <v>44234.399999999994</v>
      </c>
      <c r="G84" s="927">
        <f t="shared" si="15"/>
        <v>25276.800000000003</v>
      </c>
      <c r="H84" s="927">
        <v>5400</v>
      </c>
      <c r="I84" s="927">
        <f t="shared" si="16"/>
        <v>6319.2000000000007</v>
      </c>
      <c r="J84" s="927">
        <f t="shared" si="17"/>
        <v>71234.880000000005</v>
      </c>
      <c r="K84" s="927">
        <f t="shared" si="18"/>
        <v>152465.28</v>
      </c>
      <c r="L84" s="940">
        <v>10807</v>
      </c>
    </row>
    <row r="85" spans="1:12" x14ac:dyDescent="0.2">
      <c r="A85" s="939">
        <v>81</v>
      </c>
      <c r="B85" s="928" t="s">
        <v>1147</v>
      </c>
      <c r="C85" s="932" t="s">
        <v>1440</v>
      </c>
      <c r="D85" s="933">
        <v>126384</v>
      </c>
      <c r="E85" s="922"/>
      <c r="F85" s="927">
        <f t="shared" si="14"/>
        <v>44234.399999999994</v>
      </c>
      <c r="G85" s="927">
        <f t="shared" si="15"/>
        <v>25276.800000000003</v>
      </c>
      <c r="H85" s="927">
        <v>5400</v>
      </c>
      <c r="I85" s="927">
        <f t="shared" si="16"/>
        <v>6319.2000000000007</v>
      </c>
      <c r="J85" s="927">
        <f t="shared" si="17"/>
        <v>71234.880000000005</v>
      </c>
      <c r="K85" s="927">
        <f t="shared" si="18"/>
        <v>152465.28</v>
      </c>
      <c r="L85" s="940">
        <v>10807</v>
      </c>
    </row>
    <row r="86" spans="1:12" x14ac:dyDescent="0.2">
      <c r="A86" s="939">
        <v>82</v>
      </c>
      <c r="B86" s="928" t="s">
        <v>1148</v>
      </c>
      <c r="C86" s="932" t="s">
        <v>1440</v>
      </c>
      <c r="D86" s="933">
        <v>126384</v>
      </c>
      <c r="E86" s="922"/>
      <c r="F86" s="927">
        <f t="shared" si="14"/>
        <v>44234.399999999994</v>
      </c>
      <c r="G86" s="927">
        <f t="shared" si="15"/>
        <v>25276.800000000003</v>
      </c>
      <c r="H86" s="927">
        <v>5400</v>
      </c>
      <c r="I86" s="927">
        <f t="shared" si="16"/>
        <v>6319.2000000000007</v>
      </c>
      <c r="J86" s="927">
        <f t="shared" si="17"/>
        <v>71234.880000000005</v>
      </c>
      <c r="K86" s="927">
        <f t="shared" si="18"/>
        <v>152465.28</v>
      </c>
      <c r="L86" s="940">
        <v>10807</v>
      </c>
    </row>
    <row r="87" spans="1:12" x14ac:dyDescent="0.2">
      <c r="A87" s="939">
        <v>83</v>
      </c>
      <c r="B87" s="928" t="s">
        <v>1149</v>
      </c>
      <c r="C87" s="932" t="s">
        <v>1440</v>
      </c>
      <c r="D87" s="933">
        <v>126384</v>
      </c>
      <c r="E87" s="922"/>
      <c r="F87" s="927">
        <f t="shared" si="14"/>
        <v>44234.399999999994</v>
      </c>
      <c r="G87" s="927">
        <f t="shared" si="15"/>
        <v>25276.800000000003</v>
      </c>
      <c r="H87" s="927">
        <v>5400</v>
      </c>
      <c r="I87" s="927">
        <f t="shared" si="16"/>
        <v>6319.2000000000007</v>
      </c>
      <c r="J87" s="927">
        <f t="shared" si="17"/>
        <v>71234.880000000005</v>
      </c>
      <c r="K87" s="927">
        <f t="shared" si="18"/>
        <v>152465.28</v>
      </c>
      <c r="L87" s="940">
        <v>10807</v>
      </c>
    </row>
    <row r="88" spans="1:12" x14ac:dyDescent="0.2">
      <c r="A88" s="939">
        <v>84</v>
      </c>
      <c r="B88" s="928" t="s">
        <v>1124</v>
      </c>
      <c r="C88" s="932" t="s">
        <v>1440</v>
      </c>
      <c r="D88" s="933">
        <v>126384</v>
      </c>
      <c r="E88" s="922"/>
      <c r="F88" s="927">
        <f t="shared" si="14"/>
        <v>44234.399999999994</v>
      </c>
      <c r="G88" s="927">
        <f t="shared" si="15"/>
        <v>25276.800000000003</v>
      </c>
      <c r="H88" s="927">
        <v>5400</v>
      </c>
      <c r="I88" s="927">
        <f t="shared" si="16"/>
        <v>6319.2000000000007</v>
      </c>
      <c r="J88" s="927">
        <f t="shared" si="17"/>
        <v>71234.880000000005</v>
      </c>
      <c r="K88" s="927">
        <f t="shared" si="18"/>
        <v>152465.28</v>
      </c>
      <c r="L88" s="940">
        <v>10807</v>
      </c>
    </row>
    <row r="89" spans="1:12" x14ac:dyDescent="0.2">
      <c r="A89" s="939">
        <v>85</v>
      </c>
      <c r="B89" s="928" t="s">
        <v>1150</v>
      </c>
      <c r="C89" s="932" t="s">
        <v>1440</v>
      </c>
      <c r="D89" s="933">
        <v>126384</v>
      </c>
      <c r="E89" s="922"/>
      <c r="F89" s="927">
        <f t="shared" si="14"/>
        <v>44234.399999999994</v>
      </c>
      <c r="G89" s="927">
        <f t="shared" si="15"/>
        <v>25276.800000000003</v>
      </c>
      <c r="H89" s="927">
        <v>5400</v>
      </c>
      <c r="I89" s="927">
        <f t="shared" si="16"/>
        <v>6319.2000000000007</v>
      </c>
      <c r="J89" s="927">
        <f t="shared" si="17"/>
        <v>71234.880000000005</v>
      </c>
      <c r="K89" s="927">
        <f t="shared" si="18"/>
        <v>152465.28</v>
      </c>
      <c r="L89" s="940">
        <v>10807</v>
      </c>
    </row>
    <row r="90" spans="1:12" x14ac:dyDescent="0.2">
      <c r="A90" s="939">
        <v>86</v>
      </c>
      <c r="B90" s="928" t="s">
        <v>1151</v>
      </c>
      <c r="C90" s="932" t="s">
        <v>1440</v>
      </c>
      <c r="D90" s="933">
        <v>126384</v>
      </c>
      <c r="E90" s="922"/>
      <c r="F90" s="927">
        <f t="shared" si="14"/>
        <v>44234.399999999994</v>
      </c>
      <c r="G90" s="927">
        <f t="shared" si="15"/>
        <v>25276.800000000003</v>
      </c>
      <c r="H90" s="927">
        <v>5400</v>
      </c>
      <c r="I90" s="927">
        <f t="shared" si="16"/>
        <v>6319.2000000000007</v>
      </c>
      <c r="J90" s="927">
        <f t="shared" si="17"/>
        <v>71234.880000000005</v>
      </c>
      <c r="K90" s="927">
        <f t="shared" si="18"/>
        <v>152465.28</v>
      </c>
      <c r="L90" s="940">
        <v>10807</v>
      </c>
    </row>
    <row r="91" spans="1:12" x14ac:dyDescent="0.2">
      <c r="A91" s="939">
        <v>87</v>
      </c>
      <c r="B91" s="928" t="s">
        <v>1152</v>
      </c>
      <c r="C91" s="932" t="s">
        <v>1440</v>
      </c>
      <c r="D91" s="933">
        <v>126384</v>
      </c>
      <c r="E91" s="922"/>
      <c r="F91" s="927">
        <f t="shared" si="14"/>
        <v>44234.399999999994</v>
      </c>
      <c r="G91" s="927">
        <f t="shared" si="15"/>
        <v>25276.800000000003</v>
      </c>
      <c r="H91" s="927">
        <v>5400</v>
      </c>
      <c r="I91" s="927">
        <f t="shared" si="16"/>
        <v>6319.2000000000007</v>
      </c>
      <c r="J91" s="927">
        <f t="shared" si="17"/>
        <v>71234.880000000005</v>
      </c>
      <c r="K91" s="927">
        <f t="shared" si="18"/>
        <v>152465.28</v>
      </c>
      <c r="L91" s="940">
        <v>10807</v>
      </c>
    </row>
    <row r="92" spans="1:12" x14ac:dyDescent="0.2">
      <c r="A92" s="939">
        <v>88</v>
      </c>
      <c r="B92" s="928" t="s">
        <v>1153</v>
      </c>
      <c r="C92" s="932" t="s">
        <v>1440</v>
      </c>
      <c r="D92" s="933">
        <v>126384</v>
      </c>
      <c r="E92" s="922"/>
      <c r="F92" s="927">
        <f t="shared" si="14"/>
        <v>44234.399999999994</v>
      </c>
      <c r="G92" s="927">
        <f t="shared" si="15"/>
        <v>25276.800000000003</v>
      </c>
      <c r="H92" s="927">
        <v>5400</v>
      </c>
      <c r="I92" s="927">
        <f t="shared" si="16"/>
        <v>6319.2000000000007</v>
      </c>
      <c r="J92" s="927">
        <f t="shared" si="17"/>
        <v>71234.880000000005</v>
      </c>
      <c r="K92" s="927">
        <f t="shared" si="18"/>
        <v>152465.28</v>
      </c>
      <c r="L92" s="940">
        <v>10807</v>
      </c>
    </row>
    <row r="93" spans="1:12" x14ac:dyDescent="0.2">
      <c r="A93" s="939">
        <v>89</v>
      </c>
      <c r="B93" s="928" t="s">
        <v>1154</v>
      </c>
      <c r="C93" s="932" t="s">
        <v>1440</v>
      </c>
      <c r="D93" s="933">
        <v>126384</v>
      </c>
      <c r="E93" s="922"/>
      <c r="F93" s="927">
        <f t="shared" si="14"/>
        <v>44234.399999999994</v>
      </c>
      <c r="G93" s="927">
        <f t="shared" si="15"/>
        <v>25276.800000000003</v>
      </c>
      <c r="H93" s="927">
        <v>5400</v>
      </c>
      <c r="I93" s="927">
        <f t="shared" si="16"/>
        <v>6319.2000000000007</v>
      </c>
      <c r="J93" s="927">
        <f t="shared" si="17"/>
        <v>71234.880000000005</v>
      </c>
      <c r="K93" s="927">
        <f t="shared" si="18"/>
        <v>152465.28</v>
      </c>
      <c r="L93" s="940">
        <v>10807</v>
      </c>
    </row>
    <row r="94" spans="1:12" x14ac:dyDescent="0.2">
      <c r="A94" s="939">
        <v>90</v>
      </c>
      <c r="B94" s="928" t="s">
        <v>1155</v>
      </c>
      <c r="C94" s="932" t="s">
        <v>1440</v>
      </c>
      <c r="D94" s="933">
        <v>126384</v>
      </c>
      <c r="E94" s="922"/>
      <c r="F94" s="927">
        <f t="shared" si="14"/>
        <v>44234.399999999994</v>
      </c>
      <c r="G94" s="927">
        <f t="shared" si="15"/>
        <v>25276.800000000003</v>
      </c>
      <c r="H94" s="927">
        <v>5400</v>
      </c>
      <c r="I94" s="927">
        <f t="shared" si="16"/>
        <v>6319.2000000000007</v>
      </c>
      <c r="J94" s="927">
        <f t="shared" si="17"/>
        <v>71234.880000000005</v>
      </c>
      <c r="K94" s="927">
        <f t="shared" si="18"/>
        <v>152465.28</v>
      </c>
      <c r="L94" s="940">
        <v>10807</v>
      </c>
    </row>
    <row r="95" spans="1:12" x14ac:dyDescent="0.2">
      <c r="A95" s="939">
        <v>91</v>
      </c>
      <c r="B95" s="928" t="s">
        <v>1148</v>
      </c>
      <c r="C95" s="932" t="s">
        <v>1440</v>
      </c>
      <c r="D95" s="933">
        <v>126384</v>
      </c>
      <c r="E95" s="922"/>
      <c r="F95" s="927">
        <f t="shared" si="14"/>
        <v>44234.399999999994</v>
      </c>
      <c r="G95" s="927">
        <f t="shared" si="15"/>
        <v>25276.800000000003</v>
      </c>
      <c r="H95" s="927">
        <v>5400</v>
      </c>
      <c r="I95" s="927">
        <f t="shared" si="16"/>
        <v>6319.2000000000007</v>
      </c>
      <c r="J95" s="927">
        <f t="shared" si="17"/>
        <v>71234.880000000005</v>
      </c>
      <c r="K95" s="927">
        <f t="shared" si="18"/>
        <v>152465.28</v>
      </c>
      <c r="L95" s="940">
        <v>10807</v>
      </c>
    </row>
    <row r="96" spans="1:12" x14ac:dyDescent="0.2">
      <c r="A96" s="939">
        <v>92</v>
      </c>
      <c r="B96" s="928" t="s">
        <v>1156</v>
      </c>
      <c r="C96" s="932" t="s">
        <v>1440</v>
      </c>
      <c r="D96" s="933">
        <v>126384</v>
      </c>
      <c r="E96" s="922"/>
      <c r="F96" s="927">
        <f t="shared" si="14"/>
        <v>44234.399999999994</v>
      </c>
      <c r="G96" s="927">
        <f t="shared" si="15"/>
        <v>25276.800000000003</v>
      </c>
      <c r="H96" s="927">
        <v>5400</v>
      </c>
      <c r="I96" s="927">
        <f t="shared" si="16"/>
        <v>6319.2000000000007</v>
      </c>
      <c r="J96" s="927">
        <f t="shared" si="17"/>
        <v>71234.880000000005</v>
      </c>
      <c r="K96" s="927">
        <f t="shared" si="18"/>
        <v>152465.28</v>
      </c>
      <c r="L96" s="940">
        <v>10807</v>
      </c>
    </row>
    <row r="97" spans="1:12" x14ac:dyDescent="0.2">
      <c r="A97" s="939">
        <v>93</v>
      </c>
      <c r="B97" s="928" t="s">
        <v>1157</v>
      </c>
      <c r="C97" s="932" t="s">
        <v>1440</v>
      </c>
      <c r="D97" s="933">
        <v>126384</v>
      </c>
      <c r="E97" s="922"/>
      <c r="F97" s="927">
        <f t="shared" si="14"/>
        <v>44234.399999999994</v>
      </c>
      <c r="G97" s="927">
        <f t="shared" si="15"/>
        <v>25276.800000000003</v>
      </c>
      <c r="H97" s="927">
        <v>5400</v>
      </c>
      <c r="I97" s="927">
        <f t="shared" si="16"/>
        <v>6319.2000000000007</v>
      </c>
      <c r="J97" s="927">
        <f t="shared" si="17"/>
        <v>71234.880000000005</v>
      </c>
      <c r="K97" s="927">
        <f t="shared" si="18"/>
        <v>152465.28</v>
      </c>
      <c r="L97" s="940">
        <v>10807</v>
      </c>
    </row>
    <row r="98" spans="1:12" x14ac:dyDescent="0.2">
      <c r="A98" s="939">
        <v>94</v>
      </c>
      <c r="B98" s="928" t="s">
        <v>1158</v>
      </c>
      <c r="C98" s="932" t="s">
        <v>1440</v>
      </c>
      <c r="D98" s="933">
        <v>126384</v>
      </c>
      <c r="E98" s="922"/>
      <c r="F98" s="927">
        <f t="shared" si="14"/>
        <v>44234.399999999994</v>
      </c>
      <c r="G98" s="927">
        <f t="shared" si="15"/>
        <v>25276.800000000003</v>
      </c>
      <c r="H98" s="927">
        <v>5400</v>
      </c>
      <c r="I98" s="927">
        <f t="shared" si="16"/>
        <v>6319.2000000000007</v>
      </c>
      <c r="J98" s="927">
        <f t="shared" si="17"/>
        <v>71234.880000000005</v>
      </c>
      <c r="K98" s="927">
        <f t="shared" si="18"/>
        <v>152465.28</v>
      </c>
      <c r="L98" s="940">
        <v>10807</v>
      </c>
    </row>
    <row r="99" spans="1:12" x14ac:dyDescent="0.2">
      <c r="A99" s="939">
        <v>95</v>
      </c>
      <c r="B99" s="928" t="s">
        <v>1159</v>
      </c>
      <c r="C99" s="932" t="s">
        <v>1440</v>
      </c>
      <c r="D99" s="933">
        <v>126384</v>
      </c>
      <c r="E99" s="922"/>
      <c r="F99" s="927">
        <f t="shared" si="14"/>
        <v>44234.399999999994</v>
      </c>
      <c r="G99" s="927">
        <f t="shared" si="15"/>
        <v>25276.800000000003</v>
      </c>
      <c r="H99" s="927">
        <v>5400</v>
      </c>
      <c r="I99" s="927">
        <f t="shared" si="16"/>
        <v>6319.2000000000007</v>
      </c>
      <c r="J99" s="927">
        <f t="shared" si="17"/>
        <v>71234.880000000005</v>
      </c>
      <c r="K99" s="927">
        <f t="shared" si="18"/>
        <v>152465.28</v>
      </c>
      <c r="L99" s="940">
        <v>10807</v>
      </c>
    </row>
    <row r="100" spans="1:12" x14ac:dyDescent="0.2">
      <c r="A100" s="939">
        <v>96</v>
      </c>
      <c r="B100" s="928" t="s">
        <v>1160</v>
      </c>
      <c r="C100" s="932" t="s">
        <v>1440</v>
      </c>
      <c r="D100" s="933">
        <v>126384</v>
      </c>
      <c r="E100" s="922"/>
      <c r="F100" s="927">
        <f t="shared" si="14"/>
        <v>44234.399999999994</v>
      </c>
      <c r="G100" s="927">
        <f t="shared" si="15"/>
        <v>25276.800000000003</v>
      </c>
      <c r="H100" s="927">
        <v>5400</v>
      </c>
      <c r="I100" s="927">
        <f t="shared" si="16"/>
        <v>6319.2000000000007</v>
      </c>
      <c r="J100" s="927">
        <f t="shared" si="17"/>
        <v>71234.880000000005</v>
      </c>
      <c r="K100" s="927">
        <f t="shared" si="18"/>
        <v>152465.28</v>
      </c>
      <c r="L100" s="940">
        <v>10807</v>
      </c>
    </row>
    <row r="101" spans="1:12" x14ac:dyDescent="0.2">
      <c r="A101" s="939">
        <v>97</v>
      </c>
      <c r="B101" s="928" t="s">
        <v>1161</v>
      </c>
      <c r="C101" s="932" t="s">
        <v>1440</v>
      </c>
      <c r="D101" s="933">
        <v>126384</v>
      </c>
      <c r="E101" s="922"/>
      <c r="F101" s="927">
        <f t="shared" si="14"/>
        <v>44234.399999999994</v>
      </c>
      <c r="G101" s="927">
        <f t="shared" si="15"/>
        <v>25276.800000000003</v>
      </c>
      <c r="H101" s="927">
        <v>5400</v>
      </c>
      <c r="I101" s="927">
        <f t="shared" si="16"/>
        <v>6319.2000000000007</v>
      </c>
      <c r="J101" s="927">
        <f t="shared" si="17"/>
        <v>71234.880000000005</v>
      </c>
      <c r="K101" s="927">
        <f t="shared" si="18"/>
        <v>152465.28</v>
      </c>
      <c r="L101" s="940">
        <v>10807</v>
      </c>
    </row>
    <row r="102" spans="1:12" x14ac:dyDescent="0.2">
      <c r="A102" s="939">
        <v>98</v>
      </c>
      <c r="B102" s="928" t="s">
        <v>1162</v>
      </c>
      <c r="C102" s="932" t="s">
        <v>1440</v>
      </c>
      <c r="D102" s="933">
        <v>126384</v>
      </c>
      <c r="E102" s="922"/>
      <c r="F102" s="927">
        <f t="shared" si="14"/>
        <v>44234.399999999994</v>
      </c>
      <c r="G102" s="927">
        <f t="shared" si="15"/>
        <v>25276.800000000003</v>
      </c>
      <c r="H102" s="927">
        <v>5400</v>
      </c>
      <c r="I102" s="927">
        <f t="shared" si="16"/>
        <v>6319.2000000000007</v>
      </c>
      <c r="J102" s="927">
        <f t="shared" si="17"/>
        <v>71234.880000000005</v>
      </c>
      <c r="K102" s="927">
        <f t="shared" si="18"/>
        <v>152465.28</v>
      </c>
      <c r="L102" s="940">
        <v>10807</v>
      </c>
    </row>
    <row r="103" spans="1:12" x14ac:dyDescent="0.2">
      <c r="A103" s="939">
        <v>99</v>
      </c>
      <c r="B103" s="928" t="s">
        <v>1163</v>
      </c>
      <c r="C103" s="932" t="s">
        <v>1440</v>
      </c>
      <c r="D103" s="933">
        <v>126384</v>
      </c>
      <c r="E103" s="922"/>
      <c r="F103" s="927">
        <f t="shared" si="14"/>
        <v>44234.399999999994</v>
      </c>
      <c r="G103" s="927">
        <f t="shared" si="15"/>
        <v>25276.800000000003</v>
      </c>
      <c r="H103" s="927">
        <v>5400</v>
      </c>
      <c r="I103" s="927">
        <f t="shared" si="16"/>
        <v>6319.2000000000007</v>
      </c>
      <c r="J103" s="927">
        <f t="shared" si="17"/>
        <v>71234.880000000005</v>
      </c>
      <c r="K103" s="927">
        <f t="shared" si="18"/>
        <v>152465.28</v>
      </c>
      <c r="L103" s="940">
        <v>10807</v>
      </c>
    </row>
    <row r="104" spans="1:12" x14ac:dyDescent="0.2">
      <c r="A104" s="939">
        <v>100</v>
      </c>
      <c r="B104" s="928" t="s">
        <v>1164</v>
      </c>
      <c r="C104" s="932" t="s">
        <v>1440</v>
      </c>
      <c r="D104" s="933">
        <v>126384</v>
      </c>
      <c r="E104" s="922"/>
      <c r="F104" s="927">
        <f t="shared" si="14"/>
        <v>44234.399999999994</v>
      </c>
      <c r="G104" s="927">
        <f t="shared" si="15"/>
        <v>25276.800000000003</v>
      </c>
      <c r="H104" s="927">
        <v>5400</v>
      </c>
      <c r="I104" s="927">
        <f t="shared" si="16"/>
        <v>6319.2000000000007</v>
      </c>
      <c r="J104" s="927">
        <f t="shared" si="17"/>
        <v>71234.880000000005</v>
      </c>
      <c r="K104" s="927">
        <f t="shared" si="18"/>
        <v>152465.28</v>
      </c>
      <c r="L104" s="940">
        <v>10807</v>
      </c>
    </row>
    <row r="105" spans="1:12" x14ac:dyDescent="0.2">
      <c r="A105" s="939">
        <v>101</v>
      </c>
      <c r="B105" s="928" t="s">
        <v>1165</v>
      </c>
      <c r="C105" s="932" t="s">
        <v>1440</v>
      </c>
      <c r="D105" s="933">
        <v>126384</v>
      </c>
      <c r="E105" s="922"/>
      <c r="F105" s="927">
        <f t="shared" si="14"/>
        <v>44234.399999999994</v>
      </c>
      <c r="G105" s="927">
        <f t="shared" si="15"/>
        <v>25276.800000000003</v>
      </c>
      <c r="H105" s="927">
        <v>5400</v>
      </c>
      <c r="I105" s="927">
        <f t="shared" si="16"/>
        <v>6319.2000000000007</v>
      </c>
      <c r="J105" s="927">
        <f t="shared" si="17"/>
        <v>71234.880000000005</v>
      </c>
      <c r="K105" s="927">
        <f t="shared" si="18"/>
        <v>152465.28</v>
      </c>
      <c r="L105" s="940">
        <v>10807</v>
      </c>
    </row>
    <row r="106" spans="1:12" x14ac:dyDescent="0.2">
      <c r="A106" s="939">
        <v>102</v>
      </c>
      <c r="B106" s="928" t="s">
        <v>1166</v>
      </c>
      <c r="C106" s="932" t="s">
        <v>1440</v>
      </c>
      <c r="D106" s="933">
        <v>126384</v>
      </c>
      <c r="E106" s="922"/>
      <c r="F106" s="927">
        <f t="shared" si="14"/>
        <v>44234.399999999994</v>
      </c>
      <c r="G106" s="927">
        <f t="shared" si="15"/>
        <v>25276.800000000003</v>
      </c>
      <c r="H106" s="927">
        <v>5400</v>
      </c>
      <c r="I106" s="927">
        <f t="shared" si="16"/>
        <v>6319.2000000000007</v>
      </c>
      <c r="J106" s="927">
        <f t="shared" si="17"/>
        <v>71234.880000000005</v>
      </c>
      <c r="K106" s="927">
        <f t="shared" si="18"/>
        <v>152465.28</v>
      </c>
      <c r="L106" s="940">
        <v>10807</v>
      </c>
    </row>
    <row r="107" spans="1:12" x14ac:dyDescent="0.2">
      <c r="A107" s="939">
        <v>103</v>
      </c>
      <c r="B107" s="928" t="s">
        <v>1167</v>
      </c>
      <c r="C107" s="932" t="s">
        <v>1440</v>
      </c>
      <c r="D107" s="933">
        <v>126384</v>
      </c>
      <c r="E107" s="922"/>
      <c r="F107" s="927">
        <f t="shared" si="14"/>
        <v>44234.399999999994</v>
      </c>
      <c r="G107" s="927">
        <f t="shared" si="15"/>
        <v>25276.800000000003</v>
      </c>
      <c r="H107" s="927">
        <v>5400</v>
      </c>
      <c r="I107" s="927">
        <f t="shared" si="16"/>
        <v>6319.2000000000007</v>
      </c>
      <c r="J107" s="927">
        <f t="shared" si="17"/>
        <v>71234.880000000005</v>
      </c>
      <c r="K107" s="927">
        <f t="shared" si="18"/>
        <v>152465.28</v>
      </c>
      <c r="L107" s="940">
        <v>10807</v>
      </c>
    </row>
    <row r="108" spans="1:12" x14ac:dyDescent="0.2">
      <c r="A108" s="939">
        <v>104</v>
      </c>
      <c r="B108" s="928" t="s">
        <v>1168</v>
      </c>
      <c r="C108" s="932" t="s">
        <v>1440</v>
      </c>
      <c r="D108" s="933">
        <v>126384</v>
      </c>
      <c r="E108" s="922"/>
      <c r="F108" s="927">
        <f t="shared" si="14"/>
        <v>44234.399999999994</v>
      </c>
      <c r="G108" s="927">
        <f t="shared" si="15"/>
        <v>25276.800000000003</v>
      </c>
      <c r="H108" s="927">
        <v>5400</v>
      </c>
      <c r="I108" s="927">
        <f t="shared" si="16"/>
        <v>6319.2000000000007</v>
      </c>
      <c r="J108" s="927">
        <f t="shared" si="17"/>
        <v>71234.880000000005</v>
      </c>
      <c r="K108" s="927">
        <f t="shared" si="18"/>
        <v>152465.28</v>
      </c>
      <c r="L108" s="940">
        <v>10807</v>
      </c>
    </row>
    <row r="109" spans="1:12" x14ac:dyDescent="0.2">
      <c r="A109" s="939">
        <v>105</v>
      </c>
      <c r="B109" s="928" t="s">
        <v>1169</v>
      </c>
      <c r="C109" s="932" t="s">
        <v>1440</v>
      </c>
      <c r="D109" s="933">
        <v>126384</v>
      </c>
      <c r="E109" s="922"/>
      <c r="F109" s="927">
        <f t="shared" ref="F109:F172" si="24">D109*35%</f>
        <v>44234.399999999994</v>
      </c>
      <c r="G109" s="927">
        <f t="shared" ref="G109:G172" si="25">D109*20%</f>
        <v>25276.800000000003</v>
      </c>
      <c r="H109" s="927">
        <v>5400</v>
      </c>
      <c r="I109" s="927">
        <f t="shared" ref="I109:I172" si="26">D109*5%</f>
        <v>6319.2000000000007</v>
      </c>
      <c r="J109" s="927">
        <f t="shared" ref="J109:J172" si="27">D109*5%+64915.68</f>
        <v>71234.880000000005</v>
      </c>
      <c r="K109" s="927">
        <f t="shared" ref="K109:K172" si="28">SUM(F109:J109)</f>
        <v>152465.28</v>
      </c>
      <c r="L109" s="940">
        <v>10807</v>
      </c>
    </row>
    <row r="110" spans="1:12" x14ac:dyDescent="0.2">
      <c r="A110" s="939">
        <v>106</v>
      </c>
      <c r="B110" s="928" t="s">
        <v>1170</v>
      </c>
      <c r="C110" s="932" t="s">
        <v>1440</v>
      </c>
      <c r="D110" s="933">
        <v>126384</v>
      </c>
      <c r="E110" s="922"/>
      <c r="F110" s="927">
        <f t="shared" si="24"/>
        <v>44234.399999999994</v>
      </c>
      <c r="G110" s="927">
        <f t="shared" si="25"/>
        <v>25276.800000000003</v>
      </c>
      <c r="H110" s="927">
        <v>5400</v>
      </c>
      <c r="I110" s="927">
        <f t="shared" si="26"/>
        <v>6319.2000000000007</v>
      </c>
      <c r="J110" s="927">
        <f t="shared" si="27"/>
        <v>71234.880000000005</v>
      </c>
      <c r="K110" s="927">
        <f t="shared" si="28"/>
        <v>152465.28</v>
      </c>
      <c r="L110" s="940">
        <v>10807</v>
      </c>
    </row>
    <row r="111" spans="1:12" x14ac:dyDescent="0.2">
      <c r="A111" s="939">
        <v>107</v>
      </c>
      <c r="B111" s="928" t="s">
        <v>1171</v>
      </c>
      <c r="C111" s="932" t="s">
        <v>1440</v>
      </c>
      <c r="D111" s="933">
        <v>126384</v>
      </c>
      <c r="E111" s="922"/>
      <c r="F111" s="927">
        <f t="shared" si="24"/>
        <v>44234.399999999994</v>
      </c>
      <c r="G111" s="927">
        <f t="shared" si="25"/>
        <v>25276.800000000003</v>
      </c>
      <c r="H111" s="927">
        <v>5400</v>
      </c>
      <c r="I111" s="927">
        <f t="shared" si="26"/>
        <v>6319.2000000000007</v>
      </c>
      <c r="J111" s="927">
        <f t="shared" si="27"/>
        <v>71234.880000000005</v>
      </c>
      <c r="K111" s="927">
        <f t="shared" si="28"/>
        <v>152465.28</v>
      </c>
      <c r="L111" s="940">
        <v>10807</v>
      </c>
    </row>
    <row r="112" spans="1:12" x14ac:dyDescent="0.2">
      <c r="A112" s="939">
        <v>108</v>
      </c>
      <c r="B112" s="928" t="s">
        <v>1172</v>
      </c>
      <c r="C112" s="932" t="s">
        <v>1440</v>
      </c>
      <c r="D112" s="933">
        <v>126384</v>
      </c>
      <c r="E112" s="922"/>
      <c r="F112" s="927">
        <f t="shared" si="24"/>
        <v>44234.399999999994</v>
      </c>
      <c r="G112" s="927">
        <f t="shared" si="25"/>
        <v>25276.800000000003</v>
      </c>
      <c r="H112" s="927">
        <v>5400</v>
      </c>
      <c r="I112" s="927">
        <f t="shared" si="26"/>
        <v>6319.2000000000007</v>
      </c>
      <c r="J112" s="927">
        <f t="shared" si="27"/>
        <v>71234.880000000005</v>
      </c>
      <c r="K112" s="927">
        <f t="shared" si="28"/>
        <v>152465.28</v>
      </c>
      <c r="L112" s="940">
        <v>10807</v>
      </c>
    </row>
    <row r="113" spans="1:12" x14ac:dyDescent="0.2">
      <c r="A113" s="939">
        <v>109</v>
      </c>
      <c r="B113" s="928" t="s">
        <v>1173</v>
      </c>
      <c r="C113" s="932" t="s">
        <v>1440</v>
      </c>
      <c r="D113" s="933">
        <v>126384</v>
      </c>
      <c r="E113" s="922"/>
      <c r="F113" s="927">
        <f t="shared" si="24"/>
        <v>44234.399999999994</v>
      </c>
      <c r="G113" s="927">
        <f t="shared" si="25"/>
        <v>25276.800000000003</v>
      </c>
      <c r="H113" s="927">
        <v>5400</v>
      </c>
      <c r="I113" s="927">
        <f t="shared" si="26"/>
        <v>6319.2000000000007</v>
      </c>
      <c r="J113" s="927">
        <f t="shared" si="27"/>
        <v>71234.880000000005</v>
      </c>
      <c r="K113" s="927">
        <f t="shared" si="28"/>
        <v>152465.28</v>
      </c>
      <c r="L113" s="940">
        <v>10807</v>
      </c>
    </row>
    <row r="114" spans="1:12" x14ac:dyDescent="0.2">
      <c r="A114" s="939">
        <v>110</v>
      </c>
      <c r="B114" s="928" t="s">
        <v>1174</v>
      </c>
      <c r="C114" s="932" t="s">
        <v>1440</v>
      </c>
      <c r="D114" s="933">
        <v>126384</v>
      </c>
      <c r="E114" s="922"/>
      <c r="F114" s="927">
        <f t="shared" si="24"/>
        <v>44234.399999999994</v>
      </c>
      <c r="G114" s="927">
        <f t="shared" si="25"/>
        <v>25276.800000000003</v>
      </c>
      <c r="H114" s="927">
        <v>5400</v>
      </c>
      <c r="I114" s="927">
        <f t="shared" si="26"/>
        <v>6319.2000000000007</v>
      </c>
      <c r="J114" s="927">
        <f t="shared" si="27"/>
        <v>71234.880000000005</v>
      </c>
      <c r="K114" s="927">
        <f t="shared" si="28"/>
        <v>152465.28</v>
      </c>
      <c r="L114" s="940">
        <v>10807</v>
      </c>
    </row>
    <row r="115" spans="1:12" x14ac:dyDescent="0.2">
      <c r="A115" s="939">
        <v>111</v>
      </c>
      <c r="B115" s="928" t="s">
        <v>1175</v>
      </c>
      <c r="C115" s="932" t="s">
        <v>1440</v>
      </c>
      <c r="D115" s="933">
        <v>126384</v>
      </c>
      <c r="E115" s="922"/>
      <c r="F115" s="927">
        <f t="shared" si="24"/>
        <v>44234.399999999994</v>
      </c>
      <c r="G115" s="927">
        <f t="shared" si="25"/>
        <v>25276.800000000003</v>
      </c>
      <c r="H115" s="927">
        <v>5400</v>
      </c>
      <c r="I115" s="927">
        <f t="shared" si="26"/>
        <v>6319.2000000000007</v>
      </c>
      <c r="J115" s="927">
        <f t="shared" si="27"/>
        <v>71234.880000000005</v>
      </c>
      <c r="K115" s="927">
        <f t="shared" si="28"/>
        <v>152465.28</v>
      </c>
      <c r="L115" s="940">
        <v>10807</v>
      </c>
    </row>
    <row r="116" spans="1:12" x14ac:dyDescent="0.2">
      <c r="A116" s="939">
        <v>112</v>
      </c>
      <c r="B116" s="928" t="s">
        <v>1176</v>
      </c>
      <c r="C116" s="932" t="s">
        <v>1440</v>
      </c>
      <c r="D116" s="933">
        <v>126384</v>
      </c>
      <c r="E116" s="922"/>
      <c r="F116" s="927">
        <f t="shared" si="24"/>
        <v>44234.399999999994</v>
      </c>
      <c r="G116" s="927">
        <f t="shared" si="25"/>
        <v>25276.800000000003</v>
      </c>
      <c r="H116" s="927">
        <v>5400</v>
      </c>
      <c r="I116" s="927">
        <f t="shared" si="26"/>
        <v>6319.2000000000007</v>
      </c>
      <c r="J116" s="927">
        <f t="shared" si="27"/>
        <v>71234.880000000005</v>
      </c>
      <c r="K116" s="927">
        <f t="shared" si="28"/>
        <v>152465.28</v>
      </c>
      <c r="L116" s="940">
        <v>10807</v>
      </c>
    </row>
    <row r="117" spans="1:12" x14ac:dyDescent="0.2">
      <c r="A117" s="939">
        <v>113</v>
      </c>
      <c r="B117" s="928" t="s">
        <v>1177</v>
      </c>
      <c r="C117" s="932" t="s">
        <v>1440</v>
      </c>
      <c r="D117" s="933">
        <v>126384</v>
      </c>
      <c r="E117" s="922"/>
      <c r="F117" s="927">
        <f t="shared" si="24"/>
        <v>44234.399999999994</v>
      </c>
      <c r="G117" s="927">
        <f t="shared" si="25"/>
        <v>25276.800000000003</v>
      </c>
      <c r="H117" s="927">
        <v>5400</v>
      </c>
      <c r="I117" s="927">
        <f t="shared" si="26"/>
        <v>6319.2000000000007</v>
      </c>
      <c r="J117" s="927">
        <f t="shared" si="27"/>
        <v>71234.880000000005</v>
      </c>
      <c r="K117" s="927">
        <f t="shared" si="28"/>
        <v>152465.28</v>
      </c>
      <c r="L117" s="940">
        <v>10807</v>
      </c>
    </row>
    <row r="118" spans="1:12" x14ac:dyDescent="0.2">
      <c r="A118" s="939">
        <v>114</v>
      </c>
      <c r="B118" s="928" t="s">
        <v>1178</v>
      </c>
      <c r="C118" s="932" t="s">
        <v>1440</v>
      </c>
      <c r="D118" s="933">
        <v>126384</v>
      </c>
      <c r="E118" s="922"/>
      <c r="F118" s="927">
        <f t="shared" si="24"/>
        <v>44234.399999999994</v>
      </c>
      <c r="G118" s="927">
        <f t="shared" si="25"/>
        <v>25276.800000000003</v>
      </c>
      <c r="H118" s="927">
        <v>5400</v>
      </c>
      <c r="I118" s="927">
        <f t="shared" si="26"/>
        <v>6319.2000000000007</v>
      </c>
      <c r="J118" s="927">
        <f t="shared" si="27"/>
        <v>71234.880000000005</v>
      </c>
      <c r="K118" s="927">
        <f t="shared" si="28"/>
        <v>152465.28</v>
      </c>
      <c r="L118" s="940">
        <v>10807</v>
      </c>
    </row>
    <row r="119" spans="1:12" x14ac:dyDescent="0.2">
      <c r="A119" s="939">
        <v>115</v>
      </c>
      <c r="B119" s="928" t="s">
        <v>1179</v>
      </c>
      <c r="C119" s="932" t="s">
        <v>1440</v>
      </c>
      <c r="D119" s="933">
        <v>126384</v>
      </c>
      <c r="E119" s="922"/>
      <c r="F119" s="927">
        <f t="shared" si="24"/>
        <v>44234.399999999994</v>
      </c>
      <c r="G119" s="927">
        <f t="shared" si="25"/>
        <v>25276.800000000003</v>
      </c>
      <c r="H119" s="927">
        <v>5400</v>
      </c>
      <c r="I119" s="927">
        <f t="shared" si="26"/>
        <v>6319.2000000000007</v>
      </c>
      <c r="J119" s="927">
        <f t="shared" si="27"/>
        <v>71234.880000000005</v>
      </c>
      <c r="K119" s="927">
        <f t="shared" si="28"/>
        <v>152465.28</v>
      </c>
      <c r="L119" s="940">
        <v>10807</v>
      </c>
    </row>
    <row r="120" spans="1:12" x14ac:dyDescent="0.2">
      <c r="A120" s="939">
        <v>116</v>
      </c>
      <c r="B120" s="928" t="s">
        <v>1180</v>
      </c>
      <c r="C120" s="932" t="s">
        <v>1440</v>
      </c>
      <c r="D120" s="933">
        <v>126384</v>
      </c>
      <c r="E120" s="922"/>
      <c r="F120" s="927">
        <f t="shared" si="24"/>
        <v>44234.399999999994</v>
      </c>
      <c r="G120" s="927">
        <f t="shared" si="25"/>
        <v>25276.800000000003</v>
      </c>
      <c r="H120" s="927">
        <v>5400</v>
      </c>
      <c r="I120" s="927">
        <f t="shared" si="26"/>
        <v>6319.2000000000007</v>
      </c>
      <c r="J120" s="927">
        <f t="shared" si="27"/>
        <v>71234.880000000005</v>
      </c>
      <c r="K120" s="927">
        <f t="shared" si="28"/>
        <v>152465.28</v>
      </c>
      <c r="L120" s="940">
        <v>10807</v>
      </c>
    </row>
    <row r="121" spans="1:12" x14ac:dyDescent="0.2">
      <c r="A121" s="939">
        <v>117</v>
      </c>
      <c r="B121" s="928" t="s">
        <v>1181</v>
      </c>
      <c r="C121" s="932" t="s">
        <v>1440</v>
      </c>
      <c r="D121" s="933">
        <v>126384</v>
      </c>
      <c r="E121" s="922"/>
      <c r="F121" s="927">
        <f t="shared" si="24"/>
        <v>44234.399999999994</v>
      </c>
      <c r="G121" s="927">
        <f t="shared" si="25"/>
        <v>25276.800000000003</v>
      </c>
      <c r="H121" s="927">
        <v>5400</v>
      </c>
      <c r="I121" s="927">
        <f t="shared" si="26"/>
        <v>6319.2000000000007</v>
      </c>
      <c r="J121" s="927">
        <f t="shared" si="27"/>
        <v>71234.880000000005</v>
      </c>
      <c r="K121" s="927">
        <f t="shared" si="28"/>
        <v>152465.28</v>
      </c>
      <c r="L121" s="940">
        <v>10807</v>
      </c>
    </row>
    <row r="122" spans="1:12" x14ac:dyDescent="0.2">
      <c r="A122" s="939">
        <v>118</v>
      </c>
      <c r="B122" s="928" t="s">
        <v>1182</v>
      </c>
      <c r="C122" s="932" t="s">
        <v>1440</v>
      </c>
      <c r="D122" s="933">
        <v>126384</v>
      </c>
      <c r="E122" s="922"/>
      <c r="F122" s="927">
        <f t="shared" si="24"/>
        <v>44234.399999999994</v>
      </c>
      <c r="G122" s="927">
        <f t="shared" si="25"/>
        <v>25276.800000000003</v>
      </c>
      <c r="H122" s="927">
        <v>5400</v>
      </c>
      <c r="I122" s="927">
        <f t="shared" si="26"/>
        <v>6319.2000000000007</v>
      </c>
      <c r="J122" s="927">
        <f t="shared" si="27"/>
        <v>71234.880000000005</v>
      </c>
      <c r="K122" s="927">
        <f t="shared" si="28"/>
        <v>152465.28</v>
      </c>
      <c r="L122" s="940">
        <v>10807</v>
      </c>
    </row>
    <row r="123" spans="1:12" x14ac:dyDescent="0.2">
      <c r="A123" s="939">
        <v>119</v>
      </c>
      <c r="B123" s="928" t="s">
        <v>1183</v>
      </c>
      <c r="C123" s="932" t="s">
        <v>1440</v>
      </c>
      <c r="D123" s="933">
        <v>126384</v>
      </c>
      <c r="E123" s="922"/>
      <c r="F123" s="927">
        <f t="shared" si="24"/>
        <v>44234.399999999994</v>
      </c>
      <c r="G123" s="927">
        <f t="shared" si="25"/>
        <v>25276.800000000003</v>
      </c>
      <c r="H123" s="927">
        <v>5400</v>
      </c>
      <c r="I123" s="927">
        <f t="shared" si="26"/>
        <v>6319.2000000000007</v>
      </c>
      <c r="J123" s="927">
        <f t="shared" si="27"/>
        <v>71234.880000000005</v>
      </c>
      <c r="K123" s="927">
        <f t="shared" si="28"/>
        <v>152465.28</v>
      </c>
      <c r="L123" s="940">
        <v>10807</v>
      </c>
    </row>
    <row r="124" spans="1:12" x14ac:dyDescent="0.2">
      <c r="A124" s="939">
        <v>120</v>
      </c>
      <c r="B124" s="928" t="s">
        <v>1184</v>
      </c>
      <c r="C124" s="932" t="s">
        <v>1440</v>
      </c>
      <c r="D124" s="933">
        <v>126384</v>
      </c>
      <c r="E124" s="922"/>
      <c r="F124" s="927">
        <f t="shared" si="24"/>
        <v>44234.399999999994</v>
      </c>
      <c r="G124" s="927">
        <f t="shared" si="25"/>
        <v>25276.800000000003</v>
      </c>
      <c r="H124" s="927">
        <v>5400</v>
      </c>
      <c r="I124" s="927">
        <f t="shared" si="26"/>
        <v>6319.2000000000007</v>
      </c>
      <c r="J124" s="927">
        <f t="shared" si="27"/>
        <v>71234.880000000005</v>
      </c>
      <c r="K124" s="927">
        <f t="shared" si="28"/>
        <v>152465.28</v>
      </c>
      <c r="L124" s="940">
        <v>10807</v>
      </c>
    </row>
    <row r="125" spans="1:12" x14ac:dyDescent="0.2">
      <c r="A125" s="939">
        <v>121</v>
      </c>
      <c r="B125" s="928" t="s">
        <v>1185</v>
      </c>
      <c r="C125" s="932" t="s">
        <v>1440</v>
      </c>
      <c r="D125" s="933">
        <v>126384</v>
      </c>
      <c r="E125" s="922"/>
      <c r="F125" s="927">
        <f t="shared" si="24"/>
        <v>44234.399999999994</v>
      </c>
      <c r="G125" s="927">
        <f t="shared" si="25"/>
        <v>25276.800000000003</v>
      </c>
      <c r="H125" s="927">
        <v>5400</v>
      </c>
      <c r="I125" s="927">
        <f t="shared" si="26"/>
        <v>6319.2000000000007</v>
      </c>
      <c r="J125" s="927">
        <f t="shared" si="27"/>
        <v>71234.880000000005</v>
      </c>
      <c r="K125" s="927">
        <f t="shared" si="28"/>
        <v>152465.28</v>
      </c>
      <c r="L125" s="940">
        <v>10807</v>
      </c>
    </row>
    <row r="126" spans="1:12" x14ac:dyDescent="0.2">
      <c r="A126" s="939">
        <v>122</v>
      </c>
      <c r="B126" s="928" t="s">
        <v>1186</v>
      </c>
      <c r="C126" s="932" t="s">
        <v>1440</v>
      </c>
      <c r="D126" s="933">
        <v>126384</v>
      </c>
      <c r="E126" s="922"/>
      <c r="F126" s="927">
        <f t="shared" si="24"/>
        <v>44234.399999999994</v>
      </c>
      <c r="G126" s="927">
        <f t="shared" si="25"/>
        <v>25276.800000000003</v>
      </c>
      <c r="H126" s="927">
        <v>5400</v>
      </c>
      <c r="I126" s="927">
        <f t="shared" si="26"/>
        <v>6319.2000000000007</v>
      </c>
      <c r="J126" s="927">
        <f t="shared" si="27"/>
        <v>71234.880000000005</v>
      </c>
      <c r="K126" s="927">
        <f t="shared" si="28"/>
        <v>152465.28</v>
      </c>
      <c r="L126" s="940">
        <v>10807</v>
      </c>
    </row>
    <row r="127" spans="1:12" x14ac:dyDescent="0.2">
      <c r="A127" s="939">
        <v>123</v>
      </c>
      <c r="B127" s="928" t="s">
        <v>1187</v>
      </c>
      <c r="C127" s="932" t="s">
        <v>1440</v>
      </c>
      <c r="D127" s="933">
        <v>126384</v>
      </c>
      <c r="E127" s="922"/>
      <c r="F127" s="927">
        <f t="shared" si="24"/>
        <v>44234.399999999994</v>
      </c>
      <c r="G127" s="927">
        <f t="shared" si="25"/>
        <v>25276.800000000003</v>
      </c>
      <c r="H127" s="927">
        <v>5400</v>
      </c>
      <c r="I127" s="927">
        <f t="shared" si="26"/>
        <v>6319.2000000000007</v>
      </c>
      <c r="J127" s="927">
        <f t="shared" si="27"/>
        <v>71234.880000000005</v>
      </c>
      <c r="K127" s="927">
        <f t="shared" si="28"/>
        <v>152465.28</v>
      </c>
      <c r="L127" s="940">
        <v>10807</v>
      </c>
    </row>
    <row r="128" spans="1:12" x14ac:dyDescent="0.2">
      <c r="A128" s="939">
        <v>124</v>
      </c>
      <c r="B128" s="928" t="s">
        <v>1188</v>
      </c>
      <c r="C128" s="932" t="s">
        <v>1440</v>
      </c>
      <c r="D128" s="933">
        <v>126384</v>
      </c>
      <c r="E128" s="922"/>
      <c r="F128" s="927">
        <f t="shared" si="24"/>
        <v>44234.399999999994</v>
      </c>
      <c r="G128" s="927">
        <f t="shared" si="25"/>
        <v>25276.800000000003</v>
      </c>
      <c r="H128" s="927">
        <v>5400</v>
      </c>
      <c r="I128" s="927">
        <f t="shared" si="26"/>
        <v>6319.2000000000007</v>
      </c>
      <c r="J128" s="927">
        <f t="shared" si="27"/>
        <v>71234.880000000005</v>
      </c>
      <c r="K128" s="927">
        <f t="shared" si="28"/>
        <v>152465.28</v>
      </c>
      <c r="L128" s="940">
        <v>10807</v>
      </c>
    </row>
    <row r="129" spans="1:12" x14ac:dyDescent="0.2">
      <c r="A129" s="939">
        <v>125</v>
      </c>
      <c r="B129" s="928" t="s">
        <v>1189</v>
      </c>
      <c r="C129" s="932" t="s">
        <v>1440</v>
      </c>
      <c r="D129" s="933">
        <v>126384</v>
      </c>
      <c r="E129" s="922"/>
      <c r="F129" s="927">
        <f t="shared" si="24"/>
        <v>44234.399999999994</v>
      </c>
      <c r="G129" s="927">
        <f t="shared" si="25"/>
        <v>25276.800000000003</v>
      </c>
      <c r="H129" s="927">
        <v>5400</v>
      </c>
      <c r="I129" s="927">
        <f t="shared" si="26"/>
        <v>6319.2000000000007</v>
      </c>
      <c r="J129" s="927">
        <f t="shared" si="27"/>
        <v>71234.880000000005</v>
      </c>
      <c r="K129" s="927">
        <f t="shared" si="28"/>
        <v>152465.28</v>
      </c>
      <c r="L129" s="940">
        <v>10807</v>
      </c>
    </row>
    <row r="130" spans="1:12" x14ac:dyDescent="0.2">
      <c r="A130" s="939">
        <v>126</v>
      </c>
      <c r="B130" s="928" t="s">
        <v>1190</v>
      </c>
      <c r="C130" s="932" t="s">
        <v>1440</v>
      </c>
      <c r="D130" s="933">
        <v>126384</v>
      </c>
      <c r="E130" s="922"/>
      <c r="F130" s="927">
        <f t="shared" si="24"/>
        <v>44234.399999999994</v>
      </c>
      <c r="G130" s="927">
        <f t="shared" si="25"/>
        <v>25276.800000000003</v>
      </c>
      <c r="H130" s="927">
        <v>5400</v>
      </c>
      <c r="I130" s="927">
        <f t="shared" si="26"/>
        <v>6319.2000000000007</v>
      </c>
      <c r="J130" s="927">
        <f t="shared" si="27"/>
        <v>71234.880000000005</v>
      </c>
      <c r="K130" s="927">
        <f t="shared" si="28"/>
        <v>152465.28</v>
      </c>
      <c r="L130" s="940">
        <v>10807</v>
      </c>
    </row>
    <row r="131" spans="1:12" x14ac:dyDescent="0.2">
      <c r="A131" s="939">
        <v>127</v>
      </c>
      <c r="B131" s="928" t="s">
        <v>1191</v>
      </c>
      <c r="C131" s="932" t="s">
        <v>1440</v>
      </c>
      <c r="D131" s="933">
        <v>126384</v>
      </c>
      <c r="E131" s="922"/>
      <c r="F131" s="927">
        <f t="shared" si="24"/>
        <v>44234.399999999994</v>
      </c>
      <c r="G131" s="927">
        <f t="shared" si="25"/>
        <v>25276.800000000003</v>
      </c>
      <c r="H131" s="927">
        <v>5400</v>
      </c>
      <c r="I131" s="927">
        <f t="shared" si="26"/>
        <v>6319.2000000000007</v>
      </c>
      <c r="J131" s="927">
        <f t="shared" si="27"/>
        <v>71234.880000000005</v>
      </c>
      <c r="K131" s="927">
        <f t="shared" si="28"/>
        <v>152465.28</v>
      </c>
      <c r="L131" s="940">
        <v>10807</v>
      </c>
    </row>
    <row r="132" spans="1:12" x14ac:dyDescent="0.2">
      <c r="A132" s="939">
        <v>128</v>
      </c>
      <c r="B132" s="928" t="s">
        <v>1192</v>
      </c>
      <c r="C132" s="932" t="s">
        <v>1440</v>
      </c>
      <c r="D132" s="933">
        <v>126384</v>
      </c>
      <c r="E132" s="922"/>
      <c r="F132" s="927">
        <f t="shared" si="24"/>
        <v>44234.399999999994</v>
      </c>
      <c r="G132" s="927">
        <f t="shared" si="25"/>
        <v>25276.800000000003</v>
      </c>
      <c r="H132" s="927">
        <v>5400</v>
      </c>
      <c r="I132" s="927">
        <f t="shared" si="26"/>
        <v>6319.2000000000007</v>
      </c>
      <c r="J132" s="927">
        <f t="shared" si="27"/>
        <v>71234.880000000005</v>
      </c>
      <c r="K132" s="927">
        <f t="shared" si="28"/>
        <v>152465.28</v>
      </c>
      <c r="L132" s="940">
        <v>10807</v>
      </c>
    </row>
    <row r="133" spans="1:12" x14ac:dyDescent="0.2">
      <c r="A133" s="939">
        <v>129</v>
      </c>
      <c r="B133" s="928" t="s">
        <v>1193</v>
      </c>
      <c r="C133" s="932" t="s">
        <v>1440</v>
      </c>
      <c r="D133" s="933">
        <v>126384</v>
      </c>
      <c r="E133" s="922"/>
      <c r="F133" s="927">
        <f t="shared" si="24"/>
        <v>44234.399999999994</v>
      </c>
      <c r="G133" s="927">
        <f t="shared" si="25"/>
        <v>25276.800000000003</v>
      </c>
      <c r="H133" s="927">
        <v>5400</v>
      </c>
      <c r="I133" s="927">
        <f t="shared" si="26"/>
        <v>6319.2000000000007</v>
      </c>
      <c r="J133" s="927">
        <f t="shared" si="27"/>
        <v>71234.880000000005</v>
      </c>
      <c r="K133" s="927">
        <f t="shared" si="28"/>
        <v>152465.28</v>
      </c>
      <c r="L133" s="940">
        <v>10807</v>
      </c>
    </row>
    <row r="134" spans="1:12" x14ac:dyDescent="0.2">
      <c r="A134" s="939">
        <v>130</v>
      </c>
      <c r="B134" s="928" t="s">
        <v>1194</v>
      </c>
      <c r="C134" s="932" t="s">
        <v>1440</v>
      </c>
      <c r="D134" s="933">
        <v>126384</v>
      </c>
      <c r="E134" s="922"/>
      <c r="F134" s="927">
        <f t="shared" si="24"/>
        <v>44234.399999999994</v>
      </c>
      <c r="G134" s="927">
        <f t="shared" si="25"/>
        <v>25276.800000000003</v>
      </c>
      <c r="H134" s="927">
        <v>5400</v>
      </c>
      <c r="I134" s="927">
        <f t="shared" si="26"/>
        <v>6319.2000000000007</v>
      </c>
      <c r="J134" s="927">
        <f t="shared" si="27"/>
        <v>71234.880000000005</v>
      </c>
      <c r="K134" s="927">
        <f t="shared" si="28"/>
        <v>152465.28</v>
      </c>
      <c r="L134" s="940">
        <v>10807</v>
      </c>
    </row>
    <row r="135" spans="1:12" x14ac:dyDescent="0.2">
      <c r="A135" s="939">
        <v>131</v>
      </c>
      <c r="B135" s="928" t="s">
        <v>1195</v>
      </c>
      <c r="C135" s="932" t="s">
        <v>1440</v>
      </c>
      <c r="D135" s="933">
        <v>126384</v>
      </c>
      <c r="E135" s="922"/>
      <c r="F135" s="927">
        <f t="shared" si="24"/>
        <v>44234.399999999994</v>
      </c>
      <c r="G135" s="927">
        <f t="shared" si="25"/>
        <v>25276.800000000003</v>
      </c>
      <c r="H135" s="927">
        <v>5400</v>
      </c>
      <c r="I135" s="927">
        <f t="shared" si="26"/>
        <v>6319.2000000000007</v>
      </c>
      <c r="J135" s="927">
        <f t="shared" si="27"/>
        <v>71234.880000000005</v>
      </c>
      <c r="K135" s="927">
        <f t="shared" si="28"/>
        <v>152465.28</v>
      </c>
      <c r="L135" s="940">
        <v>10807</v>
      </c>
    </row>
    <row r="136" spans="1:12" x14ac:dyDescent="0.2">
      <c r="A136" s="939">
        <v>132</v>
      </c>
      <c r="B136" s="928" t="s">
        <v>1196</v>
      </c>
      <c r="C136" s="932" t="s">
        <v>1440</v>
      </c>
      <c r="D136" s="933">
        <v>126384</v>
      </c>
      <c r="E136" s="922"/>
      <c r="F136" s="927">
        <f t="shared" si="24"/>
        <v>44234.399999999994</v>
      </c>
      <c r="G136" s="927">
        <f t="shared" si="25"/>
        <v>25276.800000000003</v>
      </c>
      <c r="H136" s="927">
        <v>5400</v>
      </c>
      <c r="I136" s="927">
        <f t="shared" si="26"/>
        <v>6319.2000000000007</v>
      </c>
      <c r="J136" s="927">
        <f t="shared" si="27"/>
        <v>71234.880000000005</v>
      </c>
      <c r="K136" s="927">
        <f t="shared" si="28"/>
        <v>152465.28</v>
      </c>
      <c r="L136" s="940">
        <v>10807</v>
      </c>
    </row>
    <row r="137" spans="1:12" x14ac:dyDescent="0.2">
      <c r="A137" s="939">
        <v>133</v>
      </c>
      <c r="B137" s="928" t="s">
        <v>1197</v>
      </c>
      <c r="C137" s="932" t="s">
        <v>1440</v>
      </c>
      <c r="D137" s="933">
        <v>126384</v>
      </c>
      <c r="E137" s="922"/>
      <c r="F137" s="927">
        <f t="shared" si="24"/>
        <v>44234.399999999994</v>
      </c>
      <c r="G137" s="927">
        <f t="shared" si="25"/>
        <v>25276.800000000003</v>
      </c>
      <c r="H137" s="927">
        <v>5400</v>
      </c>
      <c r="I137" s="927">
        <f t="shared" si="26"/>
        <v>6319.2000000000007</v>
      </c>
      <c r="J137" s="927">
        <f t="shared" si="27"/>
        <v>71234.880000000005</v>
      </c>
      <c r="K137" s="927">
        <f t="shared" si="28"/>
        <v>152465.28</v>
      </c>
      <c r="L137" s="940">
        <v>10807</v>
      </c>
    </row>
    <row r="138" spans="1:12" x14ac:dyDescent="0.2">
      <c r="A138" s="939">
        <v>134</v>
      </c>
      <c r="B138" s="928" t="s">
        <v>1198</v>
      </c>
      <c r="C138" s="932" t="s">
        <v>1440</v>
      </c>
      <c r="D138" s="933">
        <v>126384</v>
      </c>
      <c r="E138" s="922"/>
      <c r="F138" s="927">
        <f t="shared" si="24"/>
        <v>44234.399999999994</v>
      </c>
      <c r="G138" s="927">
        <f t="shared" si="25"/>
        <v>25276.800000000003</v>
      </c>
      <c r="H138" s="927">
        <v>5400</v>
      </c>
      <c r="I138" s="927">
        <f t="shared" si="26"/>
        <v>6319.2000000000007</v>
      </c>
      <c r="J138" s="927">
        <f t="shared" si="27"/>
        <v>71234.880000000005</v>
      </c>
      <c r="K138" s="927">
        <f t="shared" si="28"/>
        <v>152465.28</v>
      </c>
      <c r="L138" s="940">
        <v>10807</v>
      </c>
    </row>
    <row r="139" spans="1:12" x14ac:dyDescent="0.2">
      <c r="A139" s="939">
        <v>135</v>
      </c>
      <c r="B139" s="928" t="s">
        <v>1199</v>
      </c>
      <c r="C139" s="932" t="s">
        <v>1440</v>
      </c>
      <c r="D139" s="933">
        <v>126384</v>
      </c>
      <c r="E139" s="922"/>
      <c r="F139" s="927">
        <f t="shared" si="24"/>
        <v>44234.399999999994</v>
      </c>
      <c r="G139" s="927">
        <f t="shared" si="25"/>
        <v>25276.800000000003</v>
      </c>
      <c r="H139" s="927">
        <v>5400</v>
      </c>
      <c r="I139" s="927">
        <f t="shared" si="26"/>
        <v>6319.2000000000007</v>
      </c>
      <c r="J139" s="927">
        <f t="shared" si="27"/>
        <v>71234.880000000005</v>
      </c>
      <c r="K139" s="927">
        <f t="shared" si="28"/>
        <v>152465.28</v>
      </c>
      <c r="L139" s="940">
        <v>10807</v>
      </c>
    </row>
    <row r="140" spans="1:12" x14ac:dyDescent="0.2">
      <c r="A140" s="939">
        <v>136</v>
      </c>
      <c r="B140" s="928" t="s">
        <v>1200</v>
      </c>
      <c r="C140" s="932" t="s">
        <v>1440</v>
      </c>
      <c r="D140" s="933">
        <v>126384</v>
      </c>
      <c r="E140" s="922"/>
      <c r="F140" s="927">
        <f t="shared" si="24"/>
        <v>44234.399999999994</v>
      </c>
      <c r="G140" s="927">
        <f t="shared" si="25"/>
        <v>25276.800000000003</v>
      </c>
      <c r="H140" s="927">
        <v>5400</v>
      </c>
      <c r="I140" s="927">
        <f t="shared" si="26"/>
        <v>6319.2000000000007</v>
      </c>
      <c r="J140" s="927">
        <f t="shared" si="27"/>
        <v>71234.880000000005</v>
      </c>
      <c r="K140" s="927">
        <f t="shared" si="28"/>
        <v>152465.28</v>
      </c>
      <c r="L140" s="940">
        <v>10807</v>
      </c>
    </row>
    <row r="141" spans="1:12" x14ac:dyDescent="0.2">
      <c r="A141" s="939">
        <v>137</v>
      </c>
      <c r="B141" s="928" t="s">
        <v>1201</v>
      </c>
      <c r="C141" s="932" t="s">
        <v>1440</v>
      </c>
      <c r="D141" s="933">
        <v>126384</v>
      </c>
      <c r="E141" s="922"/>
      <c r="F141" s="927">
        <f t="shared" si="24"/>
        <v>44234.399999999994</v>
      </c>
      <c r="G141" s="927">
        <f t="shared" si="25"/>
        <v>25276.800000000003</v>
      </c>
      <c r="H141" s="927">
        <v>5400</v>
      </c>
      <c r="I141" s="927">
        <f t="shared" si="26"/>
        <v>6319.2000000000007</v>
      </c>
      <c r="J141" s="927">
        <f t="shared" si="27"/>
        <v>71234.880000000005</v>
      </c>
      <c r="K141" s="927">
        <f t="shared" si="28"/>
        <v>152465.28</v>
      </c>
      <c r="L141" s="940">
        <v>10807</v>
      </c>
    </row>
    <row r="142" spans="1:12" x14ac:dyDescent="0.2">
      <c r="A142" s="939">
        <v>138</v>
      </c>
      <c r="B142" s="928" t="s">
        <v>1202</v>
      </c>
      <c r="C142" s="932" t="s">
        <v>1440</v>
      </c>
      <c r="D142" s="933">
        <v>126384</v>
      </c>
      <c r="E142" s="922"/>
      <c r="F142" s="927">
        <f t="shared" si="24"/>
        <v>44234.399999999994</v>
      </c>
      <c r="G142" s="927">
        <f t="shared" si="25"/>
        <v>25276.800000000003</v>
      </c>
      <c r="H142" s="927">
        <v>5400</v>
      </c>
      <c r="I142" s="927">
        <f t="shared" si="26"/>
        <v>6319.2000000000007</v>
      </c>
      <c r="J142" s="927">
        <f t="shared" si="27"/>
        <v>71234.880000000005</v>
      </c>
      <c r="K142" s="927">
        <f t="shared" si="28"/>
        <v>152465.28</v>
      </c>
      <c r="L142" s="940">
        <v>10807</v>
      </c>
    </row>
    <row r="143" spans="1:12" x14ac:dyDescent="0.2">
      <c r="A143" s="939">
        <v>139</v>
      </c>
      <c r="B143" s="928" t="s">
        <v>1203</v>
      </c>
      <c r="C143" s="932" t="s">
        <v>1440</v>
      </c>
      <c r="D143" s="933">
        <v>126384</v>
      </c>
      <c r="E143" s="922"/>
      <c r="F143" s="927">
        <f t="shared" si="24"/>
        <v>44234.399999999994</v>
      </c>
      <c r="G143" s="927">
        <f t="shared" si="25"/>
        <v>25276.800000000003</v>
      </c>
      <c r="H143" s="927">
        <v>5400</v>
      </c>
      <c r="I143" s="927">
        <f t="shared" si="26"/>
        <v>6319.2000000000007</v>
      </c>
      <c r="J143" s="927">
        <f t="shared" si="27"/>
        <v>71234.880000000005</v>
      </c>
      <c r="K143" s="927">
        <f t="shared" si="28"/>
        <v>152465.28</v>
      </c>
      <c r="L143" s="940">
        <v>10807</v>
      </c>
    </row>
    <row r="144" spans="1:12" x14ac:dyDescent="0.2">
      <c r="A144" s="939">
        <v>140</v>
      </c>
      <c r="B144" s="928" t="s">
        <v>1204</v>
      </c>
      <c r="C144" s="932" t="s">
        <v>1440</v>
      </c>
      <c r="D144" s="933">
        <v>126384</v>
      </c>
      <c r="E144" s="922"/>
      <c r="F144" s="927">
        <f t="shared" si="24"/>
        <v>44234.399999999994</v>
      </c>
      <c r="G144" s="927">
        <f t="shared" si="25"/>
        <v>25276.800000000003</v>
      </c>
      <c r="H144" s="927">
        <v>5400</v>
      </c>
      <c r="I144" s="927">
        <f t="shared" si="26"/>
        <v>6319.2000000000007</v>
      </c>
      <c r="J144" s="927">
        <f t="shared" si="27"/>
        <v>71234.880000000005</v>
      </c>
      <c r="K144" s="927">
        <f t="shared" si="28"/>
        <v>152465.28</v>
      </c>
      <c r="L144" s="940">
        <v>10807</v>
      </c>
    </row>
    <row r="145" spans="1:12" x14ac:dyDescent="0.2">
      <c r="A145" s="939">
        <v>141</v>
      </c>
      <c r="B145" s="928" t="s">
        <v>1205</v>
      </c>
      <c r="C145" s="932" t="s">
        <v>1440</v>
      </c>
      <c r="D145" s="933">
        <v>126384</v>
      </c>
      <c r="E145" s="922"/>
      <c r="F145" s="927">
        <f t="shared" si="24"/>
        <v>44234.399999999994</v>
      </c>
      <c r="G145" s="927">
        <f t="shared" si="25"/>
        <v>25276.800000000003</v>
      </c>
      <c r="H145" s="927">
        <v>5400</v>
      </c>
      <c r="I145" s="927">
        <f t="shared" si="26"/>
        <v>6319.2000000000007</v>
      </c>
      <c r="J145" s="927">
        <f t="shared" si="27"/>
        <v>71234.880000000005</v>
      </c>
      <c r="K145" s="927">
        <f t="shared" si="28"/>
        <v>152465.28</v>
      </c>
      <c r="L145" s="940">
        <v>10807</v>
      </c>
    </row>
    <row r="146" spans="1:12" x14ac:dyDescent="0.2">
      <c r="A146" s="939">
        <v>142</v>
      </c>
      <c r="B146" s="928" t="s">
        <v>1206</v>
      </c>
      <c r="C146" s="932" t="s">
        <v>1440</v>
      </c>
      <c r="D146" s="933">
        <v>126384</v>
      </c>
      <c r="E146" s="922"/>
      <c r="F146" s="927">
        <f t="shared" si="24"/>
        <v>44234.399999999994</v>
      </c>
      <c r="G146" s="927">
        <f t="shared" si="25"/>
        <v>25276.800000000003</v>
      </c>
      <c r="H146" s="927">
        <v>5400</v>
      </c>
      <c r="I146" s="927">
        <f t="shared" si="26"/>
        <v>6319.2000000000007</v>
      </c>
      <c r="J146" s="927">
        <f t="shared" si="27"/>
        <v>71234.880000000005</v>
      </c>
      <c r="K146" s="927">
        <f t="shared" si="28"/>
        <v>152465.28</v>
      </c>
      <c r="L146" s="940">
        <v>10807</v>
      </c>
    </row>
    <row r="147" spans="1:12" x14ac:dyDescent="0.2">
      <c r="A147" s="939">
        <v>143</v>
      </c>
      <c r="B147" s="928" t="s">
        <v>1207</v>
      </c>
      <c r="C147" s="932" t="s">
        <v>1440</v>
      </c>
      <c r="D147" s="933">
        <v>126384</v>
      </c>
      <c r="E147" s="922"/>
      <c r="F147" s="927">
        <f t="shared" si="24"/>
        <v>44234.399999999994</v>
      </c>
      <c r="G147" s="927">
        <f t="shared" si="25"/>
        <v>25276.800000000003</v>
      </c>
      <c r="H147" s="927">
        <v>5400</v>
      </c>
      <c r="I147" s="927">
        <f t="shared" si="26"/>
        <v>6319.2000000000007</v>
      </c>
      <c r="J147" s="927">
        <f t="shared" si="27"/>
        <v>71234.880000000005</v>
      </c>
      <c r="K147" s="927">
        <f t="shared" si="28"/>
        <v>152465.28</v>
      </c>
      <c r="L147" s="940">
        <v>10807</v>
      </c>
    </row>
    <row r="148" spans="1:12" x14ac:dyDescent="0.2">
      <c r="A148" s="939">
        <v>144</v>
      </c>
      <c r="B148" s="928" t="s">
        <v>1208</v>
      </c>
      <c r="C148" s="932" t="s">
        <v>1440</v>
      </c>
      <c r="D148" s="933">
        <v>126384</v>
      </c>
      <c r="E148" s="922"/>
      <c r="F148" s="927">
        <f t="shared" si="24"/>
        <v>44234.399999999994</v>
      </c>
      <c r="G148" s="927">
        <f t="shared" si="25"/>
        <v>25276.800000000003</v>
      </c>
      <c r="H148" s="927">
        <v>5400</v>
      </c>
      <c r="I148" s="927">
        <f t="shared" si="26"/>
        <v>6319.2000000000007</v>
      </c>
      <c r="J148" s="927">
        <f t="shared" si="27"/>
        <v>71234.880000000005</v>
      </c>
      <c r="K148" s="927">
        <f t="shared" si="28"/>
        <v>152465.28</v>
      </c>
      <c r="L148" s="940">
        <v>10807</v>
      </c>
    </row>
    <row r="149" spans="1:12" x14ac:dyDescent="0.2">
      <c r="A149" s="939">
        <v>145</v>
      </c>
      <c r="B149" s="928" t="s">
        <v>1209</v>
      </c>
      <c r="C149" s="932" t="s">
        <v>1440</v>
      </c>
      <c r="D149" s="933">
        <v>126384</v>
      </c>
      <c r="E149" s="922"/>
      <c r="F149" s="927">
        <f t="shared" si="24"/>
        <v>44234.399999999994</v>
      </c>
      <c r="G149" s="927">
        <f t="shared" si="25"/>
        <v>25276.800000000003</v>
      </c>
      <c r="H149" s="927">
        <v>5400</v>
      </c>
      <c r="I149" s="927">
        <f t="shared" si="26"/>
        <v>6319.2000000000007</v>
      </c>
      <c r="J149" s="927">
        <f t="shared" si="27"/>
        <v>71234.880000000005</v>
      </c>
      <c r="K149" s="927">
        <f t="shared" si="28"/>
        <v>152465.28</v>
      </c>
      <c r="L149" s="940">
        <v>10807</v>
      </c>
    </row>
    <row r="150" spans="1:12" x14ac:dyDescent="0.2">
      <c r="A150" s="939">
        <v>146</v>
      </c>
      <c r="B150" s="928" t="s">
        <v>1210</v>
      </c>
      <c r="C150" s="932" t="s">
        <v>1440</v>
      </c>
      <c r="D150" s="933">
        <v>126384</v>
      </c>
      <c r="E150" s="922"/>
      <c r="F150" s="927">
        <f t="shared" si="24"/>
        <v>44234.399999999994</v>
      </c>
      <c r="G150" s="927">
        <f t="shared" si="25"/>
        <v>25276.800000000003</v>
      </c>
      <c r="H150" s="927">
        <v>5400</v>
      </c>
      <c r="I150" s="927">
        <f t="shared" si="26"/>
        <v>6319.2000000000007</v>
      </c>
      <c r="J150" s="927">
        <f t="shared" si="27"/>
        <v>71234.880000000005</v>
      </c>
      <c r="K150" s="927">
        <f t="shared" si="28"/>
        <v>152465.28</v>
      </c>
      <c r="L150" s="940">
        <v>10807</v>
      </c>
    </row>
    <row r="151" spans="1:12" x14ac:dyDescent="0.2">
      <c r="A151" s="939">
        <v>147</v>
      </c>
      <c r="B151" s="928" t="s">
        <v>1211</v>
      </c>
      <c r="C151" s="932" t="s">
        <v>1440</v>
      </c>
      <c r="D151" s="933">
        <v>126384</v>
      </c>
      <c r="E151" s="922"/>
      <c r="F151" s="927">
        <f t="shared" si="24"/>
        <v>44234.399999999994</v>
      </c>
      <c r="G151" s="927">
        <f t="shared" si="25"/>
        <v>25276.800000000003</v>
      </c>
      <c r="H151" s="927">
        <v>5400</v>
      </c>
      <c r="I151" s="927">
        <f t="shared" si="26"/>
        <v>6319.2000000000007</v>
      </c>
      <c r="J151" s="927">
        <f t="shared" si="27"/>
        <v>71234.880000000005</v>
      </c>
      <c r="K151" s="927">
        <f t="shared" si="28"/>
        <v>152465.28</v>
      </c>
      <c r="L151" s="940">
        <v>10807</v>
      </c>
    </row>
    <row r="152" spans="1:12" x14ac:dyDescent="0.2">
      <c r="A152" s="939">
        <v>148</v>
      </c>
      <c r="B152" s="928" t="s">
        <v>1212</v>
      </c>
      <c r="C152" s="932" t="s">
        <v>1440</v>
      </c>
      <c r="D152" s="933">
        <v>126384</v>
      </c>
      <c r="E152" s="922"/>
      <c r="F152" s="927">
        <f t="shared" si="24"/>
        <v>44234.399999999994</v>
      </c>
      <c r="G152" s="927">
        <f t="shared" si="25"/>
        <v>25276.800000000003</v>
      </c>
      <c r="H152" s="927">
        <v>5400</v>
      </c>
      <c r="I152" s="927">
        <f t="shared" si="26"/>
        <v>6319.2000000000007</v>
      </c>
      <c r="J152" s="927">
        <f t="shared" si="27"/>
        <v>71234.880000000005</v>
      </c>
      <c r="K152" s="927">
        <f t="shared" si="28"/>
        <v>152465.28</v>
      </c>
      <c r="L152" s="940">
        <v>10807</v>
      </c>
    </row>
    <row r="153" spans="1:12" x14ac:dyDescent="0.2">
      <c r="A153" s="939">
        <v>149</v>
      </c>
      <c r="B153" s="928" t="s">
        <v>1213</v>
      </c>
      <c r="C153" s="932" t="s">
        <v>1440</v>
      </c>
      <c r="D153" s="933">
        <v>126384</v>
      </c>
      <c r="E153" s="922"/>
      <c r="F153" s="927">
        <f t="shared" si="24"/>
        <v>44234.399999999994</v>
      </c>
      <c r="G153" s="927">
        <f t="shared" si="25"/>
        <v>25276.800000000003</v>
      </c>
      <c r="H153" s="927">
        <v>5400</v>
      </c>
      <c r="I153" s="927">
        <f t="shared" si="26"/>
        <v>6319.2000000000007</v>
      </c>
      <c r="J153" s="927">
        <f t="shared" si="27"/>
        <v>71234.880000000005</v>
      </c>
      <c r="K153" s="927">
        <f t="shared" si="28"/>
        <v>152465.28</v>
      </c>
      <c r="L153" s="940">
        <v>10807</v>
      </c>
    </row>
    <row r="154" spans="1:12" x14ac:dyDescent="0.2">
      <c r="A154" s="939">
        <v>150</v>
      </c>
      <c r="B154" s="928" t="s">
        <v>1214</v>
      </c>
      <c r="C154" s="932" t="s">
        <v>1440</v>
      </c>
      <c r="D154" s="933">
        <v>126384</v>
      </c>
      <c r="E154" s="922"/>
      <c r="F154" s="927">
        <f t="shared" si="24"/>
        <v>44234.399999999994</v>
      </c>
      <c r="G154" s="927">
        <f t="shared" si="25"/>
        <v>25276.800000000003</v>
      </c>
      <c r="H154" s="927">
        <v>5400</v>
      </c>
      <c r="I154" s="927">
        <f t="shared" si="26"/>
        <v>6319.2000000000007</v>
      </c>
      <c r="J154" s="927">
        <f t="shared" si="27"/>
        <v>71234.880000000005</v>
      </c>
      <c r="K154" s="927">
        <f t="shared" si="28"/>
        <v>152465.28</v>
      </c>
      <c r="L154" s="940">
        <v>10807</v>
      </c>
    </row>
    <row r="155" spans="1:12" x14ac:dyDescent="0.2">
      <c r="A155" s="939">
        <v>151</v>
      </c>
      <c r="B155" s="928" t="s">
        <v>1215</v>
      </c>
      <c r="C155" s="932" t="s">
        <v>1440</v>
      </c>
      <c r="D155" s="933">
        <v>126384</v>
      </c>
      <c r="E155" s="922"/>
      <c r="F155" s="927">
        <f t="shared" si="24"/>
        <v>44234.399999999994</v>
      </c>
      <c r="G155" s="927">
        <f t="shared" si="25"/>
        <v>25276.800000000003</v>
      </c>
      <c r="H155" s="927">
        <v>5400</v>
      </c>
      <c r="I155" s="927">
        <f t="shared" si="26"/>
        <v>6319.2000000000007</v>
      </c>
      <c r="J155" s="927">
        <f t="shared" si="27"/>
        <v>71234.880000000005</v>
      </c>
      <c r="K155" s="927">
        <f t="shared" si="28"/>
        <v>152465.28</v>
      </c>
      <c r="L155" s="940">
        <v>10807</v>
      </c>
    </row>
    <row r="156" spans="1:12" x14ac:dyDescent="0.2">
      <c r="A156" s="939">
        <v>152</v>
      </c>
      <c r="B156" s="928" t="s">
        <v>1216</v>
      </c>
      <c r="C156" s="932" t="s">
        <v>1440</v>
      </c>
      <c r="D156" s="933">
        <v>126384</v>
      </c>
      <c r="E156" s="922"/>
      <c r="F156" s="927">
        <f t="shared" si="24"/>
        <v>44234.399999999994</v>
      </c>
      <c r="G156" s="927">
        <f t="shared" si="25"/>
        <v>25276.800000000003</v>
      </c>
      <c r="H156" s="927">
        <v>5400</v>
      </c>
      <c r="I156" s="927">
        <f t="shared" si="26"/>
        <v>6319.2000000000007</v>
      </c>
      <c r="J156" s="927">
        <f t="shared" si="27"/>
        <v>71234.880000000005</v>
      </c>
      <c r="K156" s="927">
        <f t="shared" si="28"/>
        <v>152465.28</v>
      </c>
      <c r="L156" s="940">
        <v>10807</v>
      </c>
    </row>
    <row r="157" spans="1:12" x14ac:dyDescent="0.2">
      <c r="A157" s="939">
        <v>153</v>
      </c>
      <c r="B157" s="928" t="s">
        <v>1217</v>
      </c>
      <c r="C157" s="932" t="s">
        <v>1440</v>
      </c>
      <c r="D157" s="933">
        <v>126384</v>
      </c>
      <c r="E157" s="922"/>
      <c r="F157" s="927">
        <f t="shared" si="24"/>
        <v>44234.399999999994</v>
      </c>
      <c r="G157" s="927">
        <f t="shared" si="25"/>
        <v>25276.800000000003</v>
      </c>
      <c r="H157" s="927">
        <v>5400</v>
      </c>
      <c r="I157" s="927">
        <f t="shared" si="26"/>
        <v>6319.2000000000007</v>
      </c>
      <c r="J157" s="927">
        <f t="shared" si="27"/>
        <v>71234.880000000005</v>
      </c>
      <c r="K157" s="927">
        <f t="shared" si="28"/>
        <v>152465.28</v>
      </c>
      <c r="L157" s="940">
        <v>10807</v>
      </c>
    </row>
    <row r="158" spans="1:12" x14ac:dyDescent="0.2">
      <c r="A158" s="939">
        <v>154</v>
      </c>
      <c r="B158" s="928" t="s">
        <v>1218</v>
      </c>
      <c r="C158" s="932" t="s">
        <v>1440</v>
      </c>
      <c r="D158" s="933">
        <v>126384</v>
      </c>
      <c r="E158" s="922"/>
      <c r="F158" s="927">
        <f t="shared" si="24"/>
        <v>44234.399999999994</v>
      </c>
      <c r="G158" s="927">
        <f t="shared" si="25"/>
        <v>25276.800000000003</v>
      </c>
      <c r="H158" s="927">
        <v>5400</v>
      </c>
      <c r="I158" s="927">
        <f t="shared" si="26"/>
        <v>6319.2000000000007</v>
      </c>
      <c r="J158" s="927">
        <f t="shared" si="27"/>
        <v>71234.880000000005</v>
      </c>
      <c r="K158" s="927">
        <f t="shared" si="28"/>
        <v>152465.28</v>
      </c>
      <c r="L158" s="940">
        <v>10807</v>
      </c>
    </row>
    <row r="159" spans="1:12" x14ac:dyDescent="0.2">
      <c r="A159" s="939">
        <v>155</v>
      </c>
      <c r="B159" s="928" t="s">
        <v>1219</v>
      </c>
      <c r="C159" s="932" t="s">
        <v>1440</v>
      </c>
      <c r="D159" s="933">
        <v>126384</v>
      </c>
      <c r="E159" s="922"/>
      <c r="F159" s="927">
        <f t="shared" si="24"/>
        <v>44234.399999999994</v>
      </c>
      <c r="G159" s="927">
        <f t="shared" si="25"/>
        <v>25276.800000000003</v>
      </c>
      <c r="H159" s="927">
        <v>5400</v>
      </c>
      <c r="I159" s="927">
        <f t="shared" si="26"/>
        <v>6319.2000000000007</v>
      </c>
      <c r="J159" s="927">
        <f t="shared" si="27"/>
        <v>71234.880000000005</v>
      </c>
      <c r="K159" s="927">
        <f t="shared" si="28"/>
        <v>152465.28</v>
      </c>
      <c r="L159" s="940">
        <v>10807</v>
      </c>
    </row>
    <row r="160" spans="1:12" x14ac:dyDescent="0.2">
      <c r="A160" s="939">
        <v>156</v>
      </c>
      <c r="B160" s="928" t="s">
        <v>1220</v>
      </c>
      <c r="C160" s="932" t="s">
        <v>1440</v>
      </c>
      <c r="D160" s="933">
        <v>126384</v>
      </c>
      <c r="E160" s="922"/>
      <c r="F160" s="927">
        <f t="shared" si="24"/>
        <v>44234.399999999994</v>
      </c>
      <c r="G160" s="927">
        <f t="shared" si="25"/>
        <v>25276.800000000003</v>
      </c>
      <c r="H160" s="927">
        <v>5400</v>
      </c>
      <c r="I160" s="927">
        <f t="shared" si="26"/>
        <v>6319.2000000000007</v>
      </c>
      <c r="J160" s="927">
        <f t="shared" si="27"/>
        <v>71234.880000000005</v>
      </c>
      <c r="K160" s="927">
        <f t="shared" si="28"/>
        <v>152465.28</v>
      </c>
      <c r="L160" s="940">
        <v>10807</v>
      </c>
    </row>
    <row r="161" spans="1:12" x14ac:dyDescent="0.2">
      <c r="A161" s="939">
        <v>157</v>
      </c>
      <c r="B161" s="928" t="s">
        <v>1221</v>
      </c>
      <c r="C161" s="932" t="s">
        <v>1440</v>
      </c>
      <c r="D161" s="933">
        <v>126384</v>
      </c>
      <c r="E161" s="922"/>
      <c r="F161" s="927">
        <f t="shared" si="24"/>
        <v>44234.399999999994</v>
      </c>
      <c r="G161" s="927">
        <f t="shared" si="25"/>
        <v>25276.800000000003</v>
      </c>
      <c r="H161" s="927">
        <v>5400</v>
      </c>
      <c r="I161" s="927">
        <f t="shared" si="26"/>
        <v>6319.2000000000007</v>
      </c>
      <c r="J161" s="927">
        <f t="shared" si="27"/>
        <v>71234.880000000005</v>
      </c>
      <c r="K161" s="927">
        <f t="shared" si="28"/>
        <v>152465.28</v>
      </c>
      <c r="L161" s="940">
        <v>10807</v>
      </c>
    </row>
    <row r="162" spans="1:12" x14ac:dyDescent="0.2">
      <c r="A162" s="939">
        <v>158</v>
      </c>
      <c r="B162" s="928" t="s">
        <v>1222</v>
      </c>
      <c r="C162" s="932" t="s">
        <v>1440</v>
      </c>
      <c r="D162" s="933">
        <v>126384</v>
      </c>
      <c r="E162" s="922"/>
      <c r="F162" s="927">
        <f t="shared" si="24"/>
        <v>44234.399999999994</v>
      </c>
      <c r="G162" s="927">
        <f t="shared" si="25"/>
        <v>25276.800000000003</v>
      </c>
      <c r="H162" s="927">
        <v>5400</v>
      </c>
      <c r="I162" s="927">
        <f t="shared" si="26"/>
        <v>6319.2000000000007</v>
      </c>
      <c r="J162" s="927">
        <f t="shared" si="27"/>
        <v>71234.880000000005</v>
      </c>
      <c r="K162" s="927">
        <f t="shared" si="28"/>
        <v>152465.28</v>
      </c>
      <c r="L162" s="940">
        <v>10807</v>
      </c>
    </row>
    <row r="163" spans="1:12" x14ac:dyDescent="0.2">
      <c r="A163" s="939">
        <v>159</v>
      </c>
      <c r="B163" s="928" t="s">
        <v>1223</v>
      </c>
      <c r="C163" s="932" t="s">
        <v>1440</v>
      </c>
      <c r="D163" s="933">
        <v>126384</v>
      </c>
      <c r="E163" s="922"/>
      <c r="F163" s="927">
        <f t="shared" si="24"/>
        <v>44234.399999999994</v>
      </c>
      <c r="G163" s="927">
        <f t="shared" si="25"/>
        <v>25276.800000000003</v>
      </c>
      <c r="H163" s="927">
        <v>5400</v>
      </c>
      <c r="I163" s="927">
        <f t="shared" si="26"/>
        <v>6319.2000000000007</v>
      </c>
      <c r="J163" s="927">
        <f t="shared" si="27"/>
        <v>71234.880000000005</v>
      </c>
      <c r="K163" s="927">
        <f t="shared" si="28"/>
        <v>152465.28</v>
      </c>
      <c r="L163" s="940">
        <v>10807</v>
      </c>
    </row>
    <row r="164" spans="1:12" x14ac:dyDescent="0.2">
      <c r="A164" s="939">
        <v>160</v>
      </c>
      <c r="B164" s="928" t="s">
        <v>1224</v>
      </c>
      <c r="C164" s="932" t="s">
        <v>1440</v>
      </c>
      <c r="D164" s="933">
        <v>126384</v>
      </c>
      <c r="E164" s="922"/>
      <c r="F164" s="927">
        <f t="shared" si="24"/>
        <v>44234.399999999994</v>
      </c>
      <c r="G164" s="927">
        <f t="shared" si="25"/>
        <v>25276.800000000003</v>
      </c>
      <c r="H164" s="927">
        <v>5400</v>
      </c>
      <c r="I164" s="927">
        <f t="shared" si="26"/>
        <v>6319.2000000000007</v>
      </c>
      <c r="J164" s="927">
        <f t="shared" si="27"/>
        <v>71234.880000000005</v>
      </c>
      <c r="K164" s="927">
        <f t="shared" si="28"/>
        <v>152465.28</v>
      </c>
      <c r="L164" s="940">
        <v>10807</v>
      </c>
    </row>
    <row r="165" spans="1:12" x14ac:dyDescent="0.2">
      <c r="A165" s="939">
        <v>161</v>
      </c>
      <c r="B165" s="928" t="s">
        <v>1225</v>
      </c>
      <c r="C165" s="932" t="s">
        <v>1440</v>
      </c>
      <c r="D165" s="933">
        <v>126384</v>
      </c>
      <c r="E165" s="922"/>
      <c r="F165" s="927">
        <f t="shared" si="24"/>
        <v>44234.399999999994</v>
      </c>
      <c r="G165" s="927">
        <f t="shared" si="25"/>
        <v>25276.800000000003</v>
      </c>
      <c r="H165" s="927">
        <v>5400</v>
      </c>
      <c r="I165" s="927">
        <f t="shared" si="26"/>
        <v>6319.2000000000007</v>
      </c>
      <c r="J165" s="927">
        <f t="shared" si="27"/>
        <v>71234.880000000005</v>
      </c>
      <c r="K165" s="927">
        <f t="shared" si="28"/>
        <v>152465.28</v>
      </c>
      <c r="L165" s="940">
        <v>10807</v>
      </c>
    </row>
    <row r="166" spans="1:12" x14ac:dyDescent="0.2">
      <c r="A166" s="939">
        <v>162</v>
      </c>
      <c r="B166" s="928" t="s">
        <v>1226</v>
      </c>
      <c r="C166" s="932" t="s">
        <v>1440</v>
      </c>
      <c r="D166" s="933">
        <v>126384</v>
      </c>
      <c r="E166" s="922"/>
      <c r="F166" s="927">
        <f t="shared" si="24"/>
        <v>44234.399999999994</v>
      </c>
      <c r="G166" s="927">
        <f t="shared" si="25"/>
        <v>25276.800000000003</v>
      </c>
      <c r="H166" s="927">
        <v>5400</v>
      </c>
      <c r="I166" s="927">
        <f t="shared" si="26"/>
        <v>6319.2000000000007</v>
      </c>
      <c r="J166" s="927">
        <f t="shared" si="27"/>
        <v>71234.880000000005</v>
      </c>
      <c r="K166" s="927">
        <f t="shared" si="28"/>
        <v>152465.28</v>
      </c>
      <c r="L166" s="940">
        <v>10807</v>
      </c>
    </row>
    <row r="167" spans="1:12" x14ac:dyDescent="0.2">
      <c r="A167" s="939">
        <v>163</v>
      </c>
      <c r="B167" s="928" t="s">
        <v>1227</v>
      </c>
      <c r="C167" s="932" t="s">
        <v>1440</v>
      </c>
      <c r="D167" s="933">
        <v>126384</v>
      </c>
      <c r="E167" s="922"/>
      <c r="F167" s="927">
        <f t="shared" si="24"/>
        <v>44234.399999999994</v>
      </c>
      <c r="G167" s="927">
        <f t="shared" si="25"/>
        <v>25276.800000000003</v>
      </c>
      <c r="H167" s="927">
        <v>5400</v>
      </c>
      <c r="I167" s="927">
        <f t="shared" si="26"/>
        <v>6319.2000000000007</v>
      </c>
      <c r="J167" s="927">
        <f t="shared" si="27"/>
        <v>71234.880000000005</v>
      </c>
      <c r="K167" s="927">
        <f t="shared" si="28"/>
        <v>152465.28</v>
      </c>
      <c r="L167" s="940">
        <v>10807</v>
      </c>
    </row>
    <row r="168" spans="1:12" x14ac:dyDescent="0.2">
      <c r="A168" s="939">
        <v>164</v>
      </c>
      <c r="B168" s="928" t="s">
        <v>1228</v>
      </c>
      <c r="C168" s="932" t="s">
        <v>1440</v>
      </c>
      <c r="D168" s="933">
        <v>126384</v>
      </c>
      <c r="E168" s="922"/>
      <c r="F168" s="927">
        <f t="shared" si="24"/>
        <v>44234.399999999994</v>
      </c>
      <c r="G168" s="927">
        <f t="shared" si="25"/>
        <v>25276.800000000003</v>
      </c>
      <c r="H168" s="927">
        <v>5400</v>
      </c>
      <c r="I168" s="927">
        <f t="shared" si="26"/>
        <v>6319.2000000000007</v>
      </c>
      <c r="J168" s="927">
        <f t="shared" si="27"/>
        <v>71234.880000000005</v>
      </c>
      <c r="K168" s="927">
        <f t="shared" si="28"/>
        <v>152465.28</v>
      </c>
      <c r="L168" s="940">
        <v>10807</v>
      </c>
    </row>
    <row r="169" spans="1:12" x14ac:dyDescent="0.2">
      <c r="A169" s="939">
        <v>165</v>
      </c>
      <c r="B169" s="928" t="s">
        <v>1229</v>
      </c>
      <c r="C169" s="932" t="s">
        <v>1440</v>
      </c>
      <c r="D169" s="933">
        <v>126384</v>
      </c>
      <c r="E169" s="922"/>
      <c r="F169" s="927">
        <f t="shared" si="24"/>
        <v>44234.399999999994</v>
      </c>
      <c r="G169" s="927">
        <f t="shared" si="25"/>
        <v>25276.800000000003</v>
      </c>
      <c r="H169" s="927">
        <v>5400</v>
      </c>
      <c r="I169" s="927">
        <f t="shared" si="26"/>
        <v>6319.2000000000007</v>
      </c>
      <c r="J169" s="927">
        <f t="shared" si="27"/>
        <v>71234.880000000005</v>
      </c>
      <c r="K169" s="927">
        <f t="shared" si="28"/>
        <v>152465.28</v>
      </c>
      <c r="L169" s="940">
        <v>10807</v>
      </c>
    </row>
    <row r="170" spans="1:12" x14ac:dyDescent="0.2">
      <c r="A170" s="939">
        <v>166</v>
      </c>
      <c r="B170" s="928" t="s">
        <v>1230</v>
      </c>
      <c r="C170" s="932" t="s">
        <v>1440</v>
      </c>
      <c r="D170" s="933">
        <v>126384</v>
      </c>
      <c r="E170" s="922"/>
      <c r="F170" s="927">
        <f t="shared" si="24"/>
        <v>44234.399999999994</v>
      </c>
      <c r="G170" s="927">
        <f t="shared" si="25"/>
        <v>25276.800000000003</v>
      </c>
      <c r="H170" s="927">
        <v>5400</v>
      </c>
      <c r="I170" s="927">
        <f t="shared" si="26"/>
        <v>6319.2000000000007</v>
      </c>
      <c r="J170" s="927">
        <f t="shared" si="27"/>
        <v>71234.880000000005</v>
      </c>
      <c r="K170" s="927">
        <f t="shared" si="28"/>
        <v>152465.28</v>
      </c>
      <c r="L170" s="940">
        <v>10807</v>
      </c>
    </row>
    <row r="171" spans="1:12" x14ac:dyDescent="0.2">
      <c r="A171" s="939">
        <v>167</v>
      </c>
      <c r="B171" s="928" t="s">
        <v>1231</v>
      </c>
      <c r="C171" s="932" t="s">
        <v>1440</v>
      </c>
      <c r="D171" s="933">
        <v>126384</v>
      </c>
      <c r="E171" s="922"/>
      <c r="F171" s="927">
        <f t="shared" si="24"/>
        <v>44234.399999999994</v>
      </c>
      <c r="G171" s="927">
        <f t="shared" si="25"/>
        <v>25276.800000000003</v>
      </c>
      <c r="H171" s="927">
        <v>5400</v>
      </c>
      <c r="I171" s="927">
        <f t="shared" si="26"/>
        <v>6319.2000000000007</v>
      </c>
      <c r="J171" s="927">
        <f t="shared" si="27"/>
        <v>71234.880000000005</v>
      </c>
      <c r="K171" s="927">
        <f t="shared" si="28"/>
        <v>152465.28</v>
      </c>
      <c r="L171" s="940">
        <v>10807</v>
      </c>
    </row>
    <row r="172" spans="1:12" x14ac:dyDescent="0.2">
      <c r="A172" s="939">
        <v>168</v>
      </c>
      <c r="B172" s="928" t="s">
        <v>1232</v>
      </c>
      <c r="C172" s="932" t="s">
        <v>1440</v>
      </c>
      <c r="D172" s="933">
        <v>126384</v>
      </c>
      <c r="E172" s="922"/>
      <c r="F172" s="927">
        <f t="shared" si="24"/>
        <v>44234.399999999994</v>
      </c>
      <c r="G172" s="927">
        <f t="shared" si="25"/>
        <v>25276.800000000003</v>
      </c>
      <c r="H172" s="927">
        <v>5400</v>
      </c>
      <c r="I172" s="927">
        <f t="shared" si="26"/>
        <v>6319.2000000000007</v>
      </c>
      <c r="J172" s="927">
        <f t="shared" si="27"/>
        <v>71234.880000000005</v>
      </c>
      <c r="K172" s="927">
        <f t="shared" si="28"/>
        <v>152465.28</v>
      </c>
      <c r="L172" s="940">
        <v>10807</v>
      </c>
    </row>
    <row r="173" spans="1:12" x14ac:dyDescent="0.2">
      <c r="A173" s="939">
        <v>169</v>
      </c>
      <c r="B173" s="928" t="s">
        <v>1233</v>
      </c>
      <c r="C173" s="932" t="s">
        <v>1440</v>
      </c>
      <c r="D173" s="933">
        <v>126384</v>
      </c>
      <c r="E173" s="922"/>
      <c r="F173" s="927">
        <f t="shared" ref="F173:F209" si="29">D173*35%</f>
        <v>44234.399999999994</v>
      </c>
      <c r="G173" s="927">
        <f t="shared" ref="G173:G209" si="30">D173*20%</f>
        <v>25276.800000000003</v>
      </c>
      <c r="H173" s="927">
        <v>5400</v>
      </c>
      <c r="I173" s="927">
        <f t="shared" ref="I173:I209" si="31">D173*5%</f>
        <v>6319.2000000000007</v>
      </c>
      <c r="J173" s="927">
        <f t="shared" ref="J173:J209" si="32">D173*5%+64915.68</f>
        <v>71234.880000000005</v>
      </c>
      <c r="K173" s="927">
        <f t="shared" ref="K173:K209" si="33">SUM(F173:J173)</f>
        <v>152465.28</v>
      </c>
      <c r="L173" s="940">
        <v>10807</v>
      </c>
    </row>
    <row r="174" spans="1:12" x14ac:dyDescent="0.2">
      <c r="A174" s="939">
        <v>170</v>
      </c>
      <c r="B174" s="928" t="s">
        <v>1234</v>
      </c>
      <c r="C174" s="932" t="s">
        <v>1440</v>
      </c>
      <c r="D174" s="933">
        <v>126384</v>
      </c>
      <c r="E174" s="922"/>
      <c r="F174" s="927">
        <f t="shared" si="29"/>
        <v>44234.399999999994</v>
      </c>
      <c r="G174" s="927">
        <f t="shared" si="30"/>
        <v>25276.800000000003</v>
      </c>
      <c r="H174" s="927">
        <v>5400</v>
      </c>
      <c r="I174" s="927">
        <f t="shared" si="31"/>
        <v>6319.2000000000007</v>
      </c>
      <c r="J174" s="927">
        <f t="shared" si="32"/>
        <v>71234.880000000005</v>
      </c>
      <c r="K174" s="927">
        <f t="shared" si="33"/>
        <v>152465.28</v>
      </c>
      <c r="L174" s="940">
        <v>10807</v>
      </c>
    </row>
    <row r="175" spans="1:12" x14ac:dyDescent="0.2">
      <c r="A175" s="939">
        <v>171</v>
      </c>
      <c r="B175" s="928" t="s">
        <v>1235</v>
      </c>
      <c r="C175" s="932" t="s">
        <v>1440</v>
      </c>
      <c r="D175" s="933">
        <v>126384</v>
      </c>
      <c r="E175" s="922"/>
      <c r="F175" s="927">
        <f t="shared" si="29"/>
        <v>44234.399999999994</v>
      </c>
      <c r="G175" s="927">
        <f t="shared" si="30"/>
        <v>25276.800000000003</v>
      </c>
      <c r="H175" s="927">
        <v>5400</v>
      </c>
      <c r="I175" s="927">
        <f t="shared" si="31"/>
        <v>6319.2000000000007</v>
      </c>
      <c r="J175" s="927">
        <f t="shared" si="32"/>
        <v>71234.880000000005</v>
      </c>
      <c r="K175" s="927">
        <f t="shared" si="33"/>
        <v>152465.28</v>
      </c>
      <c r="L175" s="940">
        <v>10807</v>
      </c>
    </row>
    <row r="176" spans="1:12" x14ac:dyDescent="0.2">
      <c r="A176" s="939">
        <v>172</v>
      </c>
      <c r="B176" s="928" t="s">
        <v>1236</v>
      </c>
      <c r="C176" s="932" t="s">
        <v>1440</v>
      </c>
      <c r="D176" s="933">
        <v>126384</v>
      </c>
      <c r="E176" s="922"/>
      <c r="F176" s="927">
        <f t="shared" si="29"/>
        <v>44234.399999999994</v>
      </c>
      <c r="G176" s="927">
        <f t="shared" si="30"/>
        <v>25276.800000000003</v>
      </c>
      <c r="H176" s="927">
        <v>5400</v>
      </c>
      <c r="I176" s="927">
        <f t="shared" si="31"/>
        <v>6319.2000000000007</v>
      </c>
      <c r="J176" s="927">
        <f t="shared" si="32"/>
        <v>71234.880000000005</v>
      </c>
      <c r="K176" s="927">
        <f t="shared" si="33"/>
        <v>152465.28</v>
      </c>
      <c r="L176" s="940">
        <v>10807</v>
      </c>
    </row>
    <row r="177" spans="1:12" x14ac:dyDescent="0.2">
      <c r="A177" s="939">
        <v>173</v>
      </c>
      <c r="B177" s="928" t="s">
        <v>1237</v>
      </c>
      <c r="C177" s="932" t="s">
        <v>1440</v>
      </c>
      <c r="D177" s="933">
        <v>126384</v>
      </c>
      <c r="E177" s="922"/>
      <c r="F177" s="927">
        <f t="shared" si="29"/>
        <v>44234.399999999994</v>
      </c>
      <c r="G177" s="927">
        <f t="shared" si="30"/>
        <v>25276.800000000003</v>
      </c>
      <c r="H177" s="927">
        <v>5400</v>
      </c>
      <c r="I177" s="927">
        <f t="shared" si="31"/>
        <v>6319.2000000000007</v>
      </c>
      <c r="J177" s="927">
        <f t="shared" si="32"/>
        <v>71234.880000000005</v>
      </c>
      <c r="K177" s="927">
        <f t="shared" si="33"/>
        <v>152465.28</v>
      </c>
      <c r="L177" s="940">
        <v>10807</v>
      </c>
    </row>
    <row r="178" spans="1:12" x14ac:dyDescent="0.2">
      <c r="A178" s="939">
        <v>174</v>
      </c>
      <c r="B178" s="928" t="s">
        <v>1238</v>
      </c>
      <c r="C178" s="932" t="s">
        <v>1440</v>
      </c>
      <c r="D178" s="933">
        <v>126384</v>
      </c>
      <c r="E178" s="922"/>
      <c r="F178" s="927">
        <f t="shared" si="29"/>
        <v>44234.399999999994</v>
      </c>
      <c r="G178" s="927">
        <f t="shared" si="30"/>
        <v>25276.800000000003</v>
      </c>
      <c r="H178" s="927">
        <v>5400</v>
      </c>
      <c r="I178" s="927">
        <f t="shared" si="31"/>
        <v>6319.2000000000007</v>
      </c>
      <c r="J178" s="927">
        <f t="shared" si="32"/>
        <v>71234.880000000005</v>
      </c>
      <c r="K178" s="927">
        <f t="shared" si="33"/>
        <v>152465.28</v>
      </c>
      <c r="L178" s="940">
        <v>10807</v>
      </c>
    </row>
    <row r="179" spans="1:12" x14ac:dyDescent="0.2">
      <c r="A179" s="939">
        <v>175</v>
      </c>
      <c r="B179" s="928" t="s">
        <v>1239</v>
      </c>
      <c r="C179" s="932" t="s">
        <v>1440</v>
      </c>
      <c r="D179" s="933">
        <v>126384</v>
      </c>
      <c r="E179" s="922"/>
      <c r="F179" s="927">
        <f t="shared" si="29"/>
        <v>44234.399999999994</v>
      </c>
      <c r="G179" s="927">
        <f t="shared" si="30"/>
        <v>25276.800000000003</v>
      </c>
      <c r="H179" s="927">
        <v>5400</v>
      </c>
      <c r="I179" s="927">
        <f t="shared" si="31"/>
        <v>6319.2000000000007</v>
      </c>
      <c r="J179" s="927">
        <f t="shared" si="32"/>
        <v>71234.880000000005</v>
      </c>
      <c r="K179" s="927">
        <f t="shared" si="33"/>
        <v>152465.28</v>
      </c>
      <c r="L179" s="940">
        <v>10807</v>
      </c>
    </row>
    <row r="180" spans="1:12" x14ac:dyDescent="0.2">
      <c r="A180" s="939">
        <v>176</v>
      </c>
      <c r="B180" s="928" t="s">
        <v>1240</v>
      </c>
      <c r="C180" s="932" t="s">
        <v>1440</v>
      </c>
      <c r="D180" s="933">
        <v>126384</v>
      </c>
      <c r="E180" s="922"/>
      <c r="F180" s="927">
        <f t="shared" si="29"/>
        <v>44234.399999999994</v>
      </c>
      <c r="G180" s="927">
        <f t="shared" si="30"/>
        <v>25276.800000000003</v>
      </c>
      <c r="H180" s="927">
        <v>5400</v>
      </c>
      <c r="I180" s="927">
        <f t="shared" si="31"/>
        <v>6319.2000000000007</v>
      </c>
      <c r="J180" s="927">
        <f t="shared" si="32"/>
        <v>71234.880000000005</v>
      </c>
      <c r="K180" s="927">
        <f t="shared" si="33"/>
        <v>152465.28</v>
      </c>
      <c r="L180" s="940">
        <v>10807</v>
      </c>
    </row>
    <row r="181" spans="1:12" x14ac:dyDescent="0.2">
      <c r="A181" s="939">
        <v>177</v>
      </c>
      <c r="B181" s="928" t="s">
        <v>1241</v>
      </c>
      <c r="C181" s="932" t="s">
        <v>1440</v>
      </c>
      <c r="D181" s="933">
        <v>126384</v>
      </c>
      <c r="E181" s="922"/>
      <c r="F181" s="927">
        <f t="shared" si="29"/>
        <v>44234.399999999994</v>
      </c>
      <c r="G181" s="927">
        <f t="shared" si="30"/>
        <v>25276.800000000003</v>
      </c>
      <c r="H181" s="927">
        <v>5400</v>
      </c>
      <c r="I181" s="927">
        <f t="shared" si="31"/>
        <v>6319.2000000000007</v>
      </c>
      <c r="J181" s="927">
        <f t="shared" si="32"/>
        <v>71234.880000000005</v>
      </c>
      <c r="K181" s="927">
        <f t="shared" si="33"/>
        <v>152465.28</v>
      </c>
      <c r="L181" s="940">
        <v>10807</v>
      </c>
    </row>
    <row r="182" spans="1:12" x14ac:dyDescent="0.2">
      <c r="A182" s="939">
        <v>178</v>
      </c>
      <c r="B182" s="928" t="s">
        <v>1242</v>
      </c>
      <c r="C182" s="932" t="s">
        <v>1440</v>
      </c>
      <c r="D182" s="933">
        <v>126384</v>
      </c>
      <c r="E182" s="922"/>
      <c r="F182" s="927">
        <f t="shared" si="29"/>
        <v>44234.399999999994</v>
      </c>
      <c r="G182" s="927">
        <f t="shared" si="30"/>
        <v>25276.800000000003</v>
      </c>
      <c r="H182" s="927">
        <v>5400</v>
      </c>
      <c r="I182" s="927">
        <f t="shared" si="31"/>
        <v>6319.2000000000007</v>
      </c>
      <c r="J182" s="927">
        <f t="shared" si="32"/>
        <v>71234.880000000005</v>
      </c>
      <c r="K182" s="927">
        <f t="shared" si="33"/>
        <v>152465.28</v>
      </c>
      <c r="L182" s="940">
        <v>10807</v>
      </c>
    </row>
    <row r="183" spans="1:12" x14ac:dyDescent="0.2">
      <c r="A183" s="939">
        <v>179</v>
      </c>
      <c r="B183" s="928" t="s">
        <v>1243</v>
      </c>
      <c r="C183" s="932" t="s">
        <v>1440</v>
      </c>
      <c r="D183" s="933">
        <v>126384</v>
      </c>
      <c r="E183" s="922"/>
      <c r="F183" s="927">
        <f t="shared" si="29"/>
        <v>44234.399999999994</v>
      </c>
      <c r="G183" s="927">
        <f t="shared" si="30"/>
        <v>25276.800000000003</v>
      </c>
      <c r="H183" s="927">
        <v>5400</v>
      </c>
      <c r="I183" s="927">
        <f t="shared" si="31"/>
        <v>6319.2000000000007</v>
      </c>
      <c r="J183" s="927">
        <f t="shared" si="32"/>
        <v>71234.880000000005</v>
      </c>
      <c r="K183" s="927">
        <f t="shared" si="33"/>
        <v>152465.28</v>
      </c>
      <c r="L183" s="940">
        <v>10807</v>
      </c>
    </row>
    <row r="184" spans="1:12" x14ac:dyDescent="0.2">
      <c r="A184" s="939">
        <v>180</v>
      </c>
      <c r="B184" s="928" t="s">
        <v>1456</v>
      </c>
      <c r="C184" s="932" t="s">
        <v>1440</v>
      </c>
      <c r="D184" s="933">
        <v>126384</v>
      </c>
      <c r="E184" s="922"/>
      <c r="F184" s="927">
        <f>D184*35%</f>
        <v>44234.399999999994</v>
      </c>
      <c r="G184" s="927">
        <f>D184*20%</f>
        <v>25276.800000000003</v>
      </c>
      <c r="H184" s="927">
        <v>5400</v>
      </c>
      <c r="I184" s="927">
        <f>D184*5%</f>
        <v>6319.2000000000007</v>
      </c>
      <c r="J184" s="927">
        <f>D184*5%+64915.68</f>
        <v>71234.880000000005</v>
      </c>
      <c r="K184" s="927">
        <f>SUM(F184:J184)</f>
        <v>152465.28</v>
      </c>
      <c r="L184" s="940">
        <v>10807</v>
      </c>
    </row>
    <row r="185" spans="1:12" x14ac:dyDescent="0.2">
      <c r="A185" s="939">
        <v>181</v>
      </c>
      <c r="B185" s="928" t="s">
        <v>1484</v>
      </c>
      <c r="C185" s="932" t="s">
        <v>1440</v>
      </c>
      <c r="D185" s="933">
        <v>126384</v>
      </c>
      <c r="E185" s="922"/>
      <c r="F185" s="927">
        <f>D185*35%</f>
        <v>44234.399999999994</v>
      </c>
      <c r="G185" s="927">
        <f>D185*20%</f>
        <v>25276.800000000003</v>
      </c>
      <c r="H185" s="927">
        <v>5400</v>
      </c>
      <c r="I185" s="927">
        <f>D185*5%</f>
        <v>6319.2000000000007</v>
      </c>
      <c r="J185" s="927">
        <f>D185*5%+64915.68</f>
        <v>71234.880000000005</v>
      </c>
      <c r="K185" s="927">
        <f>SUM(F185:J185)</f>
        <v>152465.28</v>
      </c>
      <c r="L185" s="940">
        <v>10807</v>
      </c>
    </row>
    <row r="186" spans="1:12" x14ac:dyDescent="0.2">
      <c r="A186" s="939">
        <v>182</v>
      </c>
      <c r="B186" s="928" t="s">
        <v>1483</v>
      </c>
      <c r="C186" s="932" t="s">
        <v>1440</v>
      </c>
      <c r="D186" s="933">
        <v>126384</v>
      </c>
      <c r="E186" s="922"/>
      <c r="F186" s="927">
        <f>D186*35%</f>
        <v>44234.399999999994</v>
      </c>
      <c r="G186" s="927">
        <f>D186*20%</f>
        <v>25276.800000000003</v>
      </c>
      <c r="H186" s="927">
        <v>5400</v>
      </c>
      <c r="I186" s="927">
        <f>D186*5%</f>
        <v>6319.2000000000007</v>
      </c>
      <c r="J186" s="927">
        <f>D186*5%+64915.68</f>
        <v>71234.880000000005</v>
      </c>
      <c r="K186" s="927">
        <f>SUM(F186:J186)</f>
        <v>152465.28</v>
      </c>
      <c r="L186" s="940">
        <v>10807</v>
      </c>
    </row>
    <row r="187" spans="1:12" x14ac:dyDescent="0.2">
      <c r="A187" s="939">
        <v>183</v>
      </c>
      <c r="B187" s="928" t="s">
        <v>1482</v>
      </c>
      <c r="C187" s="932" t="s">
        <v>1440</v>
      </c>
      <c r="D187" s="933">
        <v>126384</v>
      </c>
      <c r="E187" s="922"/>
      <c r="F187" s="927">
        <f>D187*35%</f>
        <v>44234.399999999994</v>
      </c>
      <c r="G187" s="927">
        <f>D187*20%</f>
        <v>25276.800000000003</v>
      </c>
      <c r="H187" s="927">
        <v>5400</v>
      </c>
      <c r="I187" s="927">
        <f>D187*5%</f>
        <v>6319.2000000000007</v>
      </c>
      <c r="J187" s="927">
        <f>D187*5%+64915.68</f>
        <v>71234.880000000005</v>
      </c>
      <c r="K187" s="927">
        <f>SUM(F187:J187)</f>
        <v>152465.28</v>
      </c>
      <c r="L187" s="940">
        <v>10807</v>
      </c>
    </row>
    <row r="188" spans="1:12" x14ac:dyDescent="0.2">
      <c r="A188" s="939">
        <v>184</v>
      </c>
      <c r="B188" s="928" t="s">
        <v>1473</v>
      </c>
      <c r="C188" s="928" t="s">
        <v>891</v>
      </c>
      <c r="D188" s="927">
        <v>149559</v>
      </c>
      <c r="E188" s="922"/>
      <c r="F188" s="927">
        <f t="shared" si="29"/>
        <v>52345.649999999994</v>
      </c>
      <c r="G188" s="927">
        <f t="shared" si="30"/>
        <v>29911.800000000003</v>
      </c>
      <c r="H188" s="927">
        <v>5400</v>
      </c>
      <c r="I188" s="927">
        <f t="shared" si="31"/>
        <v>7477.9500000000007</v>
      </c>
      <c r="J188" s="927">
        <f t="shared" si="32"/>
        <v>72393.63</v>
      </c>
      <c r="K188" s="927">
        <f t="shared" si="33"/>
        <v>167529.03</v>
      </c>
      <c r="L188" s="940">
        <v>14955</v>
      </c>
    </row>
    <row r="189" spans="1:12" x14ac:dyDescent="0.2">
      <c r="A189" s="939">
        <v>185</v>
      </c>
      <c r="B189" s="928"/>
      <c r="C189" s="928" t="s">
        <v>891</v>
      </c>
      <c r="D189" s="927">
        <v>149559</v>
      </c>
      <c r="E189" s="922"/>
      <c r="F189" s="927">
        <f t="shared" ref="F189:F198" si="34">D189*35%</f>
        <v>52345.649999999994</v>
      </c>
      <c r="G189" s="927">
        <f t="shared" ref="G189:G198" si="35">D189*20%</f>
        <v>29911.800000000003</v>
      </c>
      <c r="H189" s="927">
        <v>5400</v>
      </c>
      <c r="I189" s="927">
        <f t="shared" ref="I189:I198" si="36">D189*5%</f>
        <v>7477.9500000000007</v>
      </c>
      <c r="J189" s="927">
        <f t="shared" ref="J189:J198" si="37">D189*5%+64915.68</f>
        <v>72393.63</v>
      </c>
      <c r="K189" s="927">
        <f t="shared" ref="K189:K198" si="38">SUM(F189:J189)</f>
        <v>167529.03</v>
      </c>
      <c r="L189" s="940">
        <v>14955</v>
      </c>
    </row>
    <row r="190" spans="1:12" x14ac:dyDescent="0.2">
      <c r="A190" s="939">
        <v>186</v>
      </c>
      <c r="B190" s="928"/>
      <c r="C190" s="928" t="s">
        <v>891</v>
      </c>
      <c r="D190" s="927">
        <v>149559</v>
      </c>
      <c r="E190" s="922"/>
      <c r="F190" s="927">
        <f t="shared" si="34"/>
        <v>52345.649999999994</v>
      </c>
      <c r="G190" s="927">
        <f t="shared" si="35"/>
        <v>29911.800000000003</v>
      </c>
      <c r="H190" s="927">
        <v>5400</v>
      </c>
      <c r="I190" s="927">
        <f t="shared" si="36"/>
        <v>7477.9500000000007</v>
      </c>
      <c r="J190" s="927">
        <f t="shared" si="37"/>
        <v>72393.63</v>
      </c>
      <c r="K190" s="927">
        <f t="shared" si="38"/>
        <v>167529.03</v>
      </c>
      <c r="L190" s="940">
        <v>14955</v>
      </c>
    </row>
    <row r="191" spans="1:12" x14ac:dyDescent="0.2">
      <c r="A191" s="939">
        <v>187</v>
      </c>
      <c r="B191" s="928"/>
      <c r="C191" s="928" t="s">
        <v>891</v>
      </c>
      <c r="D191" s="927">
        <v>149559</v>
      </c>
      <c r="E191" s="922"/>
      <c r="F191" s="927">
        <f t="shared" si="34"/>
        <v>52345.649999999994</v>
      </c>
      <c r="G191" s="927">
        <f t="shared" si="35"/>
        <v>29911.800000000003</v>
      </c>
      <c r="H191" s="927">
        <v>5400</v>
      </c>
      <c r="I191" s="927">
        <f t="shared" si="36"/>
        <v>7477.9500000000007</v>
      </c>
      <c r="J191" s="927">
        <f t="shared" si="37"/>
        <v>72393.63</v>
      </c>
      <c r="K191" s="927">
        <f t="shared" si="38"/>
        <v>167529.03</v>
      </c>
      <c r="L191" s="940">
        <v>14955</v>
      </c>
    </row>
    <row r="192" spans="1:12" x14ac:dyDescent="0.2">
      <c r="A192" s="939">
        <v>188</v>
      </c>
      <c r="B192" s="928"/>
      <c r="C192" s="928" t="s">
        <v>891</v>
      </c>
      <c r="D192" s="927">
        <v>149559</v>
      </c>
      <c r="E192" s="922"/>
      <c r="F192" s="927">
        <f t="shared" si="34"/>
        <v>52345.649999999994</v>
      </c>
      <c r="G192" s="927">
        <f t="shared" si="35"/>
        <v>29911.800000000003</v>
      </c>
      <c r="H192" s="927">
        <v>5400</v>
      </c>
      <c r="I192" s="927">
        <f t="shared" si="36"/>
        <v>7477.9500000000007</v>
      </c>
      <c r="J192" s="927">
        <f t="shared" si="37"/>
        <v>72393.63</v>
      </c>
      <c r="K192" s="927">
        <f t="shared" si="38"/>
        <v>167529.03</v>
      </c>
      <c r="L192" s="940">
        <v>14955</v>
      </c>
    </row>
    <row r="193" spans="1:12" x14ac:dyDescent="0.2">
      <c r="A193" s="939">
        <v>189</v>
      </c>
      <c r="B193" s="928"/>
      <c r="C193" s="928" t="s">
        <v>891</v>
      </c>
      <c r="D193" s="927">
        <v>149559</v>
      </c>
      <c r="E193" s="922"/>
      <c r="F193" s="927">
        <f t="shared" si="34"/>
        <v>52345.649999999994</v>
      </c>
      <c r="G193" s="927">
        <f t="shared" si="35"/>
        <v>29911.800000000003</v>
      </c>
      <c r="H193" s="927">
        <v>5400</v>
      </c>
      <c r="I193" s="927">
        <f t="shared" si="36"/>
        <v>7477.9500000000007</v>
      </c>
      <c r="J193" s="927">
        <f t="shared" si="37"/>
        <v>72393.63</v>
      </c>
      <c r="K193" s="927">
        <f t="shared" si="38"/>
        <v>167529.03</v>
      </c>
      <c r="L193" s="940">
        <v>14955</v>
      </c>
    </row>
    <row r="194" spans="1:12" x14ac:dyDescent="0.2">
      <c r="A194" s="939">
        <v>190</v>
      </c>
      <c r="B194" s="928"/>
      <c r="C194" s="928" t="s">
        <v>891</v>
      </c>
      <c r="D194" s="927">
        <v>149559</v>
      </c>
      <c r="E194" s="922"/>
      <c r="F194" s="927">
        <f t="shared" si="34"/>
        <v>52345.649999999994</v>
      </c>
      <c r="G194" s="927">
        <f t="shared" si="35"/>
        <v>29911.800000000003</v>
      </c>
      <c r="H194" s="927">
        <v>5400</v>
      </c>
      <c r="I194" s="927">
        <f t="shared" si="36"/>
        <v>7477.9500000000007</v>
      </c>
      <c r="J194" s="927">
        <f t="shared" si="37"/>
        <v>72393.63</v>
      </c>
      <c r="K194" s="927">
        <f t="shared" si="38"/>
        <v>167529.03</v>
      </c>
      <c r="L194" s="940">
        <v>14955</v>
      </c>
    </row>
    <row r="195" spans="1:12" x14ac:dyDescent="0.2">
      <c r="A195" s="939">
        <v>191</v>
      </c>
      <c r="B195" s="928"/>
      <c r="C195" s="928" t="s">
        <v>891</v>
      </c>
      <c r="D195" s="927">
        <v>149559</v>
      </c>
      <c r="E195" s="922"/>
      <c r="F195" s="927">
        <f t="shared" si="34"/>
        <v>52345.649999999994</v>
      </c>
      <c r="G195" s="927">
        <f t="shared" si="35"/>
        <v>29911.800000000003</v>
      </c>
      <c r="H195" s="927">
        <v>5400</v>
      </c>
      <c r="I195" s="927">
        <f t="shared" si="36"/>
        <v>7477.9500000000007</v>
      </c>
      <c r="J195" s="927">
        <f t="shared" si="37"/>
        <v>72393.63</v>
      </c>
      <c r="K195" s="927">
        <f t="shared" si="38"/>
        <v>167529.03</v>
      </c>
      <c r="L195" s="940">
        <v>14955</v>
      </c>
    </row>
    <row r="196" spans="1:12" x14ac:dyDescent="0.2">
      <c r="A196" s="939">
        <v>192</v>
      </c>
      <c r="B196" s="928"/>
      <c r="C196" s="928" t="s">
        <v>891</v>
      </c>
      <c r="D196" s="927">
        <v>149559</v>
      </c>
      <c r="E196" s="922"/>
      <c r="F196" s="927">
        <f t="shared" si="34"/>
        <v>52345.649999999994</v>
      </c>
      <c r="G196" s="927">
        <f t="shared" si="35"/>
        <v>29911.800000000003</v>
      </c>
      <c r="H196" s="927">
        <v>5400</v>
      </c>
      <c r="I196" s="927">
        <f t="shared" si="36"/>
        <v>7477.9500000000007</v>
      </c>
      <c r="J196" s="927">
        <f t="shared" si="37"/>
        <v>72393.63</v>
      </c>
      <c r="K196" s="927">
        <f t="shared" si="38"/>
        <v>167529.03</v>
      </c>
      <c r="L196" s="940">
        <v>14955</v>
      </c>
    </row>
    <row r="197" spans="1:12" x14ac:dyDescent="0.2">
      <c r="A197" s="939">
        <v>193</v>
      </c>
      <c r="B197" s="928"/>
      <c r="C197" s="928" t="s">
        <v>891</v>
      </c>
      <c r="D197" s="927">
        <v>149559</v>
      </c>
      <c r="E197" s="922"/>
      <c r="F197" s="927">
        <f t="shared" si="34"/>
        <v>52345.649999999994</v>
      </c>
      <c r="G197" s="927">
        <f t="shared" si="35"/>
        <v>29911.800000000003</v>
      </c>
      <c r="H197" s="927">
        <v>5400</v>
      </c>
      <c r="I197" s="927">
        <f t="shared" si="36"/>
        <v>7477.9500000000007</v>
      </c>
      <c r="J197" s="927">
        <f t="shared" si="37"/>
        <v>72393.63</v>
      </c>
      <c r="K197" s="927">
        <f t="shared" si="38"/>
        <v>167529.03</v>
      </c>
      <c r="L197" s="940">
        <v>14955</v>
      </c>
    </row>
    <row r="198" spans="1:12" x14ac:dyDescent="0.2">
      <c r="A198" s="939">
        <v>194</v>
      </c>
      <c r="B198" s="928"/>
      <c r="C198" s="928" t="s">
        <v>891</v>
      </c>
      <c r="D198" s="927">
        <v>149559</v>
      </c>
      <c r="E198" s="922"/>
      <c r="F198" s="927">
        <f t="shared" si="34"/>
        <v>52345.649999999994</v>
      </c>
      <c r="G198" s="927">
        <f t="shared" si="35"/>
        <v>29911.800000000003</v>
      </c>
      <c r="H198" s="927">
        <v>5400</v>
      </c>
      <c r="I198" s="927">
        <f t="shared" si="36"/>
        <v>7477.9500000000007</v>
      </c>
      <c r="J198" s="927">
        <f t="shared" si="37"/>
        <v>72393.63</v>
      </c>
      <c r="K198" s="927">
        <f t="shared" si="38"/>
        <v>167529.03</v>
      </c>
      <c r="L198" s="940">
        <v>14955</v>
      </c>
    </row>
    <row r="199" spans="1:12" x14ac:dyDescent="0.2">
      <c r="A199" s="939">
        <v>195</v>
      </c>
      <c r="B199" s="928" t="s">
        <v>1485</v>
      </c>
      <c r="C199" s="928" t="s">
        <v>975</v>
      </c>
      <c r="D199" s="927">
        <v>14079</v>
      </c>
      <c r="E199" s="922"/>
      <c r="F199" s="927">
        <f t="shared" si="29"/>
        <v>4927.6499999999996</v>
      </c>
      <c r="G199" s="927">
        <f t="shared" si="30"/>
        <v>2815.8</v>
      </c>
      <c r="H199" s="927">
        <v>5400</v>
      </c>
      <c r="I199" s="927">
        <f t="shared" si="31"/>
        <v>703.95</v>
      </c>
      <c r="J199" s="927">
        <f t="shared" si="32"/>
        <v>65619.63</v>
      </c>
      <c r="K199" s="927">
        <f t="shared" si="33"/>
        <v>79467.03</v>
      </c>
      <c r="L199" s="940">
        <v>14007</v>
      </c>
    </row>
    <row r="200" spans="1:12" x14ac:dyDescent="0.2">
      <c r="A200" s="939">
        <v>196</v>
      </c>
      <c r="B200" s="928" t="s">
        <v>1486</v>
      </c>
      <c r="C200" s="928" t="s">
        <v>892</v>
      </c>
      <c r="D200" s="927">
        <v>176463</v>
      </c>
      <c r="E200" s="922"/>
      <c r="F200" s="927">
        <f t="shared" si="29"/>
        <v>61762.049999999996</v>
      </c>
      <c r="G200" s="927">
        <f t="shared" si="30"/>
        <v>35292.6</v>
      </c>
      <c r="H200" s="927">
        <v>5400</v>
      </c>
      <c r="I200" s="927">
        <f t="shared" si="31"/>
        <v>8823.15</v>
      </c>
      <c r="J200" s="927">
        <f t="shared" si="32"/>
        <v>73738.83</v>
      </c>
      <c r="K200" s="927">
        <f t="shared" si="33"/>
        <v>185016.63</v>
      </c>
      <c r="L200" s="940">
        <v>17646</v>
      </c>
    </row>
    <row r="201" spans="1:12" x14ac:dyDescent="0.2">
      <c r="A201" s="939">
        <v>197</v>
      </c>
      <c r="B201" s="928" t="s">
        <v>1487</v>
      </c>
      <c r="C201" s="928" t="s">
        <v>892</v>
      </c>
      <c r="D201" s="927">
        <v>176463</v>
      </c>
      <c r="E201" s="922"/>
      <c r="F201" s="927">
        <f t="shared" si="29"/>
        <v>61762.049999999996</v>
      </c>
      <c r="G201" s="927">
        <f t="shared" si="30"/>
        <v>35292.6</v>
      </c>
      <c r="H201" s="927">
        <v>5400</v>
      </c>
      <c r="I201" s="927">
        <f t="shared" si="31"/>
        <v>8823.15</v>
      </c>
      <c r="J201" s="927">
        <f t="shared" si="32"/>
        <v>73738.83</v>
      </c>
      <c r="K201" s="927">
        <f t="shared" si="33"/>
        <v>185016.63</v>
      </c>
      <c r="L201" s="940">
        <v>17646</v>
      </c>
    </row>
    <row r="202" spans="1:12" x14ac:dyDescent="0.2">
      <c r="A202" s="939">
        <v>198</v>
      </c>
      <c r="B202" s="928" t="s">
        <v>1488</v>
      </c>
      <c r="C202" s="928" t="s">
        <v>892</v>
      </c>
      <c r="D202" s="927">
        <v>176463</v>
      </c>
      <c r="E202" s="922"/>
      <c r="F202" s="927">
        <f t="shared" si="29"/>
        <v>61762.049999999996</v>
      </c>
      <c r="G202" s="927">
        <f t="shared" si="30"/>
        <v>35292.6</v>
      </c>
      <c r="H202" s="927">
        <v>5400</v>
      </c>
      <c r="I202" s="927">
        <f t="shared" si="31"/>
        <v>8823.15</v>
      </c>
      <c r="J202" s="927">
        <f t="shared" si="32"/>
        <v>73738.83</v>
      </c>
      <c r="K202" s="927">
        <f t="shared" si="33"/>
        <v>185016.63</v>
      </c>
      <c r="L202" s="940">
        <v>17646</v>
      </c>
    </row>
    <row r="203" spans="1:12" x14ac:dyDescent="0.2">
      <c r="A203" s="939">
        <v>199</v>
      </c>
      <c r="B203" s="928" t="s">
        <v>1247</v>
      </c>
      <c r="C203" s="928" t="s">
        <v>1248</v>
      </c>
      <c r="D203" s="927">
        <v>209764</v>
      </c>
      <c r="E203" s="922"/>
      <c r="F203" s="927">
        <f t="shared" si="29"/>
        <v>73417.399999999994</v>
      </c>
      <c r="G203" s="927">
        <f t="shared" si="30"/>
        <v>41952.800000000003</v>
      </c>
      <c r="H203" s="927">
        <v>5400</v>
      </c>
      <c r="I203" s="927">
        <f t="shared" si="31"/>
        <v>10488.2</v>
      </c>
      <c r="J203" s="927">
        <f t="shared" si="32"/>
        <v>75403.88</v>
      </c>
      <c r="K203" s="927">
        <f t="shared" si="33"/>
        <v>206662.28</v>
      </c>
      <c r="L203" s="940">
        <v>10807</v>
      </c>
    </row>
    <row r="204" spans="1:12" x14ac:dyDescent="0.2">
      <c r="A204" s="939">
        <v>200</v>
      </c>
      <c r="B204" s="928" t="s">
        <v>1249</v>
      </c>
      <c r="C204" s="928" t="s">
        <v>1248</v>
      </c>
      <c r="D204" s="927">
        <v>209764</v>
      </c>
      <c r="E204" s="922"/>
      <c r="F204" s="927">
        <f t="shared" si="29"/>
        <v>73417.399999999994</v>
      </c>
      <c r="G204" s="927">
        <f t="shared" si="30"/>
        <v>41952.800000000003</v>
      </c>
      <c r="H204" s="927">
        <v>5400</v>
      </c>
      <c r="I204" s="927">
        <f t="shared" si="31"/>
        <v>10488.2</v>
      </c>
      <c r="J204" s="927">
        <f t="shared" si="32"/>
        <v>75403.88</v>
      </c>
      <c r="K204" s="927">
        <f t="shared" si="33"/>
        <v>206662.28</v>
      </c>
      <c r="L204" s="940">
        <v>10807</v>
      </c>
    </row>
    <row r="205" spans="1:12" x14ac:dyDescent="0.2">
      <c r="A205" s="939">
        <v>201</v>
      </c>
      <c r="B205" s="928" t="s">
        <v>1250</v>
      </c>
      <c r="C205" s="928" t="s">
        <v>1248</v>
      </c>
      <c r="D205" s="927">
        <v>209764</v>
      </c>
      <c r="E205" s="922"/>
      <c r="F205" s="927">
        <f t="shared" si="29"/>
        <v>73417.399999999994</v>
      </c>
      <c r="G205" s="927">
        <f t="shared" si="30"/>
        <v>41952.800000000003</v>
      </c>
      <c r="H205" s="927">
        <v>5400</v>
      </c>
      <c r="I205" s="927">
        <f t="shared" si="31"/>
        <v>10488.2</v>
      </c>
      <c r="J205" s="927">
        <f t="shared" si="32"/>
        <v>75403.88</v>
      </c>
      <c r="K205" s="927">
        <f t="shared" si="33"/>
        <v>206662.28</v>
      </c>
      <c r="L205" s="940">
        <v>10807</v>
      </c>
    </row>
    <row r="206" spans="1:12" x14ac:dyDescent="0.2">
      <c r="A206" s="939">
        <v>202</v>
      </c>
      <c r="B206" s="928" t="s">
        <v>1251</v>
      </c>
      <c r="C206" s="928" t="s">
        <v>1248</v>
      </c>
      <c r="D206" s="927">
        <v>209764</v>
      </c>
      <c r="E206" s="922"/>
      <c r="F206" s="927">
        <f t="shared" si="29"/>
        <v>73417.399999999994</v>
      </c>
      <c r="G206" s="927">
        <f t="shared" si="30"/>
        <v>41952.800000000003</v>
      </c>
      <c r="H206" s="927">
        <v>5400</v>
      </c>
      <c r="I206" s="927">
        <f t="shared" si="31"/>
        <v>10488.2</v>
      </c>
      <c r="J206" s="927">
        <f t="shared" si="32"/>
        <v>75403.88</v>
      </c>
      <c r="K206" s="927">
        <f t="shared" si="33"/>
        <v>206662.28</v>
      </c>
      <c r="L206" s="940">
        <v>10807</v>
      </c>
    </row>
    <row r="207" spans="1:12" x14ac:dyDescent="0.2">
      <c r="A207" s="939">
        <v>203</v>
      </c>
      <c r="B207" s="928" t="s">
        <v>1252</v>
      </c>
      <c r="C207" s="928" t="s">
        <v>1248</v>
      </c>
      <c r="D207" s="927">
        <v>209764</v>
      </c>
      <c r="E207" s="922"/>
      <c r="F207" s="927">
        <f t="shared" si="29"/>
        <v>73417.399999999994</v>
      </c>
      <c r="G207" s="927">
        <f t="shared" si="30"/>
        <v>41952.800000000003</v>
      </c>
      <c r="H207" s="927">
        <v>5400</v>
      </c>
      <c r="I207" s="927">
        <f t="shared" si="31"/>
        <v>10488.2</v>
      </c>
      <c r="J207" s="927">
        <f t="shared" si="32"/>
        <v>75403.88</v>
      </c>
      <c r="K207" s="927">
        <f t="shared" si="33"/>
        <v>206662.28</v>
      </c>
      <c r="L207" s="940">
        <v>10807</v>
      </c>
    </row>
    <row r="208" spans="1:12" x14ac:dyDescent="0.2">
      <c r="A208" s="939">
        <v>204</v>
      </c>
      <c r="B208" s="928" t="s">
        <v>1253</v>
      </c>
      <c r="C208" s="928" t="s">
        <v>1248</v>
      </c>
      <c r="D208" s="927">
        <v>209764</v>
      </c>
      <c r="E208" s="922"/>
      <c r="F208" s="927">
        <f t="shared" si="29"/>
        <v>73417.399999999994</v>
      </c>
      <c r="G208" s="927">
        <f t="shared" si="30"/>
        <v>41952.800000000003</v>
      </c>
      <c r="H208" s="927">
        <v>5400</v>
      </c>
      <c r="I208" s="927">
        <f t="shared" si="31"/>
        <v>10488.2</v>
      </c>
      <c r="J208" s="927">
        <f t="shared" si="32"/>
        <v>75403.88</v>
      </c>
      <c r="K208" s="927">
        <f t="shared" si="33"/>
        <v>206662.28</v>
      </c>
      <c r="L208" s="940">
        <v>10807</v>
      </c>
    </row>
    <row r="209" spans="1:12" x14ac:dyDescent="0.2">
      <c r="A209" s="939">
        <v>205</v>
      </c>
      <c r="B209" s="928" t="s">
        <v>1254</v>
      </c>
      <c r="C209" s="928" t="s">
        <v>1248</v>
      </c>
      <c r="D209" s="927">
        <v>209764</v>
      </c>
      <c r="E209" s="922"/>
      <c r="F209" s="927">
        <f t="shared" si="29"/>
        <v>73417.399999999994</v>
      </c>
      <c r="G209" s="927">
        <f t="shared" si="30"/>
        <v>41952.800000000003</v>
      </c>
      <c r="H209" s="927">
        <v>5400</v>
      </c>
      <c r="I209" s="927">
        <f t="shared" si="31"/>
        <v>10488.2</v>
      </c>
      <c r="J209" s="927">
        <f t="shared" si="32"/>
        <v>75403.88</v>
      </c>
      <c r="K209" s="927">
        <f t="shared" si="33"/>
        <v>206662.28</v>
      </c>
      <c r="L209" s="940">
        <v>10807</v>
      </c>
    </row>
    <row r="210" spans="1:12" x14ac:dyDescent="0.2">
      <c r="A210" s="939">
        <v>206</v>
      </c>
      <c r="B210" s="928" t="s">
        <v>1255</v>
      </c>
      <c r="C210" s="928" t="s">
        <v>1248</v>
      </c>
      <c r="D210" s="927">
        <v>209764</v>
      </c>
      <c r="E210" s="922"/>
      <c r="F210" s="927">
        <f>D210*35%</f>
        <v>73417.399999999994</v>
      </c>
      <c r="G210" s="927">
        <f>D210*20%</f>
        <v>41952.800000000003</v>
      </c>
      <c r="H210" s="927">
        <v>5400</v>
      </c>
      <c r="I210" s="927">
        <f>D210*5%</f>
        <v>10488.2</v>
      </c>
      <c r="J210" s="927">
        <f>D210*5%+64915.68</f>
        <v>75403.88</v>
      </c>
      <c r="K210" s="927">
        <f>SUM(F210:J210)</f>
        <v>206662.28</v>
      </c>
      <c r="L210" s="940">
        <v>10807</v>
      </c>
    </row>
    <row r="211" spans="1:12" x14ac:dyDescent="0.2">
      <c r="A211" s="939">
        <v>207</v>
      </c>
      <c r="B211" s="928" t="s">
        <v>1256</v>
      </c>
      <c r="C211" s="928" t="s">
        <v>1248</v>
      </c>
      <c r="D211" s="927">
        <v>209764</v>
      </c>
      <c r="E211" s="922"/>
      <c r="F211" s="927">
        <f>D211*35%</f>
        <v>73417.399999999994</v>
      </c>
      <c r="G211" s="927">
        <f>D211*20%</f>
        <v>41952.800000000003</v>
      </c>
      <c r="H211" s="927">
        <v>5400</v>
      </c>
      <c r="I211" s="927">
        <f>D211*5%</f>
        <v>10488.2</v>
      </c>
      <c r="J211" s="927">
        <f>D211*5%+64915.68</f>
        <v>75403.88</v>
      </c>
      <c r="K211" s="927">
        <f>SUM(F211:J211)</f>
        <v>206662.28</v>
      </c>
      <c r="L211" s="940">
        <v>10807</v>
      </c>
    </row>
    <row r="212" spans="1:12" x14ac:dyDescent="0.2">
      <c r="A212" s="939">
        <v>208</v>
      </c>
      <c r="B212" s="928" t="s">
        <v>1257</v>
      </c>
      <c r="C212" s="928" t="s">
        <v>1248</v>
      </c>
      <c r="D212" s="927">
        <v>209764</v>
      </c>
      <c r="E212" s="922"/>
      <c r="F212" s="927">
        <f>D212*35%</f>
        <v>73417.399999999994</v>
      </c>
      <c r="G212" s="927">
        <f>D212*20%</f>
        <v>41952.800000000003</v>
      </c>
      <c r="H212" s="927">
        <v>5400</v>
      </c>
      <c r="I212" s="927">
        <f>D212*5%</f>
        <v>10488.2</v>
      </c>
      <c r="J212" s="927">
        <f>D212*5%+64915.68</f>
        <v>75403.88</v>
      </c>
      <c r="K212" s="927">
        <f>SUM(F212:J212)</f>
        <v>206662.28</v>
      </c>
      <c r="L212" s="940">
        <v>10807</v>
      </c>
    </row>
    <row r="213" spans="1:12" x14ac:dyDescent="0.2">
      <c r="A213" s="939">
        <v>209</v>
      </c>
      <c r="B213" s="928" t="s">
        <v>1258</v>
      </c>
      <c r="C213" s="928" t="s">
        <v>1248</v>
      </c>
      <c r="D213" s="927">
        <v>209764</v>
      </c>
      <c r="E213" s="922"/>
      <c r="F213" s="927">
        <f>D213*35%</f>
        <v>73417.399999999994</v>
      </c>
      <c r="G213" s="927">
        <f>D213*20%</f>
        <v>41952.800000000003</v>
      </c>
      <c r="H213" s="927">
        <v>5400</v>
      </c>
      <c r="I213" s="927">
        <f>D213*5%</f>
        <v>10488.2</v>
      </c>
      <c r="J213" s="927">
        <f>D213*5%+64915.68</f>
        <v>75403.88</v>
      </c>
      <c r="K213" s="927">
        <f>SUM(F213:J213)</f>
        <v>206662.28</v>
      </c>
      <c r="L213" s="940">
        <v>10807</v>
      </c>
    </row>
    <row r="214" spans="1:12" x14ac:dyDescent="0.2">
      <c r="A214" s="1655" t="s">
        <v>1259</v>
      </c>
      <c r="B214" s="1656"/>
      <c r="C214" s="930"/>
      <c r="D214" s="927">
        <f>SUM(D5:D213)</f>
        <v>27123103</v>
      </c>
      <c r="E214" s="927">
        <f t="shared" ref="E214:L214" si="39">SUM(E5:E213)</f>
        <v>0</v>
      </c>
      <c r="F214" s="927">
        <f t="shared" si="39"/>
        <v>9493086.0500000361</v>
      </c>
      <c r="G214" s="927">
        <f t="shared" si="39"/>
        <v>5424620.5999999791</v>
      </c>
      <c r="H214" s="927">
        <f t="shared" si="39"/>
        <v>1128600</v>
      </c>
      <c r="I214" s="927">
        <f t="shared" si="39"/>
        <v>1356155.1499999948</v>
      </c>
      <c r="J214" s="927">
        <f t="shared" si="39"/>
        <v>14923532.270000061</v>
      </c>
      <c r="K214" s="927">
        <f t="shared" si="39"/>
        <v>32325994.070000079</v>
      </c>
      <c r="L214" s="927">
        <f t="shared" si="39"/>
        <v>2328008</v>
      </c>
    </row>
    <row r="215" spans="1:12" x14ac:dyDescent="0.2">
      <c r="A215" s="941">
        <v>198</v>
      </c>
      <c r="B215" s="929" t="s">
        <v>1260</v>
      </c>
      <c r="C215" s="930" t="s">
        <v>1261</v>
      </c>
      <c r="D215" s="927">
        <v>537180</v>
      </c>
      <c r="E215" s="922"/>
      <c r="F215" s="825">
        <f>D215*35%</f>
        <v>188013</v>
      </c>
      <c r="G215" s="825">
        <f>D215*20%</f>
        <v>107436</v>
      </c>
      <c r="H215" s="825">
        <v>7560</v>
      </c>
      <c r="I215" s="825">
        <f>D215*5%</f>
        <v>26859</v>
      </c>
      <c r="J215" s="825">
        <f>D215*5%+24000</f>
        <v>50859</v>
      </c>
      <c r="K215" s="825">
        <f>SUM(F215:J215)</f>
        <v>380727</v>
      </c>
      <c r="L215" s="940">
        <v>53718</v>
      </c>
    </row>
    <row r="216" spans="1:12" ht="15.75" thickBot="1" x14ac:dyDescent="0.25">
      <c r="A216" s="1657" t="s">
        <v>912</v>
      </c>
      <c r="B216" s="1658"/>
      <c r="C216" s="942"/>
      <c r="D216" s="943">
        <f t="shared" ref="D216:L216" si="40">SUM(D215:D215)</f>
        <v>537180</v>
      </c>
      <c r="E216" s="943">
        <f t="shared" si="40"/>
        <v>0</v>
      </c>
      <c r="F216" s="943">
        <f t="shared" si="40"/>
        <v>188013</v>
      </c>
      <c r="G216" s="943">
        <f t="shared" si="40"/>
        <v>107436</v>
      </c>
      <c r="H216" s="943">
        <f t="shared" si="40"/>
        <v>7560</v>
      </c>
      <c r="I216" s="943">
        <f t="shared" si="40"/>
        <v>26859</v>
      </c>
      <c r="J216" s="943">
        <f t="shared" si="40"/>
        <v>50859</v>
      </c>
      <c r="K216" s="943">
        <f t="shared" si="40"/>
        <v>380727</v>
      </c>
      <c r="L216" s="944">
        <f t="shared" si="40"/>
        <v>53718</v>
      </c>
    </row>
  </sheetData>
  <mergeCells count="5">
    <mergeCell ref="A1:K1"/>
    <mergeCell ref="A2:K2"/>
    <mergeCell ref="A3:K3"/>
    <mergeCell ref="A214:B214"/>
    <mergeCell ref="A216:B2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056D-C6F5-4C37-9427-3FC51B9A40A3}">
  <dimension ref="A1:N78"/>
  <sheetViews>
    <sheetView topLeftCell="A42" workbookViewId="0">
      <selection activeCell="I59" sqref="I59"/>
    </sheetView>
  </sheetViews>
  <sheetFormatPr defaultColWidth="9.14453125" defaultRowHeight="14.25" x14ac:dyDescent="0.15"/>
  <cols>
    <col min="1" max="1" width="4.4375" style="820" customWidth="1"/>
    <col min="2" max="2" width="17.62109375" style="820" customWidth="1"/>
    <col min="3" max="3" width="6.3203125" style="820" customWidth="1"/>
    <col min="4" max="4" width="13.31640625" style="820" customWidth="1"/>
    <col min="5" max="5" width="9.28125" style="820" bestFit="1" customWidth="1"/>
    <col min="6" max="6" width="12.23828125" style="820" customWidth="1"/>
    <col min="7" max="7" width="10.22265625" style="820" customWidth="1"/>
    <col min="8" max="8" width="11.1640625" style="820" bestFit="1" customWidth="1"/>
    <col min="9" max="9" width="10.22265625" style="820" customWidth="1"/>
    <col min="10" max="10" width="12.10546875" style="820" bestFit="1" customWidth="1"/>
    <col min="11" max="12" width="9.55078125" style="820" customWidth="1"/>
    <col min="13" max="13" width="10.76171875" style="820" customWidth="1"/>
    <col min="14" max="14" width="10.0859375" style="820" customWidth="1"/>
    <col min="15" max="16384" width="9.14453125" style="820"/>
  </cols>
  <sheetData>
    <row r="1" spans="1:14" ht="17.25" x14ac:dyDescent="0.2">
      <c r="A1" s="1613" t="s">
        <v>786</v>
      </c>
      <c r="B1" s="1613"/>
      <c r="C1" s="1613"/>
      <c r="D1" s="1613"/>
      <c r="E1" s="1613"/>
      <c r="F1" s="1613"/>
      <c r="G1" s="1613"/>
      <c r="H1" s="1613"/>
      <c r="I1" s="1613"/>
      <c r="J1" s="1613"/>
      <c r="K1" s="1613"/>
      <c r="L1" s="1613"/>
      <c r="M1" s="1613"/>
      <c r="N1" s="1613"/>
    </row>
    <row r="2" spans="1:14" x14ac:dyDescent="0.15">
      <c r="A2" s="1659" t="s">
        <v>887</v>
      </c>
      <c r="B2" s="1659"/>
      <c r="C2" s="1659"/>
      <c r="D2" s="1659"/>
      <c r="E2" s="1659"/>
      <c r="F2" s="1659"/>
      <c r="G2" s="1659"/>
      <c r="H2" s="1659"/>
      <c r="I2" s="1659"/>
      <c r="J2" s="1659"/>
      <c r="K2" s="1659"/>
      <c r="L2" s="1659"/>
      <c r="M2" s="1659"/>
      <c r="N2" s="1659"/>
    </row>
    <row r="3" spans="1:14" ht="15" x14ac:dyDescent="0.15">
      <c r="A3" s="1653" t="s">
        <v>1397</v>
      </c>
      <c r="B3" s="1653"/>
      <c r="C3" s="1653"/>
      <c r="D3" s="1653"/>
      <c r="E3" s="1653"/>
      <c r="F3" s="1653"/>
      <c r="G3" s="1653"/>
      <c r="H3" s="1653"/>
      <c r="I3" s="1653"/>
      <c r="J3" s="1653"/>
      <c r="K3" s="1653"/>
      <c r="L3" s="1653"/>
      <c r="M3" s="1653"/>
      <c r="N3" s="1653"/>
    </row>
    <row r="4" spans="1:14" ht="15" thickBot="1" x14ac:dyDescent="0.2">
      <c r="A4" s="1660" t="s">
        <v>888</v>
      </c>
      <c r="B4" s="1660"/>
      <c r="C4" s="1660"/>
      <c r="D4" s="1660"/>
      <c r="E4" s="1660"/>
      <c r="F4" s="1660"/>
      <c r="G4" s="1660"/>
      <c r="H4" s="1660"/>
      <c r="I4" s="1660"/>
      <c r="J4" s="1660"/>
      <c r="K4" s="1660"/>
      <c r="L4" s="1660"/>
      <c r="M4" s="1660"/>
      <c r="N4" s="1660"/>
    </row>
    <row r="5" spans="1:14" s="821" customFormat="1" ht="15" thickBot="1" x14ac:dyDescent="0.2">
      <c r="A5" s="822" t="s">
        <v>864</v>
      </c>
      <c r="B5" s="823" t="s">
        <v>865</v>
      </c>
      <c r="C5" s="823" t="s">
        <v>1402</v>
      </c>
      <c r="D5" s="823" t="s">
        <v>1399</v>
      </c>
      <c r="E5" s="823" t="s">
        <v>890</v>
      </c>
      <c r="F5" s="823" t="s">
        <v>868</v>
      </c>
      <c r="G5" s="823" t="s">
        <v>869</v>
      </c>
      <c r="H5" s="823" t="s">
        <v>870</v>
      </c>
      <c r="I5" s="823" t="s">
        <v>871</v>
      </c>
      <c r="J5" s="823" t="s">
        <v>872</v>
      </c>
      <c r="K5" s="823" t="s">
        <v>853</v>
      </c>
      <c r="L5" s="823" t="s">
        <v>1312</v>
      </c>
      <c r="M5" s="823" t="s">
        <v>857</v>
      </c>
      <c r="N5" s="827" t="s">
        <v>873</v>
      </c>
    </row>
    <row r="6" spans="1:14" s="821" customFormat="1" ht="15" x14ac:dyDescent="0.15">
      <c r="A6" s="1025"/>
      <c r="B6" s="1028" t="s">
        <v>1097</v>
      </c>
      <c r="C6" s="1028" t="s">
        <v>919</v>
      </c>
      <c r="D6" s="1029">
        <v>113536</v>
      </c>
      <c r="E6" s="1028"/>
      <c r="F6" s="1030">
        <f t="shared" ref="F6:F20" si="0">D6*35%</f>
        <v>39737.599999999999</v>
      </c>
      <c r="G6" s="1030">
        <f t="shared" ref="G6:G20" si="1">D6*20%</f>
        <v>22707.200000000001</v>
      </c>
      <c r="H6" s="1030">
        <v>5400</v>
      </c>
      <c r="I6" s="1030">
        <f t="shared" ref="I6:I20" si="2">D6*5%</f>
        <v>5676.8</v>
      </c>
      <c r="J6" s="1030">
        <f t="shared" ref="J6:J20" si="3">D6*5%+64915.68</f>
        <v>70592.479999999996</v>
      </c>
      <c r="K6" s="1030"/>
      <c r="L6" s="1030"/>
      <c r="M6" s="1030">
        <f>SUM(F6:J6)</f>
        <v>144114.08000000002</v>
      </c>
      <c r="N6" s="1031">
        <f t="shared" ref="N6:N15" si="4">D6*10%</f>
        <v>11353.6</v>
      </c>
    </row>
    <row r="7" spans="1:14" s="821" customFormat="1" ht="15" x14ac:dyDescent="0.15">
      <c r="A7" s="1019"/>
      <c r="B7" s="1026" t="s">
        <v>1097</v>
      </c>
      <c r="C7" s="1026" t="s">
        <v>919</v>
      </c>
      <c r="D7" s="1027">
        <v>113536</v>
      </c>
      <c r="E7" s="1026"/>
      <c r="F7" s="1021">
        <f t="shared" si="0"/>
        <v>39737.599999999999</v>
      </c>
      <c r="G7" s="1021">
        <f t="shared" si="1"/>
        <v>22707.200000000001</v>
      </c>
      <c r="H7" s="1021">
        <v>5400</v>
      </c>
      <c r="I7" s="1021">
        <f t="shared" si="2"/>
        <v>5676.8</v>
      </c>
      <c r="J7" s="1021">
        <f t="shared" si="3"/>
        <v>70592.479999999996</v>
      </c>
      <c r="K7" s="1021"/>
      <c r="L7" s="1021"/>
      <c r="M7" s="1021">
        <f t="shared" ref="M7:M30" si="5">SUM(F7:J7)</f>
        <v>144114.08000000002</v>
      </c>
      <c r="N7" s="1024">
        <f t="shared" si="4"/>
        <v>11353.6</v>
      </c>
    </row>
    <row r="8" spans="1:14" s="821" customFormat="1" ht="15" x14ac:dyDescent="0.15">
      <c r="A8" s="1019"/>
      <c r="B8" s="1026" t="s">
        <v>1097</v>
      </c>
      <c r="C8" s="1026" t="s">
        <v>919</v>
      </c>
      <c r="D8" s="1027">
        <v>113536</v>
      </c>
      <c r="E8" s="1026"/>
      <c r="F8" s="1021">
        <f t="shared" si="0"/>
        <v>39737.599999999999</v>
      </c>
      <c r="G8" s="1021">
        <f t="shared" si="1"/>
        <v>22707.200000000001</v>
      </c>
      <c r="H8" s="1021">
        <v>5400</v>
      </c>
      <c r="I8" s="1021">
        <f t="shared" si="2"/>
        <v>5676.8</v>
      </c>
      <c r="J8" s="1021">
        <f t="shared" si="3"/>
        <v>70592.479999999996</v>
      </c>
      <c r="K8" s="1021"/>
      <c r="L8" s="1021"/>
      <c r="M8" s="1021">
        <f t="shared" si="5"/>
        <v>144114.08000000002</v>
      </c>
      <c r="N8" s="1024">
        <f t="shared" si="4"/>
        <v>11353.6</v>
      </c>
    </row>
    <row r="9" spans="1:14" s="821" customFormat="1" ht="15" x14ac:dyDescent="0.15">
      <c r="A9" s="1019"/>
      <c r="B9" s="1026" t="s">
        <v>1097</v>
      </c>
      <c r="C9" s="1026" t="s">
        <v>919</v>
      </c>
      <c r="D9" s="1027">
        <v>113536</v>
      </c>
      <c r="E9" s="1026"/>
      <c r="F9" s="1021">
        <f t="shared" si="0"/>
        <v>39737.599999999999</v>
      </c>
      <c r="G9" s="1021">
        <f t="shared" si="1"/>
        <v>22707.200000000001</v>
      </c>
      <c r="H9" s="1021">
        <v>5400</v>
      </c>
      <c r="I9" s="1021">
        <f t="shared" si="2"/>
        <v>5676.8</v>
      </c>
      <c r="J9" s="1021">
        <f t="shared" si="3"/>
        <v>70592.479999999996</v>
      </c>
      <c r="K9" s="1021"/>
      <c r="L9" s="1021"/>
      <c r="M9" s="1021">
        <f t="shared" si="5"/>
        <v>144114.08000000002</v>
      </c>
      <c r="N9" s="1024">
        <f t="shared" si="4"/>
        <v>11353.6</v>
      </c>
    </row>
    <row r="10" spans="1:14" s="821" customFormat="1" ht="15" x14ac:dyDescent="0.15">
      <c r="A10" s="1019"/>
      <c r="B10" s="1026" t="s">
        <v>1097</v>
      </c>
      <c r="C10" s="1026" t="s">
        <v>919</v>
      </c>
      <c r="D10" s="1027">
        <v>113536</v>
      </c>
      <c r="E10" s="1026"/>
      <c r="F10" s="1021">
        <f t="shared" si="0"/>
        <v>39737.599999999999</v>
      </c>
      <c r="G10" s="1021">
        <f t="shared" si="1"/>
        <v>22707.200000000001</v>
      </c>
      <c r="H10" s="1021">
        <v>5400</v>
      </c>
      <c r="I10" s="1021">
        <f t="shared" si="2"/>
        <v>5676.8</v>
      </c>
      <c r="J10" s="1021">
        <f t="shared" si="3"/>
        <v>70592.479999999996</v>
      </c>
      <c r="K10" s="1021"/>
      <c r="L10" s="1021"/>
      <c r="M10" s="1021">
        <f t="shared" si="5"/>
        <v>144114.08000000002</v>
      </c>
      <c r="N10" s="1024">
        <f t="shared" si="4"/>
        <v>11353.6</v>
      </c>
    </row>
    <row r="11" spans="1:14" s="821" customFormat="1" ht="15" x14ac:dyDescent="0.15">
      <c r="A11" s="1019"/>
      <c r="B11" s="1026" t="s">
        <v>1093</v>
      </c>
      <c r="C11" s="1026" t="s">
        <v>895</v>
      </c>
      <c r="D11" s="1027">
        <v>136010</v>
      </c>
      <c r="E11" s="1026"/>
      <c r="F11" s="1021">
        <f t="shared" si="0"/>
        <v>47603.5</v>
      </c>
      <c r="G11" s="1021">
        <f t="shared" si="1"/>
        <v>27202</v>
      </c>
      <c r="H11" s="1021">
        <v>5400</v>
      </c>
      <c r="I11" s="1021">
        <f t="shared" si="2"/>
        <v>6800.5</v>
      </c>
      <c r="J11" s="1021">
        <f t="shared" si="3"/>
        <v>71716.179999999993</v>
      </c>
      <c r="K11" s="1021"/>
      <c r="L11" s="1021"/>
      <c r="M11" s="1021">
        <f t="shared" si="5"/>
        <v>158722.18</v>
      </c>
      <c r="N11" s="1024">
        <f t="shared" si="4"/>
        <v>13601</v>
      </c>
    </row>
    <row r="12" spans="1:14" s="821" customFormat="1" ht="15" x14ac:dyDescent="0.15">
      <c r="A12" s="1019"/>
      <c r="B12" s="1026" t="s">
        <v>1094</v>
      </c>
      <c r="C12" s="1026" t="s">
        <v>895</v>
      </c>
      <c r="D12" s="1027">
        <v>136010</v>
      </c>
      <c r="E12" s="1026"/>
      <c r="F12" s="1021">
        <f t="shared" si="0"/>
        <v>47603.5</v>
      </c>
      <c r="G12" s="1021">
        <f t="shared" si="1"/>
        <v>27202</v>
      </c>
      <c r="H12" s="1021">
        <v>5400</v>
      </c>
      <c r="I12" s="1021">
        <f t="shared" si="2"/>
        <v>6800.5</v>
      </c>
      <c r="J12" s="1021">
        <f t="shared" si="3"/>
        <v>71716.179999999993</v>
      </c>
      <c r="K12" s="1021"/>
      <c r="L12" s="1021"/>
      <c r="M12" s="1021">
        <f t="shared" si="5"/>
        <v>158722.18</v>
      </c>
      <c r="N12" s="1024">
        <f t="shared" si="4"/>
        <v>13601</v>
      </c>
    </row>
    <row r="13" spans="1:14" s="821" customFormat="1" ht="15" x14ac:dyDescent="0.15">
      <c r="A13" s="1019"/>
      <c r="B13" s="1026" t="s">
        <v>1095</v>
      </c>
      <c r="C13" s="1026" t="s">
        <v>895</v>
      </c>
      <c r="D13" s="1027">
        <v>136010</v>
      </c>
      <c r="E13" s="1026"/>
      <c r="F13" s="1021">
        <f t="shared" si="0"/>
        <v>47603.5</v>
      </c>
      <c r="G13" s="1021">
        <f t="shared" si="1"/>
        <v>27202</v>
      </c>
      <c r="H13" s="1021">
        <v>5400</v>
      </c>
      <c r="I13" s="1021">
        <f t="shared" si="2"/>
        <v>6800.5</v>
      </c>
      <c r="J13" s="1021">
        <f t="shared" si="3"/>
        <v>71716.179999999993</v>
      </c>
      <c r="K13" s="1021"/>
      <c r="L13" s="1021"/>
      <c r="M13" s="1021">
        <f t="shared" si="5"/>
        <v>158722.18</v>
      </c>
      <c r="N13" s="1024">
        <f t="shared" si="4"/>
        <v>13601</v>
      </c>
    </row>
    <row r="14" spans="1:14" s="821" customFormat="1" ht="15" x14ac:dyDescent="0.15">
      <c r="A14" s="1019"/>
      <c r="B14" s="1026" t="s">
        <v>1096</v>
      </c>
      <c r="C14" s="1026" t="s">
        <v>895</v>
      </c>
      <c r="D14" s="1027">
        <v>136010</v>
      </c>
      <c r="E14" s="1026"/>
      <c r="F14" s="1021">
        <f t="shared" si="0"/>
        <v>47603.5</v>
      </c>
      <c r="G14" s="1021">
        <f t="shared" si="1"/>
        <v>27202</v>
      </c>
      <c r="H14" s="1021">
        <v>5400</v>
      </c>
      <c r="I14" s="1021">
        <f t="shared" si="2"/>
        <v>6800.5</v>
      </c>
      <c r="J14" s="1021">
        <f t="shared" si="3"/>
        <v>71716.179999999993</v>
      </c>
      <c r="K14" s="1021"/>
      <c r="L14" s="1021"/>
      <c r="M14" s="1021">
        <f t="shared" si="5"/>
        <v>158722.18</v>
      </c>
      <c r="N14" s="1024">
        <f t="shared" si="4"/>
        <v>13601</v>
      </c>
    </row>
    <row r="15" spans="1:14" s="821" customFormat="1" ht="15" x14ac:dyDescent="0.15">
      <c r="A15" s="1019"/>
      <c r="B15" s="1026" t="s">
        <v>1403</v>
      </c>
      <c r="C15" s="1026" t="s">
        <v>895</v>
      </c>
      <c r="D15" s="1027">
        <v>136010</v>
      </c>
      <c r="E15" s="1026"/>
      <c r="F15" s="1021">
        <f t="shared" si="0"/>
        <v>47603.5</v>
      </c>
      <c r="G15" s="1021">
        <f t="shared" si="1"/>
        <v>27202</v>
      </c>
      <c r="H15" s="1021">
        <v>5400</v>
      </c>
      <c r="I15" s="1021">
        <f t="shared" si="2"/>
        <v>6800.5</v>
      </c>
      <c r="J15" s="1021">
        <f t="shared" si="3"/>
        <v>71716.179999999993</v>
      </c>
      <c r="K15" s="1021"/>
      <c r="L15" s="1021"/>
      <c r="M15" s="1021">
        <f t="shared" si="5"/>
        <v>158722.18</v>
      </c>
      <c r="N15" s="1024">
        <f t="shared" si="4"/>
        <v>13601</v>
      </c>
    </row>
    <row r="16" spans="1:14" s="821" customFormat="1" ht="15" x14ac:dyDescent="0.15">
      <c r="A16" s="1019">
        <v>31</v>
      </c>
      <c r="B16" s="1020" t="s">
        <v>1098</v>
      </c>
      <c r="C16" s="1020" t="s">
        <v>891</v>
      </c>
      <c r="D16" s="1021">
        <v>149557</v>
      </c>
      <c r="E16" s="1026"/>
      <c r="F16" s="1021">
        <f t="shared" si="0"/>
        <v>52344.95</v>
      </c>
      <c r="G16" s="1021">
        <f t="shared" si="1"/>
        <v>29911.4</v>
      </c>
      <c r="H16" s="1021">
        <v>5400</v>
      </c>
      <c r="I16" s="1021">
        <f t="shared" si="2"/>
        <v>7477.85</v>
      </c>
      <c r="J16" s="1021">
        <f t="shared" si="3"/>
        <v>72393.53</v>
      </c>
      <c r="K16" s="1021"/>
      <c r="L16" s="1021"/>
      <c r="M16" s="1021">
        <f t="shared" si="5"/>
        <v>167527.73000000001</v>
      </c>
      <c r="N16" s="1024">
        <f t="shared" ref="N16:N30" si="6">D16*10%</f>
        <v>14955.7</v>
      </c>
    </row>
    <row r="17" spans="1:14" s="821" customFormat="1" ht="15" x14ac:dyDescent="0.15">
      <c r="A17" s="1022">
        <v>32</v>
      </c>
      <c r="B17" s="1020" t="s">
        <v>1099</v>
      </c>
      <c r="C17" s="1020" t="s">
        <v>891</v>
      </c>
      <c r="D17" s="1021">
        <v>149557</v>
      </c>
      <c r="E17" s="1026"/>
      <c r="F17" s="1021">
        <f t="shared" si="0"/>
        <v>52344.95</v>
      </c>
      <c r="G17" s="1021">
        <f t="shared" si="1"/>
        <v>29911.4</v>
      </c>
      <c r="H17" s="1021">
        <v>5400</v>
      </c>
      <c r="I17" s="1021">
        <f t="shared" si="2"/>
        <v>7477.85</v>
      </c>
      <c r="J17" s="1021">
        <f t="shared" si="3"/>
        <v>72393.53</v>
      </c>
      <c r="K17" s="1021"/>
      <c r="L17" s="1021"/>
      <c r="M17" s="1021">
        <f t="shared" si="5"/>
        <v>167527.73000000001</v>
      </c>
      <c r="N17" s="1024">
        <f t="shared" si="6"/>
        <v>14955.7</v>
      </c>
    </row>
    <row r="18" spans="1:14" s="821" customFormat="1" ht="15" x14ac:dyDescent="0.15">
      <c r="A18" s="1022">
        <v>33</v>
      </c>
      <c r="B18" s="1020" t="s">
        <v>1100</v>
      </c>
      <c r="C18" s="1020" t="s">
        <v>891</v>
      </c>
      <c r="D18" s="1021">
        <v>149557</v>
      </c>
      <c r="E18" s="1026"/>
      <c r="F18" s="1021">
        <f t="shared" si="0"/>
        <v>52344.95</v>
      </c>
      <c r="G18" s="1021">
        <f t="shared" si="1"/>
        <v>29911.4</v>
      </c>
      <c r="H18" s="1021">
        <v>5400</v>
      </c>
      <c r="I18" s="1021">
        <f t="shared" si="2"/>
        <v>7477.85</v>
      </c>
      <c r="J18" s="1021">
        <f t="shared" si="3"/>
        <v>72393.53</v>
      </c>
      <c r="K18" s="1021"/>
      <c r="L18" s="1021"/>
      <c r="M18" s="1021">
        <f t="shared" si="5"/>
        <v>167527.73000000001</v>
      </c>
      <c r="N18" s="1024">
        <f t="shared" si="6"/>
        <v>14955.7</v>
      </c>
    </row>
    <row r="19" spans="1:14" s="821" customFormat="1" ht="15" x14ac:dyDescent="0.15">
      <c r="A19" s="1019">
        <v>34</v>
      </c>
      <c r="B19" s="1020" t="s">
        <v>1101</v>
      </c>
      <c r="C19" s="1020" t="s">
        <v>891</v>
      </c>
      <c r="D19" s="1021">
        <v>149557</v>
      </c>
      <c r="E19" s="1026"/>
      <c r="F19" s="1021">
        <f t="shared" si="0"/>
        <v>52344.95</v>
      </c>
      <c r="G19" s="1021">
        <f t="shared" si="1"/>
        <v>29911.4</v>
      </c>
      <c r="H19" s="1021">
        <v>5400</v>
      </c>
      <c r="I19" s="1021">
        <f t="shared" si="2"/>
        <v>7477.85</v>
      </c>
      <c r="J19" s="1021">
        <f t="shared" si="3"/>
        <v>72393.53</v>
      </c>
      <c r="K19" s="1021"/>
      <c r="L19" s="1021"/>
      <c r="M19" s="1021">
        <f t="shared" si="5"/>
        <v>167527.73000000001</v>
      </c>
      <c r="N19" s="1024">
        <f t="shared" si="6"/>
        <v>14955.7</v>
      </c>
    </row>
    <row r="20" spans="1:14" s="821" customFormat="1" ht="15" x14ac:dyDescent="0.15">
      <c r="A20" s="1022">
        <v>35</v>
      </c>
      <c r="B20" s="1020" t="s">
        <v>1102</v>
      </c>
      <c r="C20" s="1020" t="s">
        <v>891</v>
      </c>
      <c r="D20" s="1021">
        <v>149557</v>
      </c>
      <c r="E20" s="1026"/>
      <c r="F20" s="1021">
        <f t="shared" si="0"/>
        <v>52344.95</v>
      </c>
      <c r="G20" s="1021">
        <f t="shared" si="1"/>
        <v>29911.4</v>
      </c>
      <c r="H20" s="1021">
        <v>5400</v>
      </c>
      <c r="I20" s="1021">
        <f t="shared" si="2"/>
        <v>7477.85</v>
      </c>
      <c r="J20" s="1021">
        <f t="shared" si="3"/>
        <v>72393.53</v>
      </c>
      <c r="K20" s="1021"/>
      <c r="L20" s="1021"/>
      <c r="M20" s="1021">
        <f t="shared" si="5"/>
        <v>167527.73000000001</v>
      </c>
      <c r="N20" s="1024">
        <f t="shared" si="6"/>
        <v>14955.7</v>
      </c>
    </row>
    <row r="21" spans="1:14" s="821" customFormat="1" ht="15" x14ac:dyDescent="0.15">
      <c r="A21" s="1022">
        <v>36</v>
      </c>
      <c r="B21" s="1020" t="s">
        <v>1103</v>
      </c>
      <c r="C21" s="1020" t="s">
        <v>892</v>
      </c>
      <c r="D21" s="1021">
        <v>171463</v>
      </c>
      <c r="E21" s="1026"/>
      <c r="F21" s="1021">
        <f t="shared" ref="F21:F30" si="7">D21*35%</f>
        <v>60012.049999999996</v>
      </c>
      <c r="G21" s="1021">
        <f t="shared" ref="G21:G30" si="8">D21*20%</f>
        <v>34292.6</v>
      </c>
      <c r="H21" s="1021">
        <v>5400</v>
      </c>
      <c r="I21" s="1021">
        <f t="shared" ref="I21:I30" si="9">D21*5%</f>
        <v>8573.15</v>
      </c>
      <c r="J21" s="1021">
        <f t="shared" ref="J21:J30" si="10">D21*5%+64915.68</f>
        <v>73488.83</v>
      </c>
      <c r="K21" s="1021"/>
      <c r="L21" s="1021"/>
      <c r="M21" s="1021">
        <f t="shared" si="5"/>
        <v>181766.63</v>
      </c>
      <c r="N21" s="1024">
        <f t="shared" si="6"/>
        <v>17146.3</v>
      </c>
    </row>
    <row r="22" spans="1:14" s="821" customFormat="1" ht="15" x14ac:dyDescent="0.15">
      <c r="A22" s="1019">
        <v>37</v>
      </c>
      <c r="B22" s="1020" t="s">
        <v>1104</v>
      </c>
      <c r="C22" s="1020" t="s">
        <v>892</v>
      </c>
      <c r="D22" s="1021">
        <v>171463</v>
      </c>
      <c r="E22" s="1026"/>
      <c r="F22" s="1021">
        <f t="shared" si="7"/>
        <v>60012.049999999996</v>
      </c>
      <c r="G22" s="1021">
        <f t="shared" si="8"/>
        <v>34292.6</v>
      </c>
      <c r="H22" s="1021">
        <v>5400</v>
      </c>
      <c r="I22" s="1021">
        <f t="shared" si="9"/>
        <v>8573.15</v>
      </c>
      <c r="J22" s="1021">
        <f t="shared" si="10"/>
        <v>73488.83</v>
      </c>
      <c r="K22" s="1021"/>
      <c r="L22" s="1021"/>
      <c r="M22" s="1021">
        <f t="shared" si="5"/>
        <v>181766.63</v>
      </c>
      <c r="N22" s="1024">
        <f t="shared" si="6"/>
        <v>17146.3</v>
      </c>
    </row>
    <row r="23" spans="1:14" s="821" customFormat="1" ht="15" x14ac:dyDescent="0.15">
      <c r="A23" s="1022">
        <v>38</v>
      </c>
      <c r="B23" s="1020" t="s">
        <v>1105</v>
      </c>
      <c r="C23" s="1020" t="s">
        <v>892</v>
      </c>
      <c r="D23" s="1021">
        <v>171463</v>
      </c>
      <c r="E23" s="1026"/>
      <c r="F23" s="1021">
        <f t="shared" si="7"/>
        <v>60012.049999999996</v>
      </c>
      <c r="G23" s="1021">
        <f t="shared" si="8"/>
        <v>34292.6</v>
      </c>
      <c r="H23" s="1021">
        <v>5400</v>
      </c>
      <c r="I23" s="1021">
        <f t="shared" si="9"/>
        <v>8573.15</v>
      </c>
      <c r="J23" s="1021">
        <f t="shared" si="10"/>
        <v>73488.83</v>
      </c>
      <c r="K23" s="1021"/>
      <c r="L23" s="1021"/>
      <c r="M23" s="1021">
        <f t="shared" si="5"/>
        <v>181766.63</v>
      </c>
      <c r="N23" s="1024">
        <f t="shared" si="6"/>
        <v>17146.3</v>
      </c>
    </row>
    <row r="24" spans="1:14" s="821" customFormat="1" ht="15" x14ac:dyDescent="0.15">
      <c r="A24" s="1022"/>
      <c r="B24" s="1020" t="s">
        <v>1097</v>
      </c>
      <c r="C24" s="1023" t="s">
        <v>903</v>
      </c>
      <c r="D24" s="1021">
        <v>144192</v>
      </c>
      <c r="E24" s="1026"/>
      <c r="F24" s="1021">
        <f t="shared" si="7"/>
        <v>50467.199999999997</v>
      </c>
      <c r="G24" s="1021">
        <f t="shared" si="8"/>
        <v>28838.400000000001</v>
      </c>
      <c r="H24" s="1021">
        <v>5400</v>
      </c>
      <c r="I24" s="1021">
        <f t="shared" si="9"/>
        <v>7209.6</v>
      </c>
      <c r="J24" s="1021">
        <f t="shared" si="10"/>
        <v>72125.279999999999</v>
      </c>
      <c r="K24" s="1021"/>
      <c r="L24" s="1021"/>
      <c r="M24" s="1021">
        <f t="shared" si="5"/>
        <v>164040.48000000001</v>
      </c>
      <c r="N24" s="1024">
        <f t="shared" si="6"/>
        <v>14419.2</v>
      </c>
    </row>
    <row r="25" spans="1:14" s="821" customFormat="1" ht="15" x14ac:dyDescent="0.15">
      <c r="A25" s="1019"/>
      <c r="B25" s="1020" t="s">
        <v>1097</v>
      </c>
      <c r="C25" s="1023" t="s">
        <v>903</v>
      </c>
      <c r="D25" s="1021">
        <v>144192</v>
      </c>
      <c r="E25" s="1026"/>
      <c r="F25" s="1021">
        <f t="shared" si="7"/>
        <v>50467.199999999997</v>
      </c>
      <c r="G25" s="1021">
        <f t="shared" si="8"/>
        <v>28838.400000000001</v>
      </c>
      <c r="H25" s="1021">
        <v>5400</v>
      </c>
      <c r="I25" s="1021">
        <f t="shared" si="9"/>
        <v>7209.6</v>
      </c>
      <c r="J25" s="1021">
        <f t="shared" si="10"/>
        <v>72125.279999999999</v>
      </c>
      <c r="K25" s="1021"/>
      <c r="L25" s="1021"/>
      <c r="M25" s="1021">
        <f t="shared" si="5"/>
        <v>164040.48000000001</v>
      </c>
      <c r="N25" s="1024">
        <f t="shared" si="6"/>
        <v>14419.2</v>
      </c>
    </row>
    <row r="26" spans="1:14" s="821" customFormat="1" ht="15" x14ac:dyDescent="0.15">
      <c r="A26" s="1019"/>
      <c r="B26" s="1020" t="s">
        <v>1097</v>
      </c>
      <c r="C26" s="1023" t="s">
        <v>903</v>
      </c>
      <c r="D26" s="1021">
        <v>144192</v>
      </c>
      <c r="E26" s="1026"/>
      <c r="F26" s="1021">
        <f t="shared" si="7"/>
        <v>50467.199999999997</v>
      </c>
      <c r="G26" s="1021">
        <f t="shared" si="8"/>
        <v>28838.400000000001</v>
      </c>
      <c r="H26" s="1021">
        <v>5400</v>
      </c>
      <c r="I26" s="1021">
        <f t="shared" si="9"/>
        <v>7209.6</v>
      </c>
      <c r="J26" s="1021">
        <f t="shared" si="10"/>
        <v>72125.279999999999</v>
      </c>
      <c r="K26" s="1021"/>
      <c r="L26" s="1021"/>
      <c r="M26" s="1021">
        <f t="shared" si="5"/>
        <v>164040.48000000001</v>
      </c>
      <c r="N26" s="1024">
        <f t="shared" si="6"/>
        <v>14419.2</v>
      </c>
    </row>
    <row r="27" spans="1:14" s="821" customFormat="1" ht="15" x14ac:dyDescent="0.15">
      <c r="A27" s="1019"/>
      <c r="B27" s="1020" t="s">
        <v>1097</v>
      </c>
      <c r="C27" s="1023" t="s">
        <v>903</v>
      </c>
      <c r="D27" s="1021">
        <v>144192</v>
      </c>
      <c r="E27" s="1026"/>
      <c r="F27" s="1021">
        <f t="shared" si="7"/>
        <v>50467.199999999997</v>
      </c>
      <c r="G27" s="1021">
        <f t="shared" si="8"/>
        <v>28838.400000000001</v>
      </c>
      <c r="H27" s="1021">
        <v>5400</v>
      </c>
      <c r="I27" s="1021">
        <f t="shared" si="9"/>
        <v>7209.6</v>
      </c>
      <c r="J27" s="1021">
        <f t="shared" si="10"/>
        <v>72125.279999999999</v>
      </c>
      <c r="K27" s="1021"/>
      <c r="L27" s="1021"/>
      <c r="M27" s="1021">
        <f t="shared" si="5"/>
        <v>164040.48000000001</v>
      </c>
      <c r="N27" s="1024">
        <f t="shared" si="6"/>
        <v>14419.2</v>
      </c>
    </row>
    <row r="28" spans="1:14" s="821" customFormat="1" ht="15" x14ac:dyDescent="0.15">
      <c r="A28" s="1019"/>
      <c r="B28" s="1020" t="s">
        <v>1097</v>
      </c>
      <c r="C28" s="1023" t="s">
        <v>903</v>
      </c>
      <c r="D28" s="1021">
        <v>144192</v>
      </c>
      <c r="E28" s="1026"/>
      <c r="F28" s="1021">
        <f t="shared" si="7"/>
        <v>50467.199999999997</v>
      </c>
      <c r="G28" s="1021">
        <f t="shared" si="8"/>
        <v>28838.400000000001</v>
      </c>
      <c r="H28" s="1021">
        <v>5400</v>
      </c>
      <c r="I28" s="1021">
        <f t="shared" si="9"/>
        <v>7209.6</v>
      </c>
      <c r="J28" s="1021">
        <f t="shared" si="10"/>
        <v>72125.279999999999</v>
      </c>
      <c r="K28" s="1021"/>
      <c r="L28" s="1021"/>
      <c r="M28" s="1021">
        <f t="shared" si="5"/>
        <v>164040.48000000001</v>
      </c>
      <c r="N28" s="1024">
        <f t="shared" si="6"/>
        <v>14419.2</v>
      </c>
    </row>
    <row r="29" spans="1:14" s="821" customFormat="1" ht="15" x14ac:dyDescent="0.15">
      <c r="A29" s="1019"/>
      <c r="B29" s="1020" t="s">
        <v>1097</v>
      </c>
      <c r="C29" s="1023" t="s">
        <v>903</v>
      </c>
      <c r="D29" s="1021">
        <v>144192</v>
      </c>
      <c r="E29" s="1026"/>
      <c r="F29" s="1021">
        <f t="shared" si="7"/>
        <v>50467.199999999997</v>
      </c>
      <c r="G29" s="1021">
        <f t="shared" si="8"/>
        <v>28838.400000000001</v>
      </c>
      <c r="H29" s="1021">
        <v>5400</v>
      </c>
      <c r="I29" s="1021">
        <f t="shared" si="9"/>
        <v>7209.6</v>
      </c>
      <c r="J29" s="1021">
        <f t="shared" si="10"/>
        <v>72125.279999999999</v>
      </c>
      <c r="K29" s="1021"/>
      <c r="L29" s="1021"/>
      <c r="M29" s="1021">
        <f t="shared" si="5"/>
        <v>164040.48000000001</v>
      </c>
      <c r="N29" s="1024">
        <f t="shared" si="6"/>
        <v>14419.2</v>
      </c>
    </row>
    <row r="30" spans="1:14" s="821" customFormat="1" ht="15" x14ac:dyDescent="0.15">
      <c r="A30" s="1019"/>
      <c r="B30" s="1020" t="s">
        <v>1097</v>
      </c>
      <c r="C30" s="1023" t="s">
        <v>903</v>
      </c>
      <c r="D30" s="1021">
        <v>144192</v>
      </c>
      <c r="E30" s="1026"/>
      <c r="F30" s="1021">
        <f t="shared" si="7"/>
        <v>50467.199999999997</v>
      </c>
      <c r="G30" s="1021">
        <f t="shared" si="8"/>
        <v>28838.400000000001</v>
      </c>
      <c r="H30" s="1021">
        <v>5400</v>
      </c>
      <c r="I30" s="1021">
        <f t="shared" si="9"/>
        <v>7209.6</v>
      </c>
      <c r="J30" s="1021">
        <f t="shared" si="10"/>
        <v>72125.279999999999</v>
      </c>
      <c r="K30" s="1021"/>
      <c r="L30" s="1021"/>
      <c r="M30" s="1021">
        <f t="shared" si="5"/>
        <v>164040.48000000001</v>
      </c>
      <c r="N30" s="1024">
        <f t="shared" si="6"/>
        <v>14419.2</v>
      </c>
    </row>
    <row r="31" spans="1:14" s="821" customFormat="1" ht="15" x14ac:dyDescent="0.15">
      <c r="A31" s="1019">
        <v>1</v>
      </c>
      <c r="B31" s="1020" t="s">
        <v>1069</v>
      </c>
      <c r="C31" s="1020" t="s">
        <v>1068</v>
      </c>
      <c r="D31" s="1021">
        <v>106282</v>
      </c>
      <c r="E31" s="1021"/>
      <c r="F31" s="1021">
        <f>D31*35%</f>
        <v>37198.699999999997</v>
      </c>
      <c r="G31" s="1021">
        <f>D31*20%</f>
        <v>21256.400000000001</v>
      </c>
      <c r="H31" s="1021">
        <v>5400</v>
      </c>
      <c r="I31" s="1021">
        <f>D31*5%</f>
        <v>5314.1</v>
      </c>
      <c r="J31" s="1021">
        <f t="shared" ref="J31:J54" si="11">D31*5%+64915.68</f>
        <v>70229.78</v>
      </c>
      <c r="K31" s="1021"/>
      <c r="L31" s="1021"/>
      <c r="M31" s="1021">
        <f t="shared" ref="M31:M54" si="12">SUM(F31:J31)</f>
        <v>139398.97999999998</v>
      </c>
      <c r="N31" s="1024">
        <f t="shared" ref="N31:N54" si="13">D31*10%</f>
        <v>10628.2</v>
      </c>
    </row>
    <row r="32" spans="1:14" ht="15" x14ac:dyDescent="0.15">
      <c r="A32" s="1022">
        <v>2</v>
      </c>
      <c r="B32" s="1020" t="s">
        <v>1070</v>
      </c>
      <c r="C32" s="1020" t="s">
        <v>1068</v>
      </c>
      <c r="D32" s="1021">
        <v>106282</v>
      </c>
      <c r="E32" s="1021"/>
      <c r="F32" s="1021">
        <f t="shared" ref="F32:F54" si="14">D32*35%</f>
        <v>37198.699999999997</v>
      </c>
      <c r="G32" s="1021">
        <f t="shared" ref="G32:G54" si="15">D32*20%</f>
        <v>21256.400000000001</v>
      </c>
      <c r="H32" s="1021">
        <v>5400</v>
      </c>
      <c r="I32" s="1021">
        <f t="shared" ref="I32:I54" si="16">D32*5%</f>
        <v>5314.1</v>
      </c>
      <c r="J32" s="1021">
        <f t="shared" si="11"/>
        <v>70229.78</v>
      </c>
      <c r="K32" s="1021"/>
      <c r="L32" s="1021"/>
      <c r="M32" s="1021">
        <f t="shared" si="12"/>
        <v>139398.97999999998</v>
      </c>
      <c r="N32" s="1024">
        <f t="shared" si="13"/>
        <v>10628.2</v>
      </c>
    </row>
    <row r="33" spans="1:14" ht="15" x14ac:dyDescent="0.15">
      <c r="A33" s="1022">
        <v>3</v>
      </c>
      <c r="B33" s="1020" t="s">
        <v>1071</v>
      </c>
      <c r="C33" s="1020" t="s">
        <v>1068</v>
      </c>
      <c r="D33" s="1021">
        <v>106282</v>
      </c>
      <c r="E33" s="1021"/>
      <c r="F33" s="1021">
        <f t="shared" si="14"/>
        <v>37198.699999999997</v>
      </c>
      <c r="G33" s="1021">
        <f t="shared" si="15"/>
        <v>21256.400000000001</v>
      </c>
      <c r="H33" s="1021">
        <v>5400</v>
      </c>
      <c r="I33" s="1021">
        <f t="shared" si="16"/>
        <v>5314.1</v>
      </c>
      <c r="J33" s="1021">
        <f t="shared" si="11"/>
        <v>70229.78</v>
      </c>
      <c r="K33" s="1021"/>
      <c r="L33" s="1021"/>
      <c r="M33" s="1021">
        <f t="shared" si="12"/>
        <v>139398.97999999998</v>
      </c>
      <c r="N33" s="1024">
        <f t="shared" si="13"/>
        <v>10628.2</v>
      </c>
    </row>
    <row r="34" spans="1:14" ht="15" x14ac:dyDescent="0.15">
      <c r="A34" s="1019">
        <v>4</v>
      </c>
      <c r="B34" s="1020" t="s">
        <v>1072</v>
      </c>
      <c r="C34" s="1020" t="s">
        <v>1068</v>
      </c>
      <c r="D34" s="1021">
        <v>106282</v>
      </c>
      <c r="E34" s="1021"/>
      <c r="F34" s="1021">
        <f t="shared" si="14"/>
        <v>37198.699999999997</v>
      </c>
      <c r="G34" s="1021">
        <f t="shared" si="15"/>
        <v>21256.400000000001</v>
      </c>
      <c r="H34" s="1021">
        <v>5400</v>
      </c>
      <c r="I34" s="1021">
        <f t="shared" si="16"/>
        <v>5314.1</v>
      </c>
      <c r="J34" s="1021">
        <f t="shared" si="11"/>
        <v>70229.78</v>
      </c>
      <c r="K34" s="1021"/>
      <c r="L34" s="1021"/>
      <c r="M34" s="1021">
        <f t="shared" si="12"/>
        <v>139398.97999999998</v>
      </c>
      <c r="N34" s="1024">
        <f t="shared" si="13"/>
        <v>10628.2</v>
      </c>
    </row>
    <row r="35" spans="1:14" ht="15" x14ac:dyDescent="0.15">
      <c r="A35" s="1022">
        <v>5</v>
      </c>
      <c r="B35" s="1020" t="s">
        <v>1073</v>
      </c>
      <c r="C35" s="1020" t="s">
        <v>1068</v>
      </c>
      <c r="D35" s="1021">
        <v>106282</v>
      </c>
      <c r="E35" s="1021"/>
      <c r="F35" s="1021">
        <f t="shared" si="14"/>
        <v>37198.699999999997</v>
      </c>
      <c r="G35" s="1021">
        <f t="shared" si="15"/>
        <v>21256.400000000001</v>
      </c>
      <c r="H35" s="1021">
        <v>5400</v>
      </c>
      <c r="I35" s="1021">
        <f t="shared" si="16"/>
        <v>5314.1</v>
      </c>
      <c r="J35" s="1021">
        <f t="shared" si="11"/>
        <v>70229.78</v>
      </c>
      <c r="K35" s="1021"/>
      <c r="L35" s="1021"/>
      <c r="M35" s="1021">
        <f t="shared" si="12"/>
        <v>139398.97999999998</v>
      </c>
      <c r="N35" s="1024">
        <f t="shared" si="13"/>
        <v>10628.2</v>
      </c>
    </row>
    <row r="36" spans="1:14" ht="15" x14ac:dyDescent="0.15">
      <c r="A36" s="1022">
        <v>6</v>
      </c>
      <c r="B36" s="1020" t="s">
        <v>1074</v>
      </c>
      <c r="C36" s="1020" t="s">
        <v>1068</v>
      </c>
      <c r="D36" s="1021">
        <v>106282</v>
      </c>
      <c r="E36" s="1021"/>
      <c r="F36" s="1021">
        <f t="shared" si="14"/>
        <v>37198.699999999997</v>
      </c>
      <c r="G36" s="1021">
        <f t="shared" si="15"/>
        <v>21256.400000000001</v>
      </c>
      <c r="H36" s="1021">
        <v>5400</v>
      </c>
      <c r="I36" s="1021">
        <f t="shared" si="16"/>
        <v>5314.1</v>
      </c>
      <c r="J36" s="1021">
        <f t="shared" si="11"/>
        <v>70229.78</v>
      </c>
      <c r="K36" s="1021"/>
      <c r="L36" s="1021"/>
      <c r="M36" s="1021">
        <f t="shared" si="12"/>
        <v>139398.97999999998</v>
      </c>
      <c r="N36" s="1024">
        <f t="shared" si="13"/>
        <v>10628.2</v>
      </c>
    </row>
    <row r="37" spans="1:14" ht="15" x14ac:dyDescent="0.15">
      <c r="A37" s="1019">
        <v>7</v>
      </c>
      <c r="B37" s="1020" t="s">
        <v>1075</v>
      </c>
      <c r="C37" s="1020" t="s">
        <v>1068</v>
      </c>
      <c r="D37" s="1021">
        <v>106282</v>
      </c>
      <c r="E37" s="1021"/>
      <c r="F37" s="1021">
        <f t="shared" si="14"/>
        <v>37198.699999999997</v>
      </c>
      <c r="G37" s="1021">
        <f t="shared" si="15"/>
        <v>21256.400000000001</v>
      </c>
      <c r="H37" s="1021">
        <v>5400</v>
      </c>
      <c r="I37" s="1021">
        <f t="shared" si="16"/>
        <v>5314.1</v>
      </c>
      <c r="J37" s="1021">
        <f t="shared" si="11"/>
        <v>70229.78</v>
      </c>
      <c r="K37" s="1021"/>
      <c r="L37" s="1021"/>
      <c r="M37" s="1021">
        <f t="shared" si="12"/>
        <v>139398.97999999998</v>
      </c>
      <c r="N37" s="1024">
        <f t="shared" si="13"/>
        <v>10628.2</v>
      </c>
    </row>
    <row r="38" spans="1:14" ht="15" x14ac:dyDescent="0.15">
      <c r="A38" s="1022">
        <v>8</v>
      </c>
      <c r="B38" s="1020" t="s">
        <v>1076</v>
      </c>
      <c r="C38" s="1020" t="s">
        <v>1068</v>
      </c>
      <c r="D38" s="1021">
        <v>106282</v>
      </c>
      <c r="E38" s="1021"/>
      <c r="F38" s="1021">
        <f t="shared" si="14"/>
        <v>37198.699999999997</v>
      </c>
      <c r="G38" s="1021">
        <f t="shared" si="15"/>
        <v>21256.400000000001</v>
      </c>
      <c r="H38" s="1021">
        <v>5400</v>
      </c>
      <c r="I38" s="1021">
        <f t="shared" si="16"/>
        <v>5314.1</v>
      </c>
      <c r="J38" s="1021">
        <f t="shared" si="11"/>
        <v>70229.78</v>
      </c>
      <c r="K38" s="1021"/>
      <c r="L38" s="1021"/>
      <c r="M38" s="1021">
        <f t="shared" si="12"/>
        <v>139398.97999999998</v>
      </c>
      <c r="N38" s="1024">
        <f t="shared" si="13"/>
        <v>10628.2</v>
      </c>
    </row>
    <row r="39" spans="1:14" ht="15" x14ac:dyDescent="0.15">
      <c r="A39" s="1022">
        <v>9</v>
      </c>
      <c r="B39" s="1020" t="s">
        <v>1077</v>
      </c>
      <c r="C39" s="1020" t="s">
        <v>1068</v>
      </c>
      <c r="D39" s="1021">
        <v>106282</v>
      </c>
      <c r="E39" s="1021"/>
      <c r="F39" s="1021">
        <f t="shared" si="14"/>
        <v>37198.699999999997</v>
      </c>
      <c r="G39" s="1021">
        <f t="shared" si="15"/>
        <v>21256.400000000001</v>
      </c>
      <c r="H39" s="1021">
        <v>5400</v>
      </c>
      <c r="I39" s="1021">
        <f t="shared" si="16"/>
        <v>5314.1</v>
      </c>
      <c r="J39" s="1021">
        <f t="shared" si="11"/>
        <v>70229.78</v>
      </c>
      <c r="K39" s="1021"/>
      <c r="L39" s="1021"/>
      <c r="M39" s="1021">
        <f t="shared" si="12"/>
        <v>139398.97999999998</v>
      </c>
      <c r="N39" s="1024">
        <f t="shared" si="13"/>
        <v>10628.2</v>
      </c>
    </row>
    <row r="40" spans="1:14" ht="15" x14ac:dyDescent="0.15">
      <c r="A40" s="1019">
        <v>10</v>
      </c>
      <c r="B40" s="1020" t="s">
        <v>1078</v>
      </c>
      <c r="C40" s="1020" t="s">
        <v>1068</v>
      </c>
      <c r="D40" s="1021">
        <v>106282</v>
      </c>
      <c r="E40" s="1021"/>
      <c r="F40" s="1021">
        <f t="shared" si="14"/>
        <v>37198.699999999997</v>
      </c>
      <c r="G40" s="1021">
        <f t="shared" si="15"/>
        <v>21256.400000000001</v>
      </c>
      <c r="H40" s="1021">
        <v>5400</v>
      </c>
      <c r="I40" s="1021">
        <f t="shared" si="16"/>
        <v>5314.1</v>
      </c>
      <c r="J40" s="1021">
        <f t="shared" si="11"/>
        <v>70229.78</v>
      </c>
      <c r="K40" s="1021"/>
      <c r="L40" s="1021"/>
      <c r="M40" s="1021">
        <f t="shared" si="12"/>
        <v>139398.97999999998</v>
      </c>
      <c r="N40" s="1024">
        <f t="shared" si="13"/>
        <v>10628.2</v>
      </c>
    </row>
    <row r="41" spans="1:14" ht="15" x14ac:dyDescent="0.15">
      <c r="A41" s="1022">
        <v>11</v>
      </c>
      <c r="B41" s="1020" t="s">
        <v>1079</v>
      </c>
      <c r="C41" s="1020" t="s">
        <v>1068</v>
      </c>
      <c r="D41" s="1021">
        <v>106282</v>
      </c>
      <c r="E41" s="1021"/>
      <c r="F41" s="1021">
        <f t="shared" si="14"/>
        <v>37198.699999999997</v>
      </c>
      <c r="G41" s="1021">
        <f t="shared" si="15"/>
        <v>21256.400000000001</v>
      </c>
      <c r="H41" s="1021">
        <v>5400</v>
      </c>
      <c r="I41" s="1021">
        <f t="shared" si="16"/>
        <v>5314.1</v>
      </c>
      <c r="J41" s="1021">
        <f t="shared" si="11"/>
        <v>70229.78</v>
      </c>
      <c r="K41" s="1021"/>
      <c r="L41" s="1021"/>
      <c r="M41" s="1021">
        <f t="shared" si="12"/>
        <v>139398.97999999998</v>
      </c>
      <c r="N41" s="1024">
        <f t="shared" si="13"/>
        <v>10628.2</v>
      </c>
    </row>
    <row r="42" spans="1:14" ht="15" x14ac:dyDescent="0.15">
      <c r="A42" s="1022">
        <v>12</v>
      </c>
      <c r="B42" s="1020" t="s">
        <v>1080</v>
      </c>
      <c r="C42" s="1020" t="s">
        <v>1068</v>
      </c>
      <c r="D42" s="1021">
        <v>106282</v>
      </c>
      <c r="E42" s="1021"/>
      <c r="F42" s="1021">
        <f t="shared" si="14"/>
        <v>37198.699999999997</v>
      </c>
      <c r="G42" s="1021">
        <f t="shared" si="15"/>
        <v>21256.400000000001</v>
      </c>
      <c r="H42" s="1021">
        <v>5400</v>
      </c>
      <c r="I42" s="1021">
        <f t="shared" si="16"/>
        <v>5314.1</v>
      </c>
      <c r="J42" s="1021">
        <f t="shared" si="11"/>
        <v>70229.78</v>
      </c>
      <c r="K42" s="1021"/>
      <c r="L42" s="1021"/>
      <c r="M42" s="1021">
        <f t="shared" si="12"/>
        <v>139398.97999999998</v>
      </c>
      <c r="N42" s="1024">
        <f t="shared" si="13"/>
        <v>10628.2</v>
      </c>
    </row>
    <row r="43" spans="1:14" ht="15" x14ac:dyDescent="0.15">
      <c r="A43" s="1019">
        <v>13</v>
      </c>
      <c r="B43" s="1020" t="s">
        <v>1081</v>
      </c>
      <c r="C43" s="1020" t="s">
        <v>1068</v>
      </c>
      <c r="D43" s="1021">
        <v>106282</v>
      </c>
      <c r="E43" s="1021"/>
      <c r="F43" s="1021">
        <f t="shared" si="14"/>
        <v>37198.699999999997</v>
      </c>
      <c r="G43" s="1021">
        <f t="shared" si="15"/>
        <v>21256.400000000001</v>
      </c>
      <c r="H43" s="1021">
        <v>5400</v>
      </c>
      <c r="I43" s="1021">
        <f t="shared" si="16"/>
        <v>5314.1</v>
      </c>
      <c r="J43" s="1021">
        <f t="shared" si="11"/>
        <v>70229.78</v>
      </c>
      <c r="K43" s="1021"/>
      <c r="L43" s="1021"/>
      <c r="M43" s="1021">
        <f t="shared" si="12"/>
        <v>139398.97999999998</v>
      </c>
      <c r="N43" s="1024">
        <f t="shared" si="13"/>
        <v>10628.2</v>
      </c>
    </row>
    <row r="44" spans="1:14" ht="15" x14ac:dyDescent="0.15">
      <c r="A44" s="1022">
        <v>14</v>
      </c>
      <c r="B44" s="1020" t="s">
        <v>1082</v>
      </c>
      <c r="C44" s="1020" t="s">
        <v>1068</v>
      </c>
      <c r="D44" s="1021">
        <v>106282</v>
      </c>
      <c r="E44" s="1021"/>
      <c r="F44" s="1021">
        <f t="shared" si="14"/>
        <v>37198.699999999997</v>
      </c>
      <c r="G44" s="1021">
        <f t="shared" si="15"/>
        <v>21256.400000000001</v>
      </c>
      <c r="H44" s="1021">
        <v>5400</v>
      </c>
      <c r="I44" s="1021">
        <f t="shared" si="16"/>
        <v>5314.1</v>
      </c>
      <c r="J44" s="1021">
        <f t="shared" si="11"/>
        <v>70229.78</v>
      </c>
      <c r="K44" s="1021"/>
      <c r="L44" s="1021"/>
      <c r="M44" s="1021">
        <f t="shared" si="12"/>
        <v>139398.97999999998</v>
      </c>
      <c r="N44" s="1024">
        <f t="shared" si="13"/>
        <v>10628.2</v>
      </c>
    </row>
    <row r="45" spans="1:14" ht="15" x14ac:dyDescent="0.15">
      <c r="A45" s="1022">
        <v>15</v>
      </c>
      <c r="B45" s="1020" t="s">
        <v>1083</v>
      </c>
      <c r="C45" s="1020" t="s">
        <v>1068</v>
      </c>
      <c r="D45" s="1021">
        <v>106282</v>
      </c>
      <c r="E45" s="1021"/>
      <c r="F45" s="1021">
        <f t="shared" si="14"/>
        <v>37198.699999999997</v>
      </c>
      <c r="G45" s="1021">
        <f t="shared" si="15"/>
        <v>21256.400000000001</v>
      </c>
      <c r="H45" s="1021">
        <v>5400</v>
      </c>
      <c r="I45" s="1021">
        <f t="shared" si="16"/>
        <v>5314.1</v>
      </c>
      <c r="J45" s="1021">
        <f t="shared" si="11"/>
        <v>70229.78</v>
      </c>
      <c r="K45" s="1021"/>
      <c r="L45" s="1021"/>
      <c r="M45" s="1021">
        <f t="shared" si="12"/>
        <v>139398.97999999998</v>
      </c>
      <c r="N45" s="1024">
        <f t="shared" si="13"/>
        <v>10628.2</v>
      </c>
    </row>
    <row r="46" spans="1:14" ht="15" x14ac:dyDescent="0.15">
      <c r="A46" s="1019">
        <v>16</v>
      </c>
      <c r="B46" s="1020" t="s">
        <v>1084</v>
      </c>
      <c r="C46" s="1020" t="s">
        <v>1068</v>
      </c>
      <c r="D46" s="1021">
        <v>106282</v>
      </c>
      <c r="E46" s="1021"/>
      <c r="F46" s="1021">
        <f t="shared" si="14"/>
        <v>37198.699999999997</v>
      </c>
      <c r="G46" s="1021">
        <f t="shared" si="15"/>
        <v>21256.400000000001</v>
      </c>
      <c r="H46" s="1021">
        <v>5400</v>
      </c>
      <c r="I46" s="1021">
        <f t="shared" si="16"/>
        <v>5314.1</v>
      </c>
      <c r="J46" s="1021">
        <f t="shared" si="11"/>
        <v>70229.78</v>
      </c>
      <c r="K46" s="1021"/>
      <c r="L46" s="1021"/>
      <c r="M46" s="1021">
        <f t="shared" si="12"/>
        <v>139398.97999999998</v>
      </c>
      <c r="N46" s="1024">
        <f t="shared" si="13"/>
        <v>10628.2</v>
      </c>
    </row>
    <row r="47" spans="1:14" ht="15" x14ac:dyDescent="0.15">
      <c r="A47" s="1022">
        <v>17</v>
      </c>
      <c r="B47" s="1020" t="s">
        <v>1085</v>
      </c>
      <c r="C47" s="1020" t="s">
        <v>1068</v>
      </c>
      <c r="D47" s="1021">
        <v>106282</v>
      </c>
      <c r="E47" s="1021"/>
      <c r="F47" s="1021">
        <f t="shared" si="14"/>
        <v>37198.699999999997</v>
      </c>
      <c r="G47" s="1021">
        <f t="shared" si="15"/>
        <v>21256.400000000001</v>
      </c>
      <c r="H47" s="1021">
        <v>5400</v>
      </c>
      <c r="I47" s="1021">
        <f t="shared" si="16"/>
        <v>5314.1</v>
      </c>
      <c r="J47" s="1021">
        <f t="shared" si="11"/>
        <v>70229.78</v>
      </c>
      <c r="K47" s="1021"/>
      <c r="L47" s="1021"/>
      <c r="M47" s="1021">
        <f t="shared" si="12"/>
        <v>139398.97999999998</v>
      </c>
      <c r="N47" s="1024">
        <f t="shared" si="13"/>
        <v>10628.2</v>
      </c>
    </row>
    <row r="48" spans="1:14" ht="15" x14ac:dyDescent="0.15">
      <c r="A48" s="1022">
        <v>18</v>
      </c>
      <c r="B48" s="1020" t="s">
        <v>1086</v>
      </c>
      <c r="C48" s="1020" t="s">
        <v>1068</v>
      </c>
      <c r="D48" s="1021">
        <v>106282</v>
      </c>
      <c r="E48" s="1021"/>
      <c r="F48" s="1021">
        <f t="shared" si="14"/>
        <v>37198.699999999997</v>
      </c>
      <c r="G48" s="1021">
        <f t="shared" si="15"/>
        <v>21256.400000000001</v>
      </c>
      <c r="H48" s="1021">
        <v>5400</v>
      </c>
      <c r="I48" s="1021">
        <f t="shared" si="16"/>
        <v>5314.1</v>
      </c>
      <c r="J48" s="1021">
        <f t="shared" si="11"/>
        <v>70229.78</v>
      </c>
      <c r="K48" s="1021"/>
      <c r="L48" s="1021"/>
      <c r="M48" s="1021">
        <f t="shared" si="12"/>
        <v>139398.97999999998</v>
      </c>
      <c r="N48" s="1024">
        <f t="shared" si="13"/>
        <v>10628.2</v>
      </c>
    </row>
    <row r="49" spans="1:14" ht="15" x14ac:dyDescent="0.15">
      <c r="A49" s="1019">
        <v>19</v>
      </c>
      <c r="B49" s="1020" t="s">
        <v>1087</v>
      </c>
      <c r="C49" s="1020" t="s">
        <v>1068</v>
      </c>
      <c r="D49" s="1021">
        <v>106282</v>
      </c>
      <c r="E49" s="1021"/>
      <c r="F49" s="1021">
        <f t="shared" si="14"/>
        <v>37198.699999999997</v>
      </c>
      <c r="G49" s="1021">
        <f t="shared" si="15"/>
        <v>21256.400000000001</v>
      </c>
      <c r="H49" s="1021">
        <v>5400</v>
      </c>
      <c r="I49" s="1021">
        <f t="shared" si="16"/>
        <v>5314.1</v>
      </c>
      <c r="J49" s="1021">
        <f t="shared" si="11"/>
        <v>70229.78</v>
      </c>
      <c r="K49" s="1021"/>
      <c r="L49" s="1021"/>
      <c r="M49" s="1021">
        <f t="shared" si="12"/>
        <v>139398.97999999998</v>
      </c>
      <c r="N49" s="1024">
        <f t="shared" si="13"/>
        <v>10628.2</v>
      </c>
    </row>
    <row r="50" spans="1:14" ht="15" x14ac:dyDescent="0.15">
      <c r="A50" s="1022">
        <v>20</v>
      </c>
      <c r="B50" s="1020" t="s">
        <v>1088</v>
      </c>
      <c r="C50" s="1020" t="s">
        <v>1068</v>
      </c>
      <c r="D50" s="1021">
        <v>106282</v>
      </c>
      <c r="E50" s="1021"/>
      <c r="F50" s="1021">
        <f t="shared" si="14"/>
        <v>37198.699999999997</v>
      </c>
      <c r="G50" s="1021">
        <f t="shared" si="15"/>
        <v>21256.400000000001</v>
      </c>
      <c r="H50" s="1021">
        <v>5400</v>
      </c>
      <c r="I50" s="1021">
        <f t="shared" si="16"/>
        <v>5314.1</v>
      </c>
      <c r="J50" s="1021">
        <f t="shared" si="11"/>
        <v>70229.78</v>
      </c>
      <c r="K50" s="1021"/>
      <c r="L50" s="1021"/>
      <c r="M50" s="1021">
        <f t="shared" si="12"/>
        <v>139398.97999999998</v>
      </c>
      <c r="N50" s="1024">
        <f t="shared" si="13"/>
        <v>10628.2</v>
      </c>
    </row>
    <row r="51" spans="1:14" ht="15" x14ac:dyDescent="0.15">
      <c r="A51" s="1022">
        <v>21</v>
      </c>
      <c r="B51" s="1020" t="s">
        <v>1089</v>
      </c>
      <c r="C51" s="1020" t="s">
        <v>1068</v>
      </c>
      <c r="D51" s="1021">
        <v>106282</v>
      </c>
      <c r="E51" s="1021"/>
      <c r="F51" s="1021">
        <f t="shared" si="14"/>
        <v>37198.699999999997</v>
      </c>
      <c r="G51" s="1021">
        <f t="shared" si="15"/>
        <v>21256.400000000001</v>
      </c>
      <c r="H51" s="1021">
        <v>5400</v>
      </c>
      <c r="I51" s="1021">
        <f t="shared" si="16"/>
        <v>5314.1</v>
      </c>
      <c r="J51" s="1021">
        <f t="shared" si="11"/>
        <v>70229.78</v>
      </c>
      <c r="K51" s="1021"/>
      <c r="L51" s="1021"/>
      <c r="M51" s="1021">
        <f t="shared" si="12"/>
        <v>139398.97999999998</v>
      </c>
      <c r="N51" s="1024">
        <f t="shared" si="13"/>
        <v>10628.2</v>
      </c>
    </row>
    <row r="52" spans="1:14" ht="15" x14ac:dyDescent="0.15">
      <c r="A52" s="1019">
        <v>22</v>
      </c>
      <c r="B52" s="1020" t="s">
        <v>1090</v>
      </c>
      <c r="C52" s="1020" t="s">
        <v>1068</v>
      </c>
      <c r="D52" s="1021">
        <v>106282</v>
      </c>
      <c r="E52" s="1021"/>
      <c r="F52" s="1021">
        <f t="shared" si="14"/>
        <v>37198.699999999997</v>
      </c>
      <c r="G52" s="1021">
        <f t="shared" si="15"/>
        <v>21256.400000000001</v>
      </c>
      <c r="H52" s="1021">
        <v>5400</v>
      </c>
      <c r="I52" s="1021">
        <f t="shared" si="16"/>
        <v>5314.1</v>
      </c>
      <c r="J52" s="1021">
        <f t="shared" si="11"/>
        <v>70229.78</v>
      </c>
      <c r="K52" s="1021"/>
      <c r="L52" s="1021"/>
      <c r="M52" s="1021">
        <f t="shared" si="12"/>
        <v>139398.97999999998</v>
      </c>
      <c r="N52" s="1024">
        <f t="shared" si="13"/>
        <v>10628.2</v>
      </c>
    </row>
    <row r="53" spans="1:14" ht="15" x14ac:dyDescent="0.15">
      <c r="A53" s="1022">
        <v>23</v>
      </c>
      <c r="B53" s="1020" t="s">
        <v>1091</v>
      </c>
      <c r="C53" s="1020" t="s">
        <v>1068</v>
      </c>
      <c r="D53" s="1021">
        <v>106282</v>
      </c>
      <c r="E53" s="1021"/>
      <c r="F53" s="1021">
        <f t="shared" si="14"/>
        <v>37198.699999999997</v>
      </c>
      <c r="G53" s="1021">
        <f t="shared" si="15"/>
        <v>21256.400000000001</v>
      </c>
      <c r="H53" s="1021">
        <v>5400</v>
      </c>
      <c r="I53" s="1021">
        <f t="shared" si="16"/>
        <v>5314.1</v>
      </c>
      <c r="J53" s="1021">
        <f t="shared" si="11"/>
        <v>70229.78</v>
      </c>
      <c r="K53" s="1021"/>
      <c r="L53" s="1021"/>
      <c r="M53" s="1021">
        <f t="shared" si="12"/>
        <v>139398.97999999998</v>
      </c>
      <c r="N53" s="1024">
        <f t="shared" si="13"/>
        <v>10628.2</v>
      </c>
    </row>
    <row r="54" spans="1:14" ht="15.75" thickBot="1" x14ac:dyDescent="0.2">
      <c r="A54" s="1032">
        <v>24</v>
      </c>
      <c r="B54" s="1033" t="s">
        <v>1092</v>
      </c>
      <c r="C54" s="1033" t="s">
        <v>1068</v>
      </c>
      <c r="D54" s="1034">
        <v>106282</v>
      </c>
      <c r="E54" s="1034"/>
      <c r="F54" s="1034">
        <f t="shared" si="14"/>
        <v>37198.699999999997</v>
      </c>
      <c r="G54" s="1034">
        <f t="shared" si="15"/>
        <v>21256.400000000001</v>
      </c>
      <c r="H54" s="1034">
        <v>5400</v>
      </c>
      <c r="I54" s="1034">
        <f t="shared" si="16"/>
        <v>5314.1</v>
      </c>
      <c r="J54" s="1034">
        <f t="shared" si="11"/>
        <v>70229.78</v>
      </c>
      <c r="K54" s="1034"/>
      <c r="L54" s="1034"/>
      <c r="M54" s="1034">
        <f t="shared" si="12"/>
        <v>139398.97999999998</v>
      </c>
      <c r="N54" s="1035">
        <f t="shared" si="13"/>
        <v>10628.2</v>
      </c>
    </row>
    <row r="55" spans="1:14" s="821" customFormat="1" ht="15" thickBot="1" x14ac:dyDescent="0.2">
      <c r="A55" s="1665" t="s">
        <v>1259</v>
      </c>
      <c r="B55" s="1666"/>
      <c r="C55" s="1036"/>
      <c r="D55" s="838">
        <f>SUM(D6:D54)</f>
        <v>6070016</v>
      </c>
      <c r="E55" s="838">
        <f t="shared" ref="E55:N55" si="17">SUM(E6:E54)</f>
        <v>0</v>
      </c>
      <c r="F55" s="838">
        <f t="shared" si="17"/>
        <v>2124505.5999999987</v>
      </c>
      <c r="G55" s="838">
        <f t="shared" si="17"/>
        <v>1214003.2</v>
      </c>
      <c r="H55" s="838">
        <f t="shared" si="17"/>
        <v>264600</v>
      </c>
      <c r="I55" s="838">
        <f t="shared" si="17"/>
        <v>303500.79999999999</v>
      </c>
      <c r="J55" s="838">
        <f t="shared" si="17"/>
        <v>3484369.1199999964</v>
      </c>
      <c r="K55" s="838">
        <f t="shared" si="17"/>
        <v>0</v>
      </c>
      <c r="L55" s="838">
        <f t="shared" si="17"/>
        <v>0</v>
      </c>
      <c r="M55" s="838">
        <f t="shared" si="17"/>
        <v>7390978.7200000081</v>
      </c>
      <c r="N55" s="838">
        <f t="shared" si="17"/>
        <v>607001.59999999998</v>
      </c>
    </row>
    <row r="56" spans="1:14" ht="15" x14ac:dyDescent="0.15">
      <c r="A56" s="1044"/>
      <c r="B56" s="1045" t="s">
        <v>896</v>
      </c>
      <c r="C56" s="1045" t="s">
        <v>1407</v>
      </c>
      <c r="D56" s="1046">
        <v>356105</v>
      </c>
      <c r="E56" s="1046"/>
      <c r="F56" s="1046">
        <f t="shared" ref="F56:F68" si="18">D56*35%</f>
        <v>124636.74999999999</v>
      </c>
      <c r="G56" s="1046">
        <f t="shared" ref="G56:G68" si="19">D56*20%</f>
        <v>71221</v>
      </c>
      <c r="H56" s="1046">
        <v>7560</v>
      </c>
      <c r="I56" s="1046">
        <f t="shared" ref="I56:I68" si="20">D56*5%</f>
        <v>17805.25</v>
      </c>
      <c r="J56" s="1046">
        <f t="shared" ref="J56:J68" si="21">D56*5%+24000</f>
        <v>41805.25</v>
      </c>
      <c r="K56" s="1046"/>
      <c r="L56" s="1046"/>
      <c r="M56" s="1046">
        <f t="shared" ref="M56:M68" si="22">SUM(F56:J56)</f>
        <v>263028.25</v>
      </c>
      <c r="N56" s="1047">
        <f t="shared" ref="N56:N68" si="23">D56*10%</f>
        <v>35610.5</v>
      </c>
    </row>
    <row r="57" spans="1:14" ht="15" x14ac:dyDescent="0.15">
      <c r="A57" s="1048"/>
      <c r="B57" s="1038" t="s">
        <v>897</v>
      </c>
      <c r="C57" s="1038" t="s">
        <v>1407</v>
      </c>
      <c r="D57" s="1039">
        <v>356105</v>
      </c>
      <c r="E57" s="1039"/>
      <c r="F57" s="1039">
        <f t="shared" si="18"/>
        <v>124636.74999999999</v>
      </c>
      <c r="G57" s="1039">
        <f t="shared" si="19"/>
        <v>71221</v>
      </c>
      <c r="H57" s="1039">
        <v>7560</v>
      </c>
      <c r="I57" s="1039">
        <f t="shared" si="20"/>
        <v>17805.25</v>
      </c>
      <c r="J57" s="1039">
        <f t="shared" si="21"/>
        <v>41805.25</v>
      </c>
      <c r="K57" s="1039"/>
      <c r="L57" s="1039"/>
      <c r="M57" s="1039">
        <f t="shared" si="22"/>
        <v>263028.25</v>
      </c>
      <c r="N57" s="1049">
        <f t="shared" si="23"/>
        <v>35610.5</v>
      </c>
    </row>
    <row r="58" spans="1:14" ht="15" x14ac:dyDescent="0.15">
      <c r="A58" s="1048"/>
      <c r="B58" s="1038" t="s">
        <v>898</v>
      </c>
      <c r="C58" s="1038" t="s">
        <v>1407</v>
      </c>
      <c r="D58" s="1039">
        <v>356105</v>
      </c>
      <c r="E58" s="1039"/>
      <c r="F58" s="1039">
        <f t="shared" si="18"/>
        <v>124636.74999999999</v>
      </c>
      <c r="G58" s="1039">
        <f t="shared" si="19"/>
        <v>71221</v>
      </c>
      <c r="H58" s="1039">
        <v>7560</v>
      </c>
      <c r="I58" s="1039">
        <f t="shared" si="20"/>
        <v>17805.25</v>
      </c>
      <c r="J58" s="1039">
        <f t="shared" si="21"/>
        <v>41805.25</v>
      </c>
      <c r="K58" s="1039"/>
      <c r="L58" s="1039"/>
      <c r="M58" s="1039">
        <f t="shared" si="22"/>
        <v>263028.25</v>
      </c>
      <c r="N58" s="1049">
        <f t="shared" si="23"/>
        <v>35610.5</v>
      </c>
    </row>
    <row r="59" spans="1:14" ht="15" x14ac:dyDescent="0.15">
      <c r="A59" s="1048"/>
      <c r="B59" s="1038" t="s">
        <v>899</v>
      </c>
      <c r="C59" s="1038" t="s">
        <v>1407</v>
      </c>
      <c r="D59" s="1039">
        <v>356105</v>
      </c>
      <c r="E59" s="1039"/>
      <c r="F59" s="1039">
        <f t="shared" si="18"/>
        <v>124636.74999999999</v>
      </c>
      <c r="G59" s="1039">
        <f t="shared" si="19"/>
        <v>71221</v>
      </c>
      <c r="H59" s="1039">
        <v>7560</v>
      </c>
      <c r="I59" s="1039">
        <f t="shared" si="20"/>
        <v>17805.25</v>
      </c>
      <c r="J59" s="1039">
        <f t="shared" si="21"/>
        <v>41805.25</v>
      </c>
      <c r="K59" s="1039"/>
      <c r="L59" s="1039"/>
      <c r="M59" s="1039">
        <f t="shared" si="22"/>
        <v>263028.25</v>
      </c>
      <c r="N59" s="1049">
        <f t="shared" si="23"/>
        <v>35610.5</v>
      </c>
    </row>
    <row r="60" spans="1:14" ht="15" x14ac:dyDescent="0.15">
      <c r="A60" s="1048"/>
      <c r="B60" s="1038" t="s">
        <v>900</v>
      </c>
      <c r="C60" s="1038" t="s">
        <v>1407</v>
      </c>
      <c r="D60" s="1039">
        <v>356105</v>
      </c>
      <c r="E60" s="1039"/>
      <c r="F60" s="1039">
        <f t="shared" si="18"/>
        <v>124636.74999999999</v>
      </c>
      <c r="G60" s="1039">
        <f t="shared" si="19"/>
        <v>71221</v>
      </c>
      <c r="H60" s="1039">
        <v>7560</v>
      </c>
      <c r="I60" s="1039">
        <f t="shared" si="20"/>
        <v>17805.25</v>
      </c>
      <c r="J60" s="1039">
        <f t="shared" si="21"/>
        <v>41805.25</v>
      </c>
      <c r="K60" s="1039"/>
      <c r="L60" s="1039"/>
      <c r="M60" s="1039">
        <f t="shared" si="22"/>
        <v>263028.25</v>
      </c>
      <c r="N60" s="1049">
        <f t="shared" si="23"/>
        <v>35610.5</v>
      </c>
    </row>
    <row r="61" spans="1:14" ht="15" x14ac:dyDescent="0.15">
      <c r="A61" s="1050">
        <v>47</v>
      </c>
      <c r="B61" s="1041" t="s">
        <v>901</v>
      </c>
      <c r="C61" s="1038" t="s">
        <v>1407</v>
      </c>
      <c r="D61" s="1039">
        <v>356105</v>
      </c>
      <c r="E61" s="1039"/>
      <c r="F61" s="1039">
        <f t="shared" si="18"/>
        <v>124636.74999999999</v>
      </c>
      <c r="G61" s="1039">
        <f t="shared" si="19"/>
        <v>71221</v>
      </c>
      <c r="H61" s="1039">
        <v>7560</v>
      </c>
      <c r="I61" s="1039">
        <f t="shared" si="20"/>
        <v>17805.25</v>
      </c>
      <c r="J61" s="1039">
        <f t="shared" si="21"/>
        <v>41805.25</v>
      </c>
      <c r="K61" s="1039"/>
      <c r="L61" s="1039"/>
      <c r="M61" s="1039">
        <f t="shared" si="22"/>
        <v>263028.25</v>
      </c>
      <c r="N61" s="1049">
        <f t="shared" si="23"/>
        <v>35610.5</v>
      </c>
    </row>
    <row r="62" spans="1:14" ht="15" x14ac:dyDescent="0.15">
      <c r="A62" s="1050">
        <v>48</v>
      </c>
      <c r="B62" s="1038" t="s">
        <v>902</v>
      </c>
      <c r="C62" s="1038" t="s">
        <v>1407</v>
      </c>
      <c r="D62" s="1039">
        <v>356105</v>
      </c>
      <c r="E62" s="1039"/>
      <c r="F62" s="1039">
        <f t="shared" si="18"/>
        <v>124636.74999999999</v>
      </c>
      <c r="G62" s="1039">
        <f t="shared" si="19"/>
        <v>71221</v>
      </c>
      <c r="H62" s="1039">
        <v>7560</v>
      </c>
      <c r="I62" s="1039">
        <f t="shared" si="20"/>
        <v>17805.25</v>
      </c>
      <c r="J62" s="1039">
        <f t="shared" si="21"/>
        <v>41805.25</v>
      </c>
      <c r="K62" s="1039"/>
      <c r="L62" s="1039"/>
      <c r="M62" s="1039">
        <f t="shared" si="22"/>
        <v>263028.25</v>
      </c>
      <c r="N62" s="1049">
        <f t="shared" si="23"/>
        <v>35610.5</v>
      </c>
    </row>
    <row r="63" spans="1:14" ht="15" x14ac:dyDescent="0.15">
      <c r="A63" s="1050">
        <v>49</v>
      </c>
      <c r="B63" s="1038" t="s">
        <v>1404</v>
      </c>
      <c r="C63" s="1042" t="s">
        <v>907</v>
      </c>
      <c r="D63" s="1039">
        <v>313230</v>
      </c>
      <c r="E63" s="1039"/>
      <c r="F63" s="1039">
        <f t="shared" si="18"/>
        <v>109630.5</v>
      </c>
      <c r="G63" s="1039">
        <f t="shared" si="19"/>
        <v>62646</v>
      </c>
      <c r="H63" s="1039">
        <v>7560</v>
      </c>
      <c r="I63" s="1039">
        <f t="shared" si="20"/>
        <v>15661.5</v>
      </c>
      <c r="J63" s="1039">
        <f t="shared" si="21"/>
        <v>39661.5</v>
      </c>
      <c r="K63" s="1039"/>
      <c r="L63" s="1039"/>
      <c r="M63" s="1039">
        <f t="shared" si="22"/>
        <v>235159.5</v>
      </c>
      <c r="N63" s="1049">
        <f t="shared" si="23"/>
        <v>31323</v>
      </c>
    </row>
    <row r="64" spans="1:14" ht="15" x14ac:dyDescent="0.15">
      <c r="A64" s="1050">
        <v>50</v>
      </c>
      <c r="B64" s="1038" t="s">
        <v>1405</v>
      </c>
      <c r="C64" s="1042" t="s">
        <v>907</v>
      </c>
      <c r="D64" s="1039">
        <v>313230</v>
      </c>
      <c r="E64" s="1039"/>
      <c r="F64" s="1039">
        <f t="shared" si="18"/>
        <v>109630.5</v>
      </c>
      <c r="G64" s="1039">
        <f t="shared" si="19"/>
        <v>62646</v>
      </c>
      <c r="H64" s="1039">
        <v>7560</v>
      </c>
      <c r="I64" s="1039">
        <f t="shared" si="20"/>
        <v>15661.5</v>
      </c>
      <c r="J64" s="1039">
        <f t="shared" si="21"/>
        <v>39661.5</v>
      </c>
      <c r="K64" s="1039"/>
      <c r="L64" s="1039"/>
      <c r="M64" s="1039">
        <f t="shared" si="22"/>
        <v>235159.5</v>
      </c>
      <c r="N64" s="1049">
        <f t="shared" si="23"/>
        <v>31323</v>
      </c>
    </row>
    <row r="65" spans="1:14" ht="15" x14ac:dyDescent="0.15">
      <c r="A65" s="1050">
        <v>51</v>
      </c>
      <c r="B65" s="1038" t="s">
        <v>905</v>
      </c>
      <c r="C65" s="1042" t="s">
        <v>907</v>
      </c>
      <c r="D65" s="1039">
        <v>313230</v>
      </c>
      <c r="E65" s="1039"/>
      <c r="F65" s="1039">
        <f t="shared" si="18"/>
        <v>109630.5</v>
      </c>
      <c r="G65" s="1039">
        <f t="shared" si="19"/>
        <v>62646</v>
      </c>
      <c r="H65" s="1039">
        <v>7560</v>
      </c>
      <c r="I65" s="1039">
        <f t="shared" si="20"/>
        <v>15661.5</v>
      </c>
      <c r="J65" s="1039">
        <f t="shared" si="21"/>
        <v>39661.5</v>
      </c>
      <c r="K65" s="1039"/>
      <c r="L65" s="1039"/>
      <c r="M65" s="1039">
        <f t="shared" si="22"/>
        <v>235159.5</v>
      </c>
      <c r="N65" s="1049">
        <f t="shared" si="23"/>
        <v>31323</v>
      </c>
    </row>
    <row r="66" spans="1:14" ht="15" x14ac:dyDescent="0.15">
      <c r="A66" s="1050">
        <v>52</v>
      </c>
      <c r="B66" s="1038" t="s">
        <v>906</v>
      </c>
      <c r="C66" s="1042" t="s">
        <v>907</v>
      </c>
      <c r="D66" s="1039">
        <v>313230</v>
      </c>
      <c r="E66" s="1039"/>
      <c r="F66" s="1039">
        <f t="shared" si="18"/>
        <v>109630.5</v>
      </c>
      <c r="G66" s="1039">
        <f t="shared" si="19"/>
        <v>62646</v>
      </c>
      <c r="H66" s="1039">
        <v>7560</v>
      </c>
      <c r="I66" s="1039">
        <f t="shared" si="20"/>
        <v>15661.5</v>
      </c>
      <c r="J66" s="1039">
        <f t="shared" si="21"/>
        <v>39661.5</v>
      </c>
      <c r="K66" s="1039"/>
      <c r="L66" s="1039"/>
      <c r="M66" s="1039">
        <f t="shared" si="22"/>
        <v>235159.5</v>
      </c>
      <c r="N66" s="1049">
        <f t="shared" si="23"/>
        <v>31323</v>
      </c>
    </row>
    <row r="67" spans="1:14" ht="15" x14ac:dyDescent="0.15">
      <c r="A67" s="1050"/>
      <c r="B67" s="1038" t="s">
        <v>908</v>
      </c>
      <c r="C67" s="1042" t="s">
        <v>1306</v>
      </c>
      <c r="D67" s="1039">
        <v>593299</v>
      </c>
      <c r="E67" s="1039"/>
      <c r="F67" s="1039">
        <f t="shared" si="18"/>
        <v>207654.65</v>
      </c>
      <c r="G67" s="1039">
        <f t="shared" si="19"/>
        <v>118659.8</v>
      </c>
      <c r="H67" s="1039">
        <v>8640</v>
      </c>
      <c r="I67" s="1039">
        <f t="shared" si="20"/>
        <v>29664.95</v>
      </c>
      <c r="J67" s="1039">
        <f t="shared" si="21"/>
        <v>53664.95</v>
      </c>
      <c r="K67" s="1039"/>
      <c r="L67" s="1039"/>
      <c r="M67" s="1039">
        <f t="shared" si="22"/>
        <v>418284.35000000003</v>
      </c>
      <c r="N67" s="1049">
        <f t="shared" si="23"/>
        <v>59329.9</v>
      </c>
    </row>
    <row r="68" spans="1:14" ht="15.75" thickBot="1" x14ac:dyDescent="0.2">
      <c r="A68" s="1051"/>
      <c r="B68" s="1052" t="s">
        <v>1406</v>
      </c>
      <c r="C68" s="1053" t="s">
        <v>1306</v>
      </c>
      <c r="D68" s="1054">
        <v>593299</v>
      </c>
      <c r="E68" s="1054"/>
      <c r="F68" s="1054">
        <f t="shared" si="18"/>
        <v>207654.65</v>
      </c>
      <c r="G68" s="1054">
        <f t="shared" si="19"/>
        <v>118659.8</v>
      </c>
      <c r="H68" s="1054">
        <v>8640</v>
      </c>
      <c r="I68" s="1054">
        <f t="shared" si="20"/>
        <v>29664.95</v>
      </c>
      <c r="J68" s="1054">
        <f t="shared" si="21"/>
        <v>53664.95</v>
      </c>
      <c r="K68" s="1054"/>
      <c r="L68" s="1054"/>
      <c r="M68" s="1054">
        <f t="shared" si="22"/>
        <v>418284.35000000003</v>
      </c>
      <c r="N68" s="1055">
        <f t="shared" si="23"/>
        <v>59329.9</v>
      </c>
    </row>
    <row r="69" spans="1:14" s="821" customFormat="1" ht="15.75" thickBot="1" x14ac:dyDescent="0.2">
      <c r="A69" s="1663" t="s">
        <v>912</v>
      </c>
      <c r="B69" s="1664"/>
      <c r="C69" s="1664"/>
      <c r="D69" s="1060">
        <f>SUM(D56:D68)</f>
        <v>4932253</v>
      </c>
      <c r="E69" s="1060">
        <f t="shared" ref="E69:N69" si="24">SUM(E56:E68)</f>
        <v>0</v>
      </c>
      <c r="F69" s="1060">
        <f t="shared" si="24"/>
        <v>1726288.5499999998</v>
      </c>
      <c r="G69" s="1060">
        <f t="shared" si="24"/>
        <v>986450.60000000009</v>
      </c>
      <c r="H69" s="1060">
        <f t="shared" si="24"/>
        <v>100440</v>
      </c>
      <c r="I69" s="1060">
        <f t="shared" si="24"/>
        <v>246612.65000000002</v>
      </c>
      <c r="J69" s="1060">
        <f t="shared" si="24"/>
        <v>558612.65</v>
      </c>
      <c r="K69" s="1060">
        <f t="shared" si="24"/>
        <v>0</v>
      </c>
      <c r="L69" s="1060">
        <f t="shared" si="24"/>
        <v>0</v>
      </c>
      <c r="M69" s="1060">
        <f t="shared" si="24"/>
        <v>3618404.45</v>
      </c>
      <c r="N69" s="1060">
        <f t="shared" si="24"/>
        <v>493225.30000000005</v>
      </c>
    </row>
    <row r="70" spans="1:14" ht="15" x14ac:dyDescent="0.15">
      <c r="A70" s="1056"/>
      <c r="B70" s="1057" t="s">
        <v>1408</v>
      </c>
      <c r="C70" s="1057" t="s">
        <v>1010</v>
      </c>
      <c r="D70" s="1058">
        <v>633070</v>
      </c>
      <c r="E70" s="1058"/>
      <c r="F70" s="831">
        <f>D70*35%</f>
        <v>221574.5</v>
      </c>
      <c r="G70" s="831">
        <f>D70*20%</f>
        <v>126614</v>
      </c>
      <c r="H70" s="831">
        <v>8640</v>
      </c>
      <c r="I70" s="831">
        <f>D70*5%</f>
        <v>31653.5</v>
      </c>
      <c r="J70" s="831">
        <f>D70*5%+24000</f>
        <v>55653.5</v>
      </c>
      <c r="K70" s="831"/>
      <c r="L70" s="831"/>
      <c r="M70" s="831">
        <f>SUM(F70:J70)</f>
        <v>444135.5</v>
      </c>
      <c r="N70" s="833">
        <f>D70*10%</f>
        <v>63307</v>
      </c>
    </row>
    <row r="71" spans="1:14" ht="15" x14ac:dyDescent="0.15">
      <c r="A71" s="836">
        <v>55</v>
      </c>
      <c r="B71" s="826" t="s">
        <v>1409</v>
      </c>
      <c r="C71" s="1040" t="s">
        <v>874</v>
      </c>
      <c r="D71" s="1043"/>
      <c r="E71" s="1043"/>
      <c r="F71" s="825"/>
      <c r="G71" s="825"/>
      <c r="H71" s="825"/>
      <c r="I71" s="825"/>
      <c r="J71" s="825"/>
      <c r="K71" s="825"/>
      <c r="L71" s="825"/>
      <c r="M71" s="825"/>
      <c r="N71" s="835"/>
    </row>
    <row r="72" spans="1:14" ht="15" x14ac:dyDescent="0.15">
      <c r="A72" s="836"/>
      <c r="B72" s="826" t="s">
        <v>1410</v>
      </c>
      <c r="C72" s="1040" t="s">
        <v>928</v>
      </c>
      <c r="D72" s="1043">
        <v>695307</v>
      </c>
      <c r="E72" s="1043"/>
      <c r="F72" s="825">
        <f>D72*35%</f>
        <v>243357.44999999998</v>
      </c>
      <c r="G72" s="825">
        <f>D72*20%</f>
        <v>139061.4</v>
      </c>
      <c r="H72" s="825">
        <v>8640</v>
      </c>
      <c r="I72" s="825">
        <f>D72*5%</f>
        <v>34765.35</v>
      </c>
      <c r="J72" s="825">
        <f>D72*5%+24000</f>
        <v>58765.35</v>
      </c>
      <c r="K72" s="825"/>
      <c r="L72" s="825"/>
      <c r="M72" s="825">
        <f>SUM(F72:J72)</f>
        <v>484589.54999999993</v>
      </c>
      <c r="N72" s="835">
        <f>D72*10%</f>
        <v>69530.7</v>
      </c>
    </row>
    <row r="73" spans="1:14" ht="15" x14ac:dyDescent="0.15">
      <c r="A73" s="1050"/>
      <c r="B73" s="1040" t="s">
        <v>909</v>
      </c>
      <c r="C73" s="1040" t="s">
        <v>893</v>
      </c>
      <c r="D73" s="1043">
        <v>737854</v>
      </c>
      <c r="E73" s="1043"/>
      <c r="F73" s="825">
        <f>D73*35%</f>
        <v>258248.9</v>
      </c>
      <c r="G73" s="825">
        <f>D73*20%</f>
        <v>147570.80000000002</v>
      </c>
      <c r="H73" s="825">
        <v>8640</v>
      </c>
      <c r="I73" s="825">
        <f>D73*5%</f>
        <v>36892.700000000004</v>
      </c>
      <c r="J73" s="825">
        <f>D73*5%+24000</f>
        <v>60892.700000000004</v>
      </c>
      <c r="K73" s="825"/>
      <c r="L73" s="825"/>
      <c r="M73" s="825">
        <f>SUM(F73:J73)</f>
        <v>512245.10000000003</v>
      </c>
      <c r="N73" s="835">
        <f>D73*10%</f>
        <v>73785.400000000009</v>
      </c>
    </row>
    <row r="74" spans="1:14" ht="15" x14ac:dyDescent="0.15">
      <c r="A74" s="836">
        <v>53</v>
      </c>
      <c r="B74" s="826" t="s">
        <v>910</v>
      </c>
      <c r="C74" s="1040" t="s">
        <v>893</v>
      </c>
      <c r="D74" s="1043">
        <v>737854</v>
      </c>
      <c r="E74" s="1043"/>
      <c r="F74" s="825">
        <f>D74*35%</f>
        <v>258248.9</v>
      </c>
      <c r="G74" s="825">
        <f>D74*20%</f>
        <v>147570.80000000002</v>
      </c>
      <c r="H74" s="825">
        <v>8640</v>
      </c>
      <c r="I74" s="825">
        <f>D74*5%</f>
        <v>36892.700000000004</v>
      </c>
      <c r="J74" s="825">
        <f>D74*5%+24000</f>
        <v>60892.700000000004</v>
      </c>
      <c r="K74" s="825"/>
      <c r="L74" s="825"/>
      <c r="M74" s="825">
        <f>SUM(F74:J74)</f>
        <v>512245.10000000003</v>
      </c>
      <c r="N74" s="835">
        <f>D74*10%</f>
        <v>73785.400000000009</v>
      </c>
    </row>
    <row r="75" spans="1:14" ht="15" x14ac:dyDescent="0.15">
      <c r="A75" s="836">
        <v>54</v>
      </c>
      <c r="B75" s="826" t="s">
        <v>911</v>
      </c>
      <c r="C75" s="1040" t="s">
        <v>893</v>
      </c>
      <c r="D75" s="1043">
        <v>737854</v>
      </c>
      <c r="E75" s="1043"/>
      <c r="F75" s="825">
        <f>D75*35%</f>
        <v>258248.9</v>
      </c>
      <c r="G75" s="825">
        <f>D75*20%</f>
        <v>147570.80000000002</v>
      </c>
      <c r="H75" s="825">
        <v>8640</v>
      </c>
      <c r="I75" s="825">
        <f>D75*5%</f>
        <v>36892.700000000004</v>
      </c>
      <c r="J75" s="825">
        <f>D75*5%+24000</f>
        <v>60892.700000000004</v>
      </c>
      <c r="K75" s="825"/>
      <c r="L75" s="825"/>
      <c r="M75" s="825">
        <f>SUM(F75:J75)</f>
        <v>512245.10000000003</v>
      </c>
      <c r="N75" s="835">
        <f>D75*10%</f>
        <v>73785.400000000009</v>
      </c>
    </row>
    <row r="76" spans="1:14" ht="15" x14ac:dyDescent="0.15">
      <c r="A76" s="836">
        <v>57</v>
      </c>
      <c r="B76" s="826" t="s">
        <v>1411</v>
      </c>
      <c r="C76" s="1040" t="s">
        <v>893</v>
      </c>
      <c r="D76" s="1043"/>
      <c r="E76" s="825"/>
      <c r="F76" s="825"/>
      <c r="G76" s="825"/>
      <c r="H76" s="825"/>
      <c r="I76" s="825"/>
      <c r="J76" s="825"/>
      <c r="K76" s="825"/>
      <c r="L76" s="825"/>
      <c r="M76" s="825"/>
      <c r="N76" s="835"/>
    </row>
    <row r="77" spans="1:14" ht="15" thickBot="1" x14ac:dyDescent="0.2">
      <c r="A77" s="845">
        <v>58</v>
      </c>
      <c r="B77" s="814" t="s">
        <v>1410</v>
      </c>
      <c r="C77" s="1059" t="s">
        <v>941</v>
      </c>
      <c r="D77" s="815">
        <v>871787</v>
      </c>
      <c r="E77" s="815"/>
      <c r="F77" s="815">
        <f>D77*35%</f>
        <v>305125.44999999995</v>
      </c>
      <c r="G77" s="815">
        <f>D77*20%</f>
        <v>174357.40000000002</v>
      </c>
      <c r="H77" s="815">
        <v>9720</v>
      </c>
      <c r="I77" s="815">
        <f>D77*5%</f>
        <v>43589.350000000006</v>
      </c>
      <c r="J77" s="815">
        <f>D77*5%+24000</f>
        <v>67589.350000000006</v>
      </c>
      <c r="K77" s="815">
        <v>275234</v>
      </c>
      <c r="L77" s="815">
        <v>7560</v>
      </c>
      <c r="M77" s="815">
        <f>SUM(F77:J77)</f>
        <v>600381.54999999993</v>
      </c>
      <c r="N77" s="841">
        <f>D77*10%</f>
        <v>87178.700000000012</v>
      </c>
    </row>
    <row r="78" spans="1:14" s="821" customFormat="1" ht="15" thickBot="1" x14ac:dyDescent="0.2">
      <c r="A78" s="1661" t="s">
        <v>875</v>
      </c>
      <c r="B78" s="1662"/>
      <c r="C78" s="1662"/>
      <c r="D78" s="818">
        <f t="shared" ref="D78:N78" si="25">SUM(D74:D77)</f>
        <v>2347495</v>
      </c>
      <c r="E78" s="818">
        <f t="shared" si="25"/>
        <v>0</v>
      </c>
      <c r="F78" s="818">
        <f t="shared" si="25"/>
        <v>821623.25</v>
      </c>
      <c r="G78" s="818">
        <f t="shared" si="25"/>
        <v>469499.00000000006</v>
      </c>
      <c r="H78" s="818">
        <f t="shared" si="25"/>
        <v>27000</v>
      </c>
      <c r="I78" s="818">
        <f t="shared" si="25"/>
        <v>117374.75000000001</v>
      </c>
      <c r="J78" s="818">
        <f t="shared" si="25"/>
        <v>189374.75</v>
      </c>
      <c r="K78" s="818">
        <f t="shared" si="25"/>
        <v>275234</v>
      </c>
      <c r="L78" s="818">
        <f t="shared" si="25"/>
        <v>7560</v>
      </c>
      <c r="M78" s="818">
        <f t="shared" si="25"/>
        <v>1624871.75</v>
      </c>
      <c r="N78" s="819">
        <f t="shared" si="25"/>
        <v>234749.50000000003</v>
      </c>
    </row>
  </sheetData>
  <mergeCells count="7">
    <mergeCell ref="A1:N1"/>
    <mergeCell ref="A2:N2"/>
    <mergeCell ref="A3:N3"/>
    <mergeCell ref="A4:N4"/>
    <mergeCell ref="A78:C78"/>
    <mergeCell ref="A69:C69"/>
    <mergeCell ref="A55:B55"/>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E12E-B4FB-4DD6-8BD3-A7CF0A1D44BB}">
  <dimension ref="A1:M79"/>
  <sheetViews>
    <sheetView topLeftCell="A17" workbookViewId="0">
      <selection activeCell="H34" sqref="H34"/>
    </sheetView>
  </sheetViews>
  <sheetFormatPr defaultColWidth="9.14453125" defaultRowHeight="14.25" x14ac:dyDescent="0.15"/>
  <cols>
    <col min="1" max="1" width="4.4375" style="820" customWidth="1"/>
    <col min="2" max="2" width="17.62109375" style="820" customWidth="1"/>
    <col min="3" max="3" width="6.3203125" style="820" customWidth="1"/>
    <col min="4" max="4" width="10.625" style="820" customWidth="1"/>
    <col min="5" max="5" width="9.14453125" style="820"/>
    <col min="6" max="6" width="10.625" style="820" customWidth="1"/>
    <col min="7" max="7" width="10.22265625" style="820" customWidth="1"/>
    <col min="8" max="8" width="9.14453125" style="820"/>
    <col min="9" max="9" width="10.22265625" style="820" customWidth="1"/>
    <col min="10" max="10" width="9.55078125" style="820" bestFit="1" customWidth="1"/>
    <col min="11" max="11" width="10.76171875" style="820" customWidth="1"/>
    <col min="12" max="12" width="10.0859375" style="820" customWidth="1"/>
    <col min="13" max="16384" width="9.14453125" style="820"/>
  </cols>
  <sheetData>
    <row r="1" spans="1:12" ht="17.25" x14ac:dyDescent="0.2">
      <c r="A1" s="1613" t="s">
        <v>786</v>
      </c>
      <c r="B1" s="1613"/>
      <c r="C1" s="1613"/>
      <c r="D1" s="1613"/>
      <c r="E1" s="1613"/>
      <c r="F1" s="1613"/>
      <c r="G1" s="1613"/>
      <c r="H1" s="1613"/>
      <c r="I1" s="1613"/>
      <c r="J1" s="1613"/>
      <c r="K1" s="1613"/>
      <c r="L1" s="1613"/>
    </row>
    <row r="2" spans="1:12" x14ac:dyDescent="0.15">
      <c r="A2" s="1659" t="s">
        <v>913</v>
      </c>
      <c r="B2" s="1659"/>
      <c r="C2" s="1659"/>
      <c r="D2" s="1659"/>
      <c r="E2" s="1659"/>
      <c r="F2" s="1659"/>
      <c r="G2" s="1659"/>
      <c r="H2" s="1659"/>
      <c r="I2" s="1659"/>
      <c r="J2" s="1659"/>
      <c r="K2" s="1659"/>
      <c r="L2" s="1659"/>
    </row>
    <row r="3" spans="1:12" ht="15" x14ac:dyDescent="0.15">
      <c r="A3" s="1653" t="s">
        <v>1397</v>
      </c>
      <c r="B3" s="1653"/>
      <c r="C3" s="1653"/>
      <c r="D3" s="1653"/>
      <c r="E3" s="1653"/>
      <c r="F3" s="1653"/>
      <c r="G3" s="1653"/>
      <c r="H3" s="1653"/>
      <c r="I3" s="1653"/>
      <c r="J3" s="1653"/>
      <c r="K3" s="1653"/>
      <c r="L3" s="1653"/>
    </row>
    <row r="4" spans="1:12" ht="15.75" thickBot="1" x14ac:dyDescent="0.2">
      <c r="A4" s="1686" t="s">
        <v>914</v>
      </c>
      <c r="B4" s="1686"/>
      <c r="C4" s="824"/>
      <c r="D4" s="824"/>
      <c r="E4" s="824"/>
      <c r="F4" s="824"/>
      <c r="G4" s="824"/>
      <c r="H4" s="824"/>
      <c r="I4" s="824"/>
      <c r="J4" s="824"/>
      <c r="K4" s="824"/>
      <c r="L4" s="824"/>
    </row>
    <row r="5" spans="1:12" s="821" customFormat="1" ht="15" thickBot="1" x14ac:dyDescent="0.2">
      <c r="A5" s="822" t="s">
        <v>864</v>
      </c>
      <c r="B5" s="823" t="s">
        <v>865</v>
      </c>
      <c r="C5" s="823" t="s">
        <v>1402</v>
      </c>
      <c r="D5" s="823" t="s">
        <v>1399</v>
      </c>
      <c r="E5" s="823" t="s">
        <v>890</v>
      </c>
      <c r="F5" s="823" t="s">
        <v>868</v>
      </c>
      <c r="G5" s="823" t="s">
        <v>869</v>
      </c>
      <c r="H5" s="823" t="s">
        <v>870</v>
      </c>
      <c r="I5" s="823" t="s">
        <v>871</v>
      </c>
      <c r="J5" s="823" t="s">
        <v>872</v>
      </c>
      <c r="K5" s="823" t="s">
        <v>857</v>
      </c>
      <c r="L5" s="827" t="s">
        <v>873</v>
      </c>
    </row>
    <row r="6" spans="1:12" s="821" customFormat="1" ht="15" thickBot="1" x14ac:dyDescent="0.2">
      <c r="A6" s="828">
        <v>1</v>
      </c>
      <c r="B6" s="829" t="s">
        <v>1412</v>
      </c>
      <c r="C6" s="830" t="s">
        <v>974</v>
      </c>
      <c r="D6" s="831">
        <v>131112</v>
      </c>
      <c r="E6" s="825"/>
      <c r="F6" s="825">
        <f>D6*35%</f>
        <v>45889.2</v>
      </c>
      <c r="G6" s="825">
        <f>D6*20%</f>
        <v>26222.400000000001</v>
      </c>
      <c r="H6" s="825">
        <v>5400</v>
      </c>
      <c r="I6" s="825">
        <f>D6*5%</f>
        <v>6555.6</v>
      </c>
      <c r="J6" s="825">
        <f>D6*5%+64915.68</f>
        <v>71471.28</v>
      </c>
      <c r="K6" s="825">
        <f>SUM(F6:J6)</f>
        <v>155538.48000000001</v>
      </c>
      <c r="L6" s="835">
        <f>D6*10%</f>
        <v>13111.2</v>
      </c>
    </row>
    <row r="7" spans="1:12" ht="15" thickBot="1" x14ac:dyDescent="0.2">
      <c r="A7" s="834">
        <v>2</v>
      </c>
      <c r="B7" s="826" t="s">
        <v>1413</v>
      </c>
      <c r="C7" s="830" t="s">
        <v>974</v>
      </c>
      <c r="D7" s="831">
        <v>131112</v>
      </c>
      <c r="E7" s="825"/>
      <c r="F7" s="825">
        <f>D7*35%</f>
        <v>45889.2</v>
      </c>
      <c r="G7" s="825">
        <f>D7*20%</f>
        <v>26222.400000000001</v>
      </c>
      <c r="H7" s="825">
        <v>5400</v>
      </c>
      <c r="I7" s="825">
        <f>D7*5%</f>
        <v>6555.6</v>
      </c>
      <c r="J7" s="825">
        <f>D7*5%+64915.68</f>
        <v>71471.28</v>
      </c>
      <c r="K7" s="825">
        <f>SUM(F7:J7)</f>
        <v>155538.48000000001</v>
      </c>
      <c r="L7" s="835">
        <f>D7*10%</f>
        <v>13111.2</v>
      </c>
    </row>
    <row r="8" spans="1:12" ht="15" thickBot="1" x14ac:dyDescent="0.2">
      <c r="A8" s="1667" t="s">
        <v>1259</v>
      </c>
      <c r="B8" s="1668"/>
      <c r="C8" s="842"/>
      <c r="D8" s="818">
        <f t="shared" ref="D8:L8" si="0">SUM(D6:D7)</f>
        <v>262224</v>
      </c>
      <c r="E8" s="818">
        <f t="shared" si="0"/>
        <v>0</v>
      </c>
      <c r="F8" s="818">
        <f t="shared" si="0"/>
        <v>91778.4</v>
      </c>
      <c r="G8" s="818">
        <f t="shared" si="0"/>
        <v>52444.800000000003</v>
      </c>
      <c r="H8" s="818">
        <f t="shared" si="0"/>
        <v>10800</v>
      </c>
      <c r="I8" s="818">
        <f t="shared" si="0"/>
        <v>13111.2</v>
      </c>
      <c r="J8" s="818">
        <f t="shared" si="0"/>
        <v>142942.56</v>
      </c>
      <c r="K8" s="818">
        <f t="shared" si="0"/>
        <v>311076.96000000002</v>
      </c>
      <c r="L8" s="819">
        <f t="shared" si="0"/>
        <v>26222.400000000001</v>
      </c>
    </row>
    <row r="9" spans="1:12" ht="15" thickBot="1" x14ac:dyDescent="0.2">
      <c r="A9" s="834">
        <v>3</v>
      </c>
      <c r="B9" s="826" t="s">
        <v>1319</v>
      </c>
      <c r="C9" s="839" t="s">
        <v>957</v>
      </c>
      <c r="D9" s="825">
        <v>243637</v>
      </c>
      <c r="E9" s="825"/>
      <c r="F9" s="825">
        <f>D9*35%</f>
        <v>85272.95</v>
      </c>
      <c r="G9" s="825">
        <f>D9*20%</f>
        <v>48727.4</v>
      </c>
      <c r="H9" s="825">
        <v>7560</v>
      </c>
      <c r="I9" s="825">
        <f>D9*5%</f>
        <v>12181.85</v>
      </c>
      <c r="J9" s="825">
        <f>D9*5%+24000</f>
        <v>36181.85</v>
      </c>
      <c r="K9" s="825">
        <f>SUM(F9:J9)</f>
        <v>189924.05000000002</v>
      </c>
      <c r="L9" s="835">
        <f>D9*10%</f>
        <v>24363.7</v>
      </c>
    </row>
    <row r="10" spans="1:12" ht="15" thickBot="1" x14ac:dyDescent="0.2">
      <c r="A10" s="836">
        <v>4</v>
      </c>
      <c r="B10" s="826" t="s">
        <v>1414</v>
      </c>
      <c r="C10" s="839" t="s">
        <v>957</v>
      </c>
      <c r="D10" s="825">
        <v>243637</v>
      </c>
      <c r="E10" s="825"/>
      <c r="F10" s="825">
        <f>D10*35%</f>
        <v>85272.95</v>
      </c>
      <c r="G10" s="825">
        <f>D10*20%</f>
        <v>48727.4</v>
      </c>
      <c r="H10" s="825">
        <v>7560</v>
      </c>
      <c r="I10" s="825">
        <f>D10*5%</f>
        <v>12181.85</v>
      </c>
      <c r="J10" s="825">
        <f>D10*5%+24000</f>
        <v>36181.85</v>
      </c>
      <c r="K10" s="825">
        <f>SUM(F10:J10)</f>
        <v>189924.05000000002</v>
      </c>
      <c r="L10" s="835">
        <f>D10*10%</f>
        <v>24363.7</v>
      </c>
    </row>
    <row r="11" spans="1:12" ht="15" thickBot="1" x14ac:dyDescent="0.2">
      <c r="A11" s="1684" t="s">
        <v>916</v>
      </c>
      <c r="B11" s="1685"/>
      <c r="C11" s="817"/>
      <c r="D11" s="818">
        <f t="shared" ref="D11:L11" si="1">SUM(D9:D10)</f>
        <v>487274</v>
      </c>
      <c r="E11" s="818">
        <f t="shared" si="1"/>
        <v>0</v>
      </c>
      <c r="F11" s="818">
        <f t="shared" si="1"/>
        <v>170545.9</v>
      </c>
      <c r="G11" s="818">
        <f t="shared" si="1"/>
        <v>97454.8</v>
      </c>
      <c r="H11" s="818">
        <f t="shared" si="1"/>
        <v>15120</v>
      </c>
      <c r="I11" s="818">
        <f t="shared" si="1"/>
        <v>24363.7</v>
      </c>
      <c r="J11" s="818">
        <f t="shared" si="1"/>
        <v>72363.7</v>
      </c>
      <c r="K11" s="818">
        <f t="shared" si="1"/>
        <v>379848.10000000003</v>
      </c>
      <c r="L11" s="819">
        <f t="shared" si="1"/>
        <v>48727.4</v>
      </c>
    </row>
    <row r="12" spans="1:12" ht="15" thickBot="1" x14ac:dyDescent="0.2">
      <c r="A12" s="948">
        <v>7</v>
      </c>
      <c r="B12" s="949" t="s">
        <v>1415</v>
      </c>
      <c r="C12" s="842" t="s">
        <v>941</v>
      </c>
      <c r="D12" s="843">
        <v>871787</v>
      </c>
      <c r="E12" s="818"/>
      <c r="F12" s="843">
        <f>D12*35%</f>
        <v>305125.44999999995</v>
      </c>
      <c r="G12" s="843">
        <f>D12*20%</f>
        <v>174357.40000000002</v>
      </c>
      <c r="H12" s="843">
        <v>9720</v>
      </c>
      <c r="I12" s="843">
        <f>D12*5%</f>
        <v>43589.350000000006</v>
      </c>
      <c r="J12" s="843">
        <f>D12*5%+24000</f>
        <v>67589.350000000006</v>
      </c>
      <c r="K12" s="843">
        <f>SUM(F12:J12)</f>
        <v>600381.54999999993</v>
      </c>
      <c r="L12" s="844">
        <f>D12*10%</f>
        <v>87178.700000000012</v>
      </c>
    </row>
    <row r="13" spans="1:12" ht="15" thickBot="1" x14ac:dyDescent="0.2">
      <c r="A13" s="1667" t="s">
        <v>875</v>
      </c>
      <c r="B13" s="1668"/>
      <c r="C13" s="842"/>
      <c r="D13" s="818">
        <f t="shared" ref="D13:L13" si="2">SUM(D12:D12)</f>
        <v>871787</v>
      </c>
      <c r="E13" s="818">
        <f t="shared" si="2"/>
        <v>0</v>
      </c>
      <c r="F13" s="818">
        <f t="shared" si="2"/>
        <v>305125.44999999995</v>
      </c>
      <c r="G13" s="818">
        <f t="shared" si="2"/>
        <v>174357.40000000002</v>
      </c>
      <c r="H13" s="818">
        <f t="shared" si="2"/>
        <v>9720</v>
      </c>
      <c r="I13" s="818">
        <f t="shared" si="2"/>
        <v>43589.350000000006</v>
      </c>
      <c r="J13" s="818">
        <f t="shared" si="2"/>
        <v>67589.350000000006</v>
      </c>
      <c r="K13" s="818">
        <f t="shared" si="2"/>
        <v>600381.54999999993</v>
      </c>
      <c r="L13" s="818">
        <f t="shared" si="2"/>
        <v>87178.700000000012</v>
      </c>
    </row>
    <row r="14" spans="1:12" ht="15" thickBot="1" x14ac:dyDescent="0.2">
      <c r="A14" s="849"/>
      <c r="B14" s="850"/>
      <c r="C14" s="851"/>
      <c r="D14" s="838"/>
      <c r="E14" s="838"/>
      <c r="F14" s="838"/>
      <c r="G14" s="838"/>
      <c r="H14" s="838"/>
      <c r="I14" s="838"/>
      <c r="J14" s="838"/>
      <c r="K14" s="838"/>
      <c r="L14" s="852"/>
    </row>
    <row r="15" spans="1:12" ht="15.75" thickBot="1" x14ac:dyDescent="0.2">
      <c r="A15" s="1676" t="s">
        <v>922</v>
      </c>
      <c r="B15" s="1677"/>
      <c r="C15" s="1678"/>
      <c r="D15" s="818"/>
      <c r="E15" s="818"/>
      <c r="F15" s="818"/>
      <c r="G15" s="818"/>
      <c r="H15" s="818"/>
      <c r="I15" s="818"/>
      <c r="J15" s="818"/>
      <c r="K15" s="818"/>
      <c r="L15" s="819"/>
    </row>
    <row r="16" spans="1:12" ht="15" thickBot="1" x14ac:dyDescent="0.2">
      <c r="A16" s="1680" t="s">
        <v>915</v>
      </c>
      <c r="B16" s="1681"/>
      <c r="C16" s="851"/>
      <c r="D16" s="838"/>
      <c r="E16" s="838"/>
      <c r="F16" s="838"/>
      <c r="G16" s="838"/>
      <c r="H16" s="838"/>
      <c r="I16" s="838"/>
      <c r="J16" s="838"/>
      <c r="K16" s="838"/>
      <c r="L16" s="864"/>
    </row>
    <row r="17" spans="1:13" x14ac:dyDescent="0.15">
      <c r="A17" s="828">
        <v>1</v>
      </c>
      <c r="B17" s="830" t="s">
        <v>1416</v>
      </c>
      <c r="C17" s="826" t="s">
        <v>977</v>
      </c>
      <c r="D17" s="825">
        <v>282300</v>
      </c>
      <c r="E17" s="825"/>
      <c r="F17" s="825">
        <f t="shared" ref="F17:F22" si="3">D17*35%</f>
        <v>98805</v>
      </c>
      <c r="G17" s="825">
        <f t="shared" ref="G17:G22" si="4">D17*20%</f>
        <v>56460</v>
      </c>
      <c r="H17" s="825">
        <v>7560</v>
      </c>
      <c r="I17" s="825">
        <f t="shared" ref="I17:I22" si="5">D17*5%</f>
        <v>14115</v>
      </c>
      <c r="J17" s="825">
        <f t="shared" ref="J17:J22" si="6">D17*5%+24000</f>
        <v>38115</v>
      </c>
      <c r="K17" s="825">
        <f>SUM(F17:J17)</f>
        <v>215055</v>
      </c>
      <c r="L17" s="835">
        <f t="shared" ref="L17:L22" si="7">D17*10%</f>
        <v>28230</v>
      </c>
    </row>
    <row r="18" spans="1:13" x14ac:dyDescent="0.15">
      <c r="A18" s="834">
        <v>2</v>
      </c>
      <c r="B18" s="826" t="s">
        <v>1417</v>
      </c>
      <c r="C18" s="826" t="s">
        <v>966</v>
      </c>
      <c r="D18" s="825">
        <v>368081.42</v>
      </c>
      <c r="E18" s="825"/>
      <c r="F18" s="825">
        <f t="shared" si="3"/>
        <v>128828.49699999999</v>
      </c>
      <c r="G18" s="825">
        <f t="shared" si="4"/>
        <v>73616.284</v>
      </c>
      <c r="H18" s="825">
        <v>7560</v>
      </c>
      <c r="I18" s="825">
        <f t="shared" si="5"/>
        <v>18404.071</v>
      </c>
      <c r="J18" s="825">
        <f t="shared" si="6"/>
        <v>42404.070999999996</v>
      </c>
      <c r="K18" s="825">
        <f>SUM(F18:J18)</f>
        <v>270812.92299999995</v>
      </c>
      <c r="L18" s="835">
        <f t="shared" si="7"/>
        <v>36808.142</v>
      </c>
    </row>
    <row r="19" spans="1:13" x14ac:dyDescent="0.15">
      <c r="A19" s="834"/>
      <c r="B19" s="826" t="s">
        <v>1418</v>
      </c>
      <c r="C19" s="826" t="s">
        <v>1420</v>
      </c>
      <c r="D19" s="825">
        <v>389997</v>
      </c>
      <c r="E19" s="825"/>
      <c r="F19" s="825">
        <f t="shared" si="3"/>
        <v>136498.94999999998</v>
      </c>
      <c r="G19" s="825">
        <f t="shared" si="4"/>
        <v>77999.400000000009</v>
      </c>
      <c r="H19" s="825">
        <v>7560</v>
      </c>
      <c r="I19" s="825">
        <f t="shared" si="5"/>
        <v>19499.850000000002</v>
      </c>
      <c r="J19" s="825">
        <f t="shared" si="6"/>
        <v>43499.850000000006</v>
      </c>
      <c r="K19" s="825">
        <f>SUM(F19:J19)</f>
        <v>285058.05</v>
      </c>
      <c r="L19" s="835">
        <f t="shared" si="7"/>
        <v>38999.700000000004</v>
      </c>
    </row>
    <row r="20" spans="1:13" x14ac:dyDescent="0.15">
      <c r="A20" s="834"/>
      <c r="B20" s="826" t="s">
        <v>1419</v>
      </c>
      <c r="C20" s="826" t="s">
        <v>1420</v>
      </c>
      <c r="D20" s="825">
        <v>389997</v>
      </c>
      <c r="E20" s="825"/>
      <c r="F20" s="825">
        <f t="shared" si="3"/>
        <v>136498.94999999998</v>
      </c>
      <c r="G20" s="825">
        <f t="shared" si="4"/>
        <v>77999.400000000009</v>
      </c>
      <c r="H20" s="825">
        <v>7560</v>
      </c>
      <c r="I20" s="825">
        <f t="shared" si="5"/>
        <v>19499.850000000002</v>
      </c>
      <c r="J20" s="825">
        <f t="shared" si="6"/>
        <v>43499.850000000006</v>
      </c>
      <c r="K20" s="825">
        <f>SUM(F20:J20)</f>
        <v>285058.05</v>
      </c>
      <c r="L20" s="835">
        <f t="shared" si="7"/>
        <v>38999.700000000004</v>
      </c>
    </row>
    <row r="21" spans="1:13" x14ac:dyDescent="0.15">
      <c r="A21" s="834"/>
      <c r="B21" s="826" t="s">
        <v>924</v>
      </c>
      <c r="C21" s="826" t="s">
        <v>1265</v>
      </c>
      <c r="D21" s="825">
        <v>452833</v>
      </c>
      <c r="E21" s="825"/>
      <c r="F21" s="825">
        <f t="shared" si="3"/>
        <v>158491.54999999999</v>
      </c>
      <c r="G21" s="825">
        <f t="shared" si="4"/>
        <v>90566.6</v>
      </c>
      <c r="H21" s="825">
        <v>7560</v>
      </c>
      <c r="I21" s="825">
        <f t="shared" si="5"/>
        <v>22641.65</v>
      </c>
      <c r="J21" s="825">
        <f t="shared" si="6"/>
        <v>46641.65</v>
      </c>
      <c r="K21" s="825"/>
      <c r="L21" s="835">
        <f t="shared" si="7"/>
        <v>45283.3</v>
      </c>
    </row>
    <row r="22" spans="1:13" ht="15" thickBot="1" x14ac:dyDescent="0.2">
      <c r="A22" s="834">
        <v>2</v>
      </c>
      <c r="B22" s="826" t="s">
        <v>923</v>
      </c>
      <c r="C22" s="826" t="s">
        <v>1421</v>
      </c>
      <c r="D22" s="825">
        <v>488982</v>
      </c>
      <c r="E22" s="825"/>
      <c r="F22" s="825">
        <f t="shared" si="3"/>
        <v>171143.69999999998</v>
      </c>
      <c r="G22" s="825">
        <f t="shared" si="4"/>
        <v>97796.400000000009</v>
      </c>
      <c r="H22" s="825">
        <v>7560</v>
      </c>
      <c r="I22" s="825">
        <f t="shared" si="5"/>
        <v>24449.100000000002</v>
      </c>
      <c r="J22" s="825">
        <f t="shared" si="6"/>
        <v>48449.100000000006</v>
      </c>
      <c r="K22" s="825"/>
      <c r="L22" s="835">
        <f t="shared" si="7"/>
        <v>48898.200000000004</v>
      </c>
    </row>
    <row r="23" spans="1:13" ht="15" thickBot="1" x14ac:dyDescent="0.2">
      <c r="A23" s="1682" t="s">
        <v>912</v>
      </c>
      <c r="B23" s="1683"/>
      <c r="C23" s="842"/>
      <c r="D23" s="818">
        <f t="shared" ref="D23:L23" si="8">SUM(D17:D22)</f>
        <v>2372190.42</v>
      </c>
      <c r="E23" s="818">
        <f t="shared" si="8"/>
        <v>0</v>
      </c>
      <c r="F23" s="818">
        <f t="shared" si="8"/>
        <v>830266.64699999988</v>
      </c>
      <c r="G23" s="818">
        <f t="shared" si="8"/>
        <v>474438.08400000003</v>
      </c>
      <c r="H23" s="818">
        <f t="shared" si="8"/>
        <v>45360</v>
      </c>
      <c r="I23" s="818">
        <f t="shared" si="8"/>
        <v>118609.52100000001</v>
      </c>
      <c r="J23" s="818">
        <f t="shared" si="8"/>
        <v>262609.52100000001</v>
      </c>
      <c r="K23" s="818">
        <f t="shared" si="8"/>
        <v>1055984.023</v>
      </c>
      <c r="L23" s="819">
        <f t="shared" si="8"/>
        <v>237219.04200000002</v>
      </c>
    </row>
    <row r="24" spans="1:13" ht="15" thickBot="1" x14ac:dyDescent="0.2">
      <c r="A24" s="1669" t="s">
        <v>917</v>
      </c>
      <c r="B24" s="1670"/>
      <c r="C24" s="842"/>
      <c r="D24" s="843"/>
      <c r="E24" s="843"/>
      <c r="F24" s="843"/>
      <c r="G24" s="843"/>
      <c r="H24" s="843"/>
      <c r="I24" s="843"/>
      <c r="J24" s="843"/>
      <c r="K24" s="843"/>
      <c r="L24" s="844"/>
    </row>
    <row r="25" spans="1:13" x14ac:dyDescent="0.15">
      <c r="A25" s="1061"/>
      <c r="B25" s="1062" t="s">
        <v>1422</v>
      </c>
      <c r="C25" s="851" t="s">
        <v>1010</v>
      </c>
      <c r="D25" s="837">
        <v>633070</v>
      </c>
      <c r="E25" s="837"/>
      <c r="F25" s="825">
        <f>D25*35%</f>
        <v>221574.5</v>
      </c>
      <c r="G25" s="825">
        <f>D25*20%</f>
        <v>126614</v>
      </c>
      <c r="H25" s="825">
        <v>8640</v>
      </c>
      <c r="I25" s="825">
        <f>D25*5%</f>
        <v>31653.5</v>
      </c>
      <c r="J25" s="825">
        <f>D25*5%+2000</f>
        <v>33653.5</v>
      </c>
      <c r="K25" s="825">
        <f>SUM(F25:J25)</f>
        <v>422135.5</v>
      </c>
      <c r="L25" s="835">
        <f>D25*10%</f>
        <v>63307</v>
      </c>
    </row>
    <row r="26" spans="1:13" x14ac:dyDescent="0.15">
      <c r="A26" s="853">
        <v>5</v>
      </c>
      <c r="B26" s="812" t="s">
        <v>925</v>
      </c>
      <c r="C26" s="826" t="s">
        <v>928</v>
      </c>
      <c r="D26" s="825">
        <v>695307</v>
      </c>
      <c r="E26" s="825"/>
      <c r="F26" s="825">
        <f>D26*35%</f>
        <v>243357.44999999998</v>
      </c>
      <c r="G26" s="825">
        <f>D26*20%</f>
        <v>139061.4</v>
      </c>
      <c r="H26" s="825">
        <v>8640</v>
      </c>
      <c r="I26" s="825">
        <f>D26*5%</f>
        <v>34765.35</v>
      </c>
      <c r="J26" s="825">
        <f>D26*5%+2000</f>
        <v>36765.35</v>
      </c>
      <c r="K26" s="825">
        <f>SUM(F26:J26)</f>
        <v>462589.54999999993</v>
      </c>
      <c r="L26" s="835">
        <f>D26*10%</f>
        <v>69530.7</v>
      </c>
    </row>
    <row r="27" spans="1:13" x14ac:dyDescent="0.15">
      <c r="A27" s="834">
        <v>6</v>
      </c>
      <c r="B27" s="826" t="s">
        <v>1423</v>
      </c>
      <c r="C27" s="826" t="s">
        <v>928</v>
      </c>
      <c r="D27" s="825">
        <v>695307</v>
      </c>
      <c r="E27" s="825"/>
      <c r="F27" s="825">
        <f>D27*35%</f>
        <v>243357.44999999998</v>
      </c>
      <c r="G27" s="825">
        <f>D27*20%</f>
        <v>139061.4</v>
      </c>
      <c r="H27" s="825">
        <v>8640</v>
      </c>
      <c r="I27" s="825">
        <f>D27*5%</f>
        <v>34765.35</v>
      </c>
      <c r="J27" s="825">
        <f>D27*5%+2000</f>
        <v>36765.35</v>
      </c>
      <c r="K27" s="825">
        <f>SUM(F27:J27)</f>
        <v>462589.54999999993</v>
      </c>
      <c r="L27" s="835">
        <f>D27*10%</f>
        <v>69530.7</v>
      </c>
    </row>
    <row r="28" spans="1:13" x14ac:dyDescent="0.15">
      <c r="A28" s="836">
        <v>9</v>
      </c>
      <c r="B28" s="826" t="s">
        <v>1424</v>
      </c>
      <c r="C28" s="814" t="s">
        <v>941</v>
      </c>
      <c r="D28" s="815">
        <v>871878</v>
      </c>
      <c r="E28" s="815"/>
      <c r="F28" s="815">
        <f>D28*35%</f>
        <v>305157.3</v>
      </c>
      <c r="G28" s="815">
        <f>D28*20%</f>
        <v>174375.6</v>
      </c>
      <c r="H28" s="815">
        <v>9720</v>
      </c>
      <c r="I28" s="815">
        <f>D28*5%</f>
        <v>43593.9</v>
      </c>
      <c r="J28" s="815">
        <f>D28*5%+2000</f>
        <v>45593.9</v>
      </c>
      <c r="K28" s="815">
        <f>SUM(F28:J28)</f>
        <v>578440.70000000007</v>
      </c>
      <c r="L28" s="841">
        <f>D28*10%</f>
        <v>87187.8</v>
      </c>
    </row>
    <row r="29" spans="1:13" ht="15" thickBot="1" x14ac:dyDescent="0.2">
      <c r="A29" s="845">
        <v>10</v>
      </c>
      <c r="B29" s="814" t="s">
        <v>1425</v>
      </c>
      <c r="C29" s="814" t="s">
        <v>941</v>
      </c>
      <c r="D29" s="815">
        <v>871878</v>
      </c>
      <c r="E29" s="815"/>
      <c r="F29" s="815">
        <f>D29*35%</f>
        <v>305157.3</v>
      </c>
      <c r="G29" s="815">
        <f>D29*20%</f>
        <v>174375.6</v>
      </c>
      <c r="H29" s="815">
        <v>9720</v>
      </c>
      <c r="I29" s="815">
        <f>D29*5%</f>
        <v>43593.9</v>
      </c>
      <c r="J29" s="815">
        <f>D29*5%+2000</f>
        <v>45593.9</v>
      </c>
      <c r="K29" s="815">
        <f>SUM(F29:J29)</f>
        <v>578440.70000000007</v>
      </c>
      <c r="L29" s="841">
        <f>D29*10%</f>
        <v>87187.8</v>
      </c>
    </row>
    <row r="30" spans="1:13" ht="15" thickBot="1" x14ac:dyDescent="0.2">
      <c r="A30" s="1669" t="s">
        <v>875</v>
      </c>
      <c r="B30" s="1670"/>
      <c r="C30" s="842"/>
      <c r="D30" s="818">
        <f>SUM(D25:D29)</f>
        <v>3767440</v>
      </c>
      <c r="E30" s="818">
        <f t="shared" ref="E30:L30" si="9">SUM(E25:E29)</f>
        <v>0</v>
      </c>
      <c r="F30" s="818">
        <f t="shared" si="9"/>
        <v>1318604</v>
      </c>
      <c r="G30" s="818">
        <f t="shared" si="9"/>
        <v>753488</v>
      </c>
      <c r="H30" s="818">
        <f t="shared" si="9"/>
        <v>45360</v>
      </c>
      <c r="I30" s="818">
        <f t="shared" si="9"/>
        <v>188372</v>
      </c>
      <c r="J30" s="818">
        <f t="shared" si="9"/>
        <v>198372</v>
      </c>
      <c r="K30" s="818">
        <f t="shared" si="9"/>
        <v>2504196</v>
      </c>
      <c r="L30" s="818">
        <f t="shared" si="9"/>
        <v>376744</v>
      </c>
    </row>
    <row r="31" spans="1:13" s="915" customFormat="1" ht="15.75" thickBot="1" x14ac:dyDescent="0.2">
      <c r="A31" s="1671" t="s">
        <v>930</v>
      </c>
      <c r="B31" s="1672"/>
      <c r="C31" s="911"/>
      <c r="D31" s="912"/>
      <c r="E31" s="912"/>
      <c r="F31" s="912"/>
      <c r="G31" s="912"/>
      <c r="H31" s="912"/>
      <c r="I31" s="912"/>
      <c r="J31" s="912"/>
      <c r="K31" s="912"/>
      <c r="L31" s="913"/>
      <c r="M31" s="914"/>
    </row>
    <row r="32" spans="1:13" ht="15" thickBot="1" x14ac:dyDescent="0.2">
      <c r="A32" s="1673" t="s">
        <v>1320</v>
      </c>
      <c r="B32" s="1674"/>
      <c r="C32" s="842"/>
      <c r="D32" s="843"/>
      <c r="E32" s="843"/>
      <c r="F32" s="843"/>
      <c r="G32" s="843"/>
      <c r="H32" s="843"/>
      <c r="I32" s="843"/>
      <c r="J32" s="843"/>
      <c r="K32" s="843"/>
      <c r="L32" s="844"/>
    </row>
    <row r="33" spans="1:12" ht="15" thickBot="1" x14ac:dyDescent="0.2">
      <c r="A33" s="950">
        <v>2</v>
      </c>
      <c r="B33" s="851" t="s">
        <v>931</v>
      </c>
      <c r="C33" s="814" t="s">
        <v>1106</v>
      </c>
      <c r="D33" s="815">
        <v>187906</v>
      </c>
      <c r="E33" s="815"/>
      <c r="F33" s="815">
        <f>D33*35%</f>
        <v>65767.099999999991</v>
      </c>
      <c r="G33" s="815">
        <f>D33*20%</f>
        <v>37581.200000000004</v>
      </c>
      <c r="H33" s="815">
        <v>5400</v>
      </c>
      <c r="I33" s="815">
        <f>D33*5%</f>
        <v>9395.3000000000011</v>
      </c>
      <c r="J33" s="815">
        <f>D33*5%+64915.68</f>
        <v>74310.98</v>
      </c>
      <c r="K33" s="815">
        <f>SUM(F33:J33)</f>
        <v>192454.58</v>
      </c>
      <c r="L33" s="841">
        <f>D33*10%</f>
        <v>18790.600000000002</v>
      </c>
    </row>
    <row r="34" spans="1:12" ht="15" thickBot="1" x14ac:dyDescent="0.2">
      <c r="A34" s="1682" t="s">
        <v>904</v>
      </c>
      <c r="B34" s="1683"/>
      <c r="C34" s="1683"/>
      <c r="D34" s="818">
        <f t="shared" ref="D34:L34" si="10">SUM(D33:D33)</f>
        <v>187906</v>
      </c>
      <c r="E34" s="818">
        <f t="shared" si="10"/>
        <v>0</v>
      </c>
      <c r="F34" s="818">
        <f t="shared" si="10"/>
        <v>65767.099999999991</v>
      </c>
      <c r="G34" s="818">
        <f t="shared" si="10"/>
        <v>37581.200000000004</v>
      </c>
      <c r="H34" s="818">
        <f t="shared" si="10"/>
        <v>5400</v>
      </c>
      <c r="I34" s="818">
        <f t="shared" si="10"/>
        <v>9395.3000000000011</v>
      </c>
      <c r="J34" s="818">
        <f t="shared" si="10"/>
        <v>74310.98</v>
      </c>
      <c r="K34" s="818">
        <f t="shared" si="10"/>
        <v>192454.58</v>
      </c>
      <c r="L34" s="818">
        <f t="shared" si="10"/>
        <v>18790.600000000002</v>
      </c>
    </row>
    <row r="35" spans="1:12" s="858" customFormat="1" x14ac:dyDescent="0.15">
      <c r="A35" s="856"/>
      <c r="B35" s="856"/>
      <c r="C35" s="856"/>
      <c r="D35" s="857"/>
      <c r="E35" s="857"/>
      <c r="F35" s="857"/>
      <c r="G35" s="857"/>
      <c r="H35" s="857"/>
      <c r="I35" s="857"/>
      <c r="J35" s="857"/>
      <c r="K35" s="857"/>
      <c r="L35" s="857"/>
    </row>
    <row r="36" spans="1:12" s="858" customFormat="1" x14ac:dyDescent="0.15">
      <c r="A36" s="856"/>
      <c r="B36" s="856"/>
      <c r="C36" s="856"/>
      <c r="D36" s="857"/>
      <c r="E36" s="857"/>
      <c r="F36" s="857"/>
      <c r="G36" s="857"/>
      <c r="H36" s="857"/>
      <c r="I36" s="857"/>
      <c r="J36" s="857"/>
      <c r="K36" s="857"/>
      <c r="L36" s="857"/>
    </row>
    <row r="37" spans="1:12" s="858" customFormat="1" x14ac:dyDescent="0.15">
      <c r="A37" s="855"/>
      <c r="B37" s="856"/>
      <c r="C37" s="856"/>
      <c r="D37" s="857"/>
      <c r="E37" s="857"/>
      <c r="F37" s="857"/>
      <c r="G37" s="857"/>
      <c r="H37" s="857"/>
      <c r="I37" s="857"/>
      <c r="J37" s="857"/>
      <c r="K37" s="857"/>
      <c r="L37" s="857"/>
    </row>
    <row r="38" spans="1:12" s="858" customFormat="1" x14ac:dyDescent="0.15">
      <c r="A38" s="856"/>
      <c r="B38" s="856"/>
      <c r="C38" s="856"/>
      <c r="D38" s="857"/>
      <c r="E38" s="857"/>
      <c r="F38" s="857"/>
      <c r="G38" s="857"/>
      <c r="H38" s="857"/>
      <c r="I38" s="857"/>
      <c r="J38" s="857"/>
      <c r="K38" s="857"/>
      <c r="L38" s="857"/>
    </row>
    <row r="39" spans="1:12" s="858" customFormat="1" x14ac:dyDescent="0.15">
      <c r="A39" s="856"/>
      <c r="B39" s="856"/>
      <c r="C39" s="856"/>
      <c r="D39" s="857"/>
      <c r="E39" s="857"/>
      <c r="F39" s="857"/>
      <c r="G39" s="857"/>
      <c r="H39" s="857"/>
      <c r="I39" s="857"/>
      <c r="J39" s="857"/>
      <c r="K39" s="857"/>
      <c r="L39" s="857"/>
    </row>
    <row r="40" spans="1:12" s="858" customFormat="1" x14ac:dyDescent="0.15">
      <c r="A40" s="855"/>
      <c r="B40" s="856"/>
      <c r="C40" s="856"/>
      <c r="D40" s="857"/>
      <c r="E40" s="857"/>
      <c r="F40" s="857"/>
      <c r="G40" s="857"/>
      <c r="H40" s="857"/>
      <c r="I40" s="857"/>
      <c r="J40" s="857"/>
      <c r="K40" s="857"/>
      <c r="L40" s="857"/>
    </row>
    <row r="41" spans="1:12" s="858" customFormat="1" x14ac:dyDescent="0.15">
      <c r="A41" s="856"/>
      <c r="B41" s="856"/>
      <c r="C41" s="856"/>
      <c r="D41" s="857"/>
      <c r="E41" s="857"/>
      <c r="F41" s="857"/>
      <c r="G41" s="857"/>
      <c r="H41" s="857"/>
      <c r="I41" s="857"/>
      <c r="J41" s="857"/>
      <c r="K41" s="857"/>
      <c r="L41" s="857"/>
    </row>
    <row r="42" spans="1:12" s="858" customFormat="1" x14ac:dyDescent="0.15">
      <c r="A42" s="856"/>
      <c r="B42" s="856"/>
      <c r="C42" s="856"/>
      <c r="D42" s="857"/>
      <c r="E42" s="857"/>
      <c r="F42" s="857"/>
      <c r="G42" s="857"/>
      <c r="H42" s="857"/>
      <c r="I42" s="857"/>
      <c r="J42" s="857"/>
      <c r="K42" s="857"/>
      <c r="L42" s="857"/>
    </row>
    <row r="43" spans="1:12" s="858" customFormat="1" x14ac:dyDescent="0.15">
      <c r="A43" s="855"/>
      <c r="B43" s="856"/>
      <c r="C43" s="856"/>
      <c r="D43" s="857"/>
      <c r="E43" s="857"/>
      <c r="F43" s="857"/>
      <c r="G43" s="857"/>
      <c r="H43" s="857"/>
      <c r="I43" s="857"/>
      <c r="J43" s="857"/>
      <c r="K43" s="857"/>
      <c r="L43" s="857"/>
    </row>
    <row r="44" spans="1:12" s="858" customFormat="1" x14ac:dyDescent="0.15">
      <c r="A44" s="856"/>
      <c r="B44" s="856"/>
      <c r="C44" s="856"/>
      <c r="D44" s="857"/>
      <c r="E44" s="857"/>
      <c r="F44" s="857"/>
      <c r="G44" s="857"/>
      <c r="H44" s="857"/>
      <c r="I44" s="857"/>
      <c r="J44" s="857"/>
      <c r="K44" s="857"/>
      <c r="L44" s="857"/>
    </row>
    <row r="45" spans="1:12" s="858" customFormat="1" x14ac:dyDescent="0.15">
      <c r="A45" s="856"/>
      <c r="B45" s="856"/>
      <c r="C45" s="856"/>
      <c r="D45" s="857"/>
      <c r="E45" s="857"/>
      <c r="F45" s="857"/>
      <c r="G45" s="857"/>
      <c r="H45" s="857"/>
      <c r="I45" s="857"/>
      <c r="J45" s="857"/>
      <c r="K45" s="857"/>
      <c r="L45" s="857"/>
    </row>
    <row r="46" spans="1:12" s="858" customFormat="1" x14ac:dyDescent="0.15">
      <c r="A46" s="855"/>
      <c r="B46" s="856"/>
      <c r="C46" s="856"/>
      <c r="D46" s="857"/>
      <c r="E46" s="857"/>
      <c r="F46" s="857"/>
      <c r="G46" s="857"/>
      <c r="H46" s="857"/>
      <c r="I46" s="857"/>
      <c r="J46" s="857"/>
      <c r="K46" s="857"/>
      <c r="L46" s="857"/>
    </row>
    <row r="47" spans="1:12" s="858" customFormat="1" x14ac:dyDescent="0.15">
      <c r="A47" s="856"/>
      <c r="B47" s="856"/>
      <c r="C47" s="860"/>
      <c r="D47" s="857"/>
      <c r="E47" s="857"/>
      <c r="F47" s="857"/>
      <c r="G47" s="857"/>
      <c r="H47" s="857"/>
      <c r="I47" s="857"/>
      <c r="J47" s="857"/>
      <c r="K47" s="857"/>
      <c r="L47" s="857"/>
    </row>
    <row r="48" spans="1:12" s="858" customFormat="1" x14ac:dyDescent="0.15">
      <c r="A48" s="856"/>
      <c r="B48" s="856"/>
      <c r="C48" s="860"/>
      <c r="D48" s="857"/>
      <c r="E48" s="857"/>
      <c r="F48" s="857"/>
      <c r="G48" s="857"/>
      <c r="H48" s="857"/>
      <c r="I48" s="857"/>
      <c r="J48" s="857"/>
      <c r="K48" s="857"/>
      <c r="L48" s="857"/>
    </row>
    <row r="49" spans="1:12" s="858" customFormat="1" x14ac:dyDescent="0.15">
      <c r="A49" s="855"/>
      <c r="B49" s="856"/>
      <c r="C49" s="860"/>
      <c r="D49" s="857"/>
      <c r="E49" s="857"/>
      <c r="F49" s="857"/>
      <c r="G49" s="857"/>
      <c r="H49" s="857"/>
      <c r="I49" s="857"/>
      <c r="J49" s="857"/>
      <c r="K49" s="857"/>
      <c r="L49" s="857"/>
    </row>
    <row r="50" spans="1:12" s="858" customFormat="1" x14ac:dyDescent="0.15">
      <c r="A50" s="856"/>
      <c r="B50" s="856"/>
      <c r="C50" s="856"/>
      <c r="D50" s="857"/>
      <c r="E50" s="857"/>
      <c r="F50" s="857"/>
      <c r="G50" s="857"/>
      <c r="H50" s="857"/>
      <c r="I50" s="857"/>
      <c r="J50" s="857"/>
      <c r="K50" s="857"/>
      <c r="L50" s="857"/>
    </row>
    <row r="51" spans="1:12" s="858" customFormat="1" x14ac:dyDescent="0.15">
      <c r="A51" s="856"/>
      <c r="B51" s="856"/>
      <c r="C51" s="856"/>
      <c r="D51" s="857"/>
      <c r="E51" s="857"/>
      <c r="F51" s="857"/>
      <c r="G51" s="857"/>
      <c r="H51" s="857"/>
      <c r="I51" s="857"/>
      <c r="J51" s="857"/>
      <c r="K51" s="857"/>
      <c r="L51" s="857"/>
    </row>
    <row r="52" spans="1:12" s="858" customFormat="1" x14ac:dyDescent="0.15">
      <c r="A52" s="855"/>
      <c r="B52" s="856"/>
      <c r="C52" s="856"/>
      <c r="D52" s="857"/>
      <c r="E52" s="857"/>
      <c r="F52" s="857"/>
      <c r="G52" s="857"/>
      <c r="H52" s="857"/>
      <c r="I52" s="857"/>
      <c r="J52" s="857"/>
      <c r="K52" s="857"/>
      <c r="L52" s="857"/>
    </row>
    <row r="53" spans="1:12" s="858" customFormat="1" x14ac:dyDescent="0.15">
      <c r="A53" s="856"/>
      <c r="B53" s="856"/>
      <c r="C53" s="856"/>
      <c r="D53" s="857"/>
      <c r="E53" s="857"/>
      <c r="F53" s="857"/>
      <c r="G53" s="857"/>
      <c r="H53" s="857"/>
      <c r="I53" s="857"/>
      <c r="J53" s="857"/>
      <c r="K53" s="857"/>
      <c r="L53" s="857"/>
    </row>
    <row r="54" spans="1:12" s="858" customFormat="1" x14ac:dyDescent="0.15">
      <c r="A54" s="856"/>
      <c r="B54" s="856"/>
      <c r="C54" s="856"/>
      <c r="D54" s="857"/>
      <c r="E54" s="857"/>
      <c r="F54" s="857"/>
      <c r="G54" s="857"/>
      <c r="H54" s="857"/>
      <c r="I54" s="857"/>
      <c r="J54" s="857"/>
      <c r="K54" s="857"/>
      <c r="L54" s="857"/>
    </row>
    <row r="55" spans="1:12" s="858" customFormat="1" x14ac:dyDescent="0.15">
      <c r="A55" s="855"/>
      <c r="B55" s="856"/>
      <c r="C55" s="856"/>
      <c r="D55" s="857"/>
      <c r="E55" s="857"/>
      <c r="F55" s="857"/>
      <c r="G55" s="857"/>
      <c r="H55" s="857"/>
      <c r="I55" s="857"/>
      <c r="J55" s="857"/>
      <c r="K55" s="857"/>
      <c r="L55" s="857"/>
    </row>
    <row r="56" spans="1:12" s="858" customFormat="1" x14ac:dyDescent="0.15">
      <c r="A56" s="856"/>
      <c r="B56" s="856"/>
      <c r="C56" s="856"/>
      <c r="D56" s="857"/>
      <c r="E56" s="857"/>
      <c r="F56" s="857"/>
      <c r="G56" s="857"/>
      <c r="H56" s="857"/>
      <c r="I56" s="857"/>
      <c r="J56" s="857"/>
      <c r="K56" s="857"/>
      <c r="L56" s="857"/>
    </row>
    <row r="57" spans="1:12" s="858" customFormat="1" x14ac:dyDescent="0.15">
      <c r="A57" s="856"/>
      <c r="B57" s="856"/>
      <c r="C57" s="856"/>
      <c r="D57" s="857"/>
      <c r="E57" s="857"/>
      <c r="F57" s="857"/>
      <c r="G57" s="857"/>
      <c r="H57" s="857"/>
      <c r="I57" s="857"/>
      <c r="J57" s="857"/>
      <c r="K57" s="857"/>
      <c r="L57" s="857"/>
    </row>
    <row r="58" spans="1:12" s="858" customFormat="1" x14ac:dyDescent="0.15">
      <c r="A58" s="1675"/>
      <c r="B58" s="1675"/>
      <c r="C58" s="1675"/>
      <c r="D58" s="861"/>
      <c r="E58" s="857"/>
      <c r="F58" s="861"/>
      <c r="G58" s="861"/>
      <c r="H58" s="861"/>
      <c r="I58" s="861"/>
      <c r="J58" s="861"/>
      <c r="K58" s="861"/>
      <c r="L58" s="861"/>
    </row>
    <row r="59" spans="1:12" s="858" customFormat="1" x14ac:dyDescent="0.15">
      <c r="A59" s="855"/>
      <c r="B59" s="862"/>
      <c r="C59" s="862"/>
      <c r="D59" s="857"/>
      <c r="E59" s="857"/>
      <c r="F59" s="857"/>
      <c r="G59" s="857"/>
      <c r="H59" s="857"/>
      <c r="I59" s="857"/>
      <c r="J59" s="857"/>
      <c r="K59" s="857"/>
      <c r="L59" s="857"/>
    </row>
    <row r="60" spans="1:12" s="858" customFormat="1" x14ac:dyDescent="0.15">
      <c r="A60" s="855"/>
      <c r="B60" s="856"/>
      <c r="C60" s="862"/>
      <c r="D60" s="857"/>
      <c r="E60" s="857"/>
      <c r="F60" s="857"/>
      <c r="G60" s="857"/>
      <c r="H60" s="857"/>
      <c r="I60" s="857"/>
      <c r="J60" s="857"/>
      <c r="K60" s="857"/>
      <c r="L60" s="857"/>
    </row>
    <row r="61" spans="1:12" s="858" customFormat="1" x14ac:dyDescent="0.15">
      <c r="A61" s="855"/>
      <c r="B61" s="856"/>
      <c r="C61" s="860"/>
      <c r="D61" s="857"/>
      <c r="E61" s="857"/>
      <c r="F61" s="857"/>
      <c r="G61" s="857"/>
      <c r="H61" s="857"/>
      <c r="I61" s="857"/>
      <c r="J61" s="857"/>
      <c r="K61" s="857"/>
      <c r="L61" s="857"/>
    </row>
    <row r="62" spans="1:12" s="858" customFormat="1" x14ac:dyDescent="0.15">
      <c r="A62" s="855"/>
      <c r="B62" s="856"/>
      <c r="C62" s="860"/>
      <c r="D62" s="857"/>
      <c r="E62" s="857"/>
      <c r="F62" s="857"/>
      <c r="G62" s="857"/>
      <c r="H62" s="857"/>
      <c r="I62" s="857"/>
      <c r="J62" s="857"/>
      <c r="K62" s="857"/>
      <c r="L62" s="857"/>
    </row>
    <row r="63" spans="1:12" s="858" customFormat="1" x14ac:dyDescent="0.15">
      <c r="A63" s="855"/>
      <c r="B63" s="856"/>
      <c r="C63" s="860"/>
      <c r="D63" s="857"/>
      <c r="E63" s="857"/>
      <c r="F63" s="857"/>
      <c r="G63" s="857"/>
      <c r="H63" s="857"/>
      <c r="I63" s="857"/>
      <c r="J63" s="857"/>
      <c r="K63" s="857"/>
      <c r="L63" s="857"/>
    </row>
    <row r="64" spans="1:12" s="858" customFormat="1" x14ac:dyDescent="0.15">
      <c r="A64" s="855"/>
      <c r="B64" s="856"/>
      <c r="C64" s="860"/>
      <c r="D64" s="857"/>
      <c r="E64" s="857"/>
      <c r="F64" s="857"/>
      <c r="G64" s="857"/>
      <c r="H64" s="857"/>
      <c r="I64" s="857"/>
      <c r="J64" s="857"/>
      <c r="K64" s="857"/>
      <c r="L64" s="857"/>
    </row>
    <row r="65" spans="1:12" s="858" customFormat="1" x14ac:dyDescent="0.15">
      <c r="A65" s="1679"/>
      <c r="B65" s="1679"/>
      <c r="C65" s="1679"/>
      <c r="D65" s="1679"/>
      <c r="E65" s="857"/>
      <c r="F65" s="861"/>
      <c r="G65" s="861"/>
      <c r="H65" s="861"/>
      <c r="I65" s="861"/>
      <c r="J65" s="861"/>
      <c r="K65" s="861"/>
      <c r="L65" s="861"/>
    </row>
    <row r="66" spans="1:12" s="858" customFormat="1" x14ac:dyDescent="0.15">
      <c r="A66" s="855"/>
      <c r="B66" s="856"/>
      <c r="C66" s="860"/>
      <c r="D66" s="857"/>
      <c r="E66" s="857"/>
      <c r="F66" s="857"/>
      <c r="G66" s="857"/>
      <c r="H66" s="857"/>
      <c r="I66" s="857"/>
      <c r="J66" s="857"/>
      <c r="K66" s="857"/>
      <c r="L66" s="857"/>
    </row>
    <row r="67" spans="1:12" s="858" customFormat="1" x14ac:dyDescent="0.15">
      <c r="A67" s="855"/>
      <c r="B67" s="856"/>
      <c r="C67" s="860"/>
      <c r="D67" s="857"/>
      <c r="E67" s="857"/>
      <c r="F67" s="857"/>
      <c r="G67" s="857"/>
      <c r="H67" s="857"/>
      <c r="I67" s="857"/>
      <c r="J67" s="857"/>
      <c r="K67" s="857"/>
      <c r="L67" s="857"/>
    </row>
    <row r="68" spans="1:12" s="858" customFormat="1" x14ac:dyDescent="0.15">
      <c r="A68" s="855"/>
      <c r="B68" s="856"/>
      <c r="C68" s="856"/>
      <c r="D68" s="857"/>
      <c r="E68" s="857"/>
      <c r="F68" s="857"/>
      <c r="G68" s="857"/>
      <c r="H68" s="857"/>
      <c r="I68" s="857"/>
      <c r="J68" s="857"/>
      <c r="K68" s="857"/>
      <c r="L68" s="857"/>
    </row>
    <row r="69" spans="1:12" s="858" customFormat="1" x14ac:dyDescent="0.15">
      <c r="A69" s="855"/>
      <c r="B69" s="856"/>
      <c r="C69" s="856"/>
      <c r="D69" s="857"/>
      <c r="E69" s="857"/>
      <c r="F69" s="857"/>
      <c r="G69" s="857"/>
      <c r="H69" s="857"/>
      <c r="I69" s="857"/>
      <c r="J69" s="857"/>
      <c r="K69" s="857"/>
      <c r="L69" s="857"/>
    </row>
    <row r="70" spans="1:12" s="858" customFormat="1" x14ac:dyDescent="0.15">
      <c r="A70" s="855"/>
      <c r="B70" s="856"/>
      <c r="C70" s="856"/>
      <c r="D70" s="857"/>
      <c r="E70" s="857"/>
      <c r="F70" s="857"/>
      <c r="G70" s="857"/>
      <c r="H70" s="857"/>
      <c r="I70" s="857"/>
      <c r="J70" s="857"/>
      <c r="K70" s="857"/>
      <c r="L70" s="857"/>
    </row>
    <row r="71" spans="1:12" s="858" customFormat="1" x14ac:dyDescent="0.15">
      <c r="A71" s="855"/>
      <c r="B71" s="856"/>
      <c r="C71" s="856"/>
      <c r="D71" s="857"/>
      <c r="E71" s="857"/>
      <c r="F71" s="857"/>
      <c r="G71" s="857"/>
      <c r="H71" s="857"/>
      <c r="I71" s="857"/>
      <c r="J71" s="857"/>
      <c r="K71" s="857"/>
      <c r="L71" s="857"/>
    </row>
    <row r="72" spans="1:12" s="858" customFormat="1" x14ac:dyDescent="0.15">
      <c r="A72" s="855"/>
      <c r="B72" s="856"/>
      <c r="C72" s="856"/>
      <c r="D72" s="857"/>
      <c r="E72" s="857"/>
      <c r="F72" s="857"/>
      <c r="G72" s="857"/>
      <c r="H72" s="857"/>
      <c r="I72" s="857"/>
      <c r="J72" s="857"/>
      <c r="K72" s="857"/>
      <c r="L72" s="857"/>
    </row>
    <row r="73" spans="1:12" s="858" customFormat="1" x14ac:dyDescent="0.15">
      <c r="A73" s="1679"/>
      <c r="B73" s="1679"/>
      <c r="C73" s="1679"/>
      <c r="D73" s="861"/>
      <c r="E73" s="861"/>
      <c r="F73" s="861"/>
      <c r="G73" s="861"/>
      <c r="H73" s="861"/>
      <c r="I73" s="861"/>
      <c r="J73" s="861"/>
      <c r="K73" s="861"/>
      <c r="L73" s="861"/>
    </row>
    <row r="74" spans="1:12" s="858" customFormat="1" x14ac:dyDescent="0.15"/>
    <row r="75" spans="1:12" s="858" customFormat="1" x14ac:dyDescent="0.15"/>
    <row r="76" spans="1:12" s="858" customFormat="1" x14ac:dyDescent="0.15"/>
    <row r="77" spans="1:12" s="858" customFormat="1" x14ac:dyDescent="0.15"/>
    <row r="78" spans="1:12" s="858" customFormat="1" x14ac:dyDescent="0.15"/>
    <row r="79" spans="1:12" s="858" customFormat="1" x14ac:dyDescent="0.15"/>
  </sheetData>
  <mergeCells count="18">
    <mergeCell ref="A11:B11"/>
    <mergeCell ref="A1:L1"/>
    <mergeCell ref="A2:L2"/>
    <mergeCell ref="A3:L3"/>
    <mergeCell ref="A4:B4"/>
    <mergeCell ref="A8:B8"/>
    <mergeCell ref="A65:D65"/>
    <mergeCell ref="A16:B16"/>
    <mergeCell ref="A23:B23"/>
    <mergeCell ref="A24:B24"/>
    <mergeCell ref="A73:C73"/>
    <mergeCell ref="A34:C34"/>
    <mergeCell ref="A13:B13"/>
    <mergeCell ref="A30:B30"/>
    <mergeCell ref="A31:B31"/>
    <mergeCell ref="A32:B32"/>
    <mergeCell ref="A58:C58"/>
    <mergeCell ref="A15:C15"/>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65E5-5442-4964-916D-56FB50F0B758}">
  <dimension ref="A1:O86"/>
  <sheetViews>
    <sheetView topLeftCell="A59" workbookViewId="0">
      <selection activeCell="B9" sqref="B9"/>
    </sheetView>
  </sheetViews>
  <sheetFormatPr defaultColWidth="9.14453125" defaultRowHeight="14.25" x14ac:dyDescent="0.15"/>
  <cols>
    <col min="1" max="1" width="4.4375" style="820" customWidth="1"/>
    <col min="2" max="2" width="17.62109375" style="820" customWidth="1"/>
    <col min="3" max="3" width="6.3203125" style="820" customWidth="1"/>
    <col min="4" max="4" width="10.625" style="820" customWidth="1"/>
    <col min="5" max="5" width="9.14453125" style="820"/>
    <col min="6" max="6" width="10.625" style="820" customWidth="1"/>
    <col min="7" max="7" width="10.22265625" style="820" customWidth="1"/>
    <col min="8" max="8" width="9.14453125" style="820"/>
    <col min="9" max="9" width="10.22265625" style="820" customWidth="1"/>
    <col min="10" max="10" width="9.55078125" style="820" bestFit="1" customWidth="1"/>
    <col min="11" max="12" width="9.55078125" style="820" customWidth="1"/>
    <col min="13" max="13" width="10.76171875" style="820" customWidth="1"/>
    <col min="14" max="14" width="10.0859375" style="820" customWidth="1"/>
    <col min="15" max="16384" width="9.14453125" style="820"/>
  </cols>
  <sheetData>
    <row r="1" spans="1:14" ht="17.25" x14ac:dyDescent="0.2">
      <c r="A1" s="1613" t="s">
        <v>786</v>
      </c>
      <c r="B1" s="1613"/>
      <c r="C1" s="1613"/>
      <c r="D1" s="1613"/>
      <c r="E1" s="1613"/>
      <c r="F1" s="1613"/>
      <c r="G1" s="1613"/>
      <c r="H1" s="1613"/>
      <c r="I1" s="1613"/>
      <c r="J1" s="1613"/>
      <c r="K1" s="1613"/>
      <c r="L1" s="1613"/>
      <c r="M1" s="1613"/>
      <c r="N1" s="1613"/>
    </row>
    <row r="2" spans="1:14" x14ac:dyDescent="0.15">
      <c r="A2" s="1659" t="s">
        <v>932</v>
      </c>
      <c r="B2" s="1659"/>
      <c r="C2" s="1659"/>
      <c r="D2" s="1659"/>
      <c r="E2" s="1659"/>
      <c r="F2" s="1659"/>
      <c r="G2" s="1659"/>
      <c r="H2" s="1659"/>
      <c r="I2" s="1659"/>
      <c r="J2" s="1659"/>
      <c r="K2" s="1659"/>
      <c r="L2" s="1659"/>
      <c r="M2" s="1659"/>
      <c r="N2" s="1659"/>
    </row>
    <row r="3" spans="1:14" ht="15" x14ac:dyDescent="0.15">
      <c r="A3" s="1653" t="s">
        <v>1045</v>
      </c>
      <c r="B3" s="1653"/>
      <c r="C3" s="1653"/>
      <c r="D3" s="1653"/>
      <c r="E3" s="1653"/>
      <c r="F3" s="1653"/>
      <c r="G3" s="1653"/>
      <c r="H3" s="1653"/>
      <c r="I3" s="1653"/>
      <c r="J3" s="1653"/>
      <c r="K3" s="1653"/>
      <c r="L3" s="1653"/>
      <c r="M3" s="1653"/>
      <c r="N3" s="1653"/>
    </row>
    <row r="4" spans="1:14" ht="15.75" thickBot="1" x14ac:dyDescent="0.2">
      <c r="A4" s="1653" t="s">
        <v>933</v>
      </c>
      <c r="B4" s="1653"/>
      <c r="C4" s="840"/>
      <c r="D4" s="840"/>
      <c r="E4" s="840"/>
      <c r="F4" s="840"/>
      <c r="G4" s="840"/>
      <c r="H4" s="840"/>
      <c r="I4" s="840"/>
      <c r="J4" s="840"/>
      <c r="K4" s="946"/>
      <c r="L4" s="946"/>
      <c r="M4" s="840"/>
      <c r="N4" s="840"/>
    </row>
    <row r="5" spans="1:14" s="821" customFormat="1" ht="15" thickBot="1" x14ac:dyDescent="0.2">
      <c r="A5" s="822" t="s">
        <v>864</v>
      </c>
      <c r="B5" s="823" t="s">
        <v>865</v>
      </c>
      <c r="C5" s="823" t="s">
        <v>1048</v>
      </c>
      <c r="D5" s="823" t="s">
        <v>1047</v>
      </c>
      <c r="E5" s="823" t="s">
        <v>890</v>
      </c>
      <c r="F5" s="823" t="s">
        <v>868</v>
      </c>
      <c r="G5" s="823" t="s">
        <v>869</v>
      </c>
      <c r="H5" s="823" t="s">
        <v>870</v>
      </c>
      <c r="I5" s="823" t="s">
        <v>871</v>
      </c>
      <c r="J5" s="823" t="s">
        <v>872</v>
      </c>
      <c r="K5" s="823"/>
      <c r="L5" s="823"/>
      <c r="M5" s="823" t="s">
        <v>857</v>
      </c>
      <c r="N5" s="827" t="s">
        <v>873</v>
      </c>
    </row>
    <row r="6" spans="1:14" s="821" customFormat="1" ht="15" thickBot="1" x14ac:dyDescent="0.2">
      <c r="A6" s="828">
        <v>1</v>
      </c>
      <c r="B6" s="829" t="s">
        <v>934</v>
      </c>
      <c r="C6" s="830" t="s">
        <v>920</v>
      </c>
      <c r="D6" s="831">
        <v>166049.04</v>
      </c>
      <c r="E6" s="832"/>
      <c r="F6" s="831">
        <f>D6*35%</f>
        <v>58117.163999999997</v>
      </c>
      <c r="G6" s="831">
        <f>D6*20%</f>
        <v>33209.808000000005</v>
      </c>
      <c r="H6" s="831">
        <v>5400</v>
      </c>
      <c r="I6" s="831">
        <f>D6*5%</f>
        <v>8302.4520000000011</v>
      </c>
      <c r="J6" s="831">
        <f>D6*5%+64198.68</f>
        <v>72501.131999999998</v>
      </c>
      <c r="K6" s="831"/>
      <c r="L6" s="831"/>
      <c r="M6" s="831">
        <f>SUM(F6:J6)</f>
        <v>177530.55600000001</v>
      </c>
      <c r="N6" s="833">
        <f>D6*10%</f>
        <v>16604.904000000002</v>
      </c>
    </row>
    <row r="7" spans="1:14" ht="15" thickBot="1" x14ac:dyDescent="0.2">
      <c r="A7" s="834">
        <v>2</v>
      </c>
      <c r="B7" s="826" t="s">
        <v>935</v>
      </c>
      <c r="C7" s="830" t="s">
        <v>920</v>
      </c>
      <c r="D7" s="831">
        <v>166049.04</v>
      </c>
      <c r="E7" s="832"/>
      <c r="F7" s="831">
        <f>D7*35%</f>
        <v>58117.163999999997</v>
      </c>
      <c r="G7" s="831">
        <f>D7*20%</f>
        <v>33209.808000000005</v>
      </c>
      <c r="H7" s="831">
        <v>5400</v>
      </c>
      <c r="I7" s="831">
        <f>D7*5%</f>
        <v>8302.4520000000011</v>
      </c>
      <c r="J7" s="831">
        <f>D7*5%+64198.68</f>
        <v>72501.131999999998</v>
      </c>
      <c r="K7" s="831"/>
      <c r="L7" s="831"/>
      <c r="M7" s="831">
        <f>SUM(F7:J7)</f>
        <v>177530.55600000001</v>
      </c>
      <c r="N7" s="833">
        <f>D7*10%</f>
        <v>16604.904000000002</v>
      </c>
    </row>
    <row r="8" spans="1:14" ht="15" thickBot="1" x14ac:dyDescent="0.2">
      <c r="A8" s="1667" t="s">
        <v>904</v>
      </c>
      <c r="B8" s="1668"/>
      <c r="C8" s="842"/>
      <c r="D8" s="818">
        <f>SUM(D6:D7)</f>
        <v>332098.08</v>
      </c>
      <c r="E8" s="818">
        <f t="shared" ref="E8:N8" si="0">SUM(E6:E7)</f>
        <v>0</v>
      </c>
      <c r="F8" s="818">
        <f t="shared" si="0"/>
        <v>116234.32799999999</v>
      </c>
      <c r="G8" s="818">
        <f t="shared" si="0"/>
        <v>66419.616000000009</v>
      </c>
      <c r="H8" s="818">
        <f t="shared" si="0"/>
        <v>10800</v>
      </c>
      <c r="I8" s="818">
        <f t="shared" si="0"/>
        <v>16604.904000000002</v>
      </c>
      <c r="J8" s="818">
        <f t="shared" si="0"/>
        <v>145002.264</v>
      </c>
      <c r="K8" s="818"/>
      <c r="L8" s="818"/>
      <c r="M8" s="818">
        <f t="shared" si="0"/>
        <v>355061.11200000002</v>
      </c>
      <c r="N8" s="818">
        <f t="shared" si="0"/>
        <v>33209.808000000005</v>
      </c>
    </row>
    <row r="9" spans="1:14" x14ac:dyDescent="0.15">
      <c r="A9" s="916">
        <v>3</v>
      </c>
      <c r="B9" s="830" t="s">
        <v>936</v>
      </c>
      <c r="C9" s="830" t="s">
        <v>952</v>
      </c>
      <c r="D9" s="831">
        <v>339716.88</v>
      </c>
      <c r="E9" s="831"/>
      <c r="F9" s="831">
        <f>D9*35%</f>
        <v>118900.908</v>
      </c>
      <c r="G9" s="831">
        <f>D9*20%</f>
        <v>67943.376000000004</v>
      </c>
      <c r="H9" s="831">
        <v>7560</v>
      </c>
      <c r="I9" s="831">
        <f>D9*5%</f>
        <v>16985.844000000001</v>
      </c>
      <c r="J9" s="831">
        <f>D9*5%+24000</f>
        <v>40985.843999999997</v>
      </c>
      <c r="K9" s="831"/>
      <c r="L9" s="831"/>
      <c r="M9" s="831">
        <f>SUM(F9:J9)</f>
        <v>252375.97200000001</v>
      </c>
      <c r="N9" s="833">
        <f>D9*10%</f>
        <v>33971.688000000002</v>
      </c>
    </row>
    <row r="10" spans="1:14" ht="15" thickBot="1" x14ac:dyDescent="0.2">
      <c r="A10" s="834">
        <v>5</v>
      </c>
      <c r="B10" s="826" t="s">
        <v>938</v>
      </c>
      <c r="C10" s="826" t="s">
        <v>926</v>
      </c>
      <c r="D10" s="825">
        <v>484883</v>
      </c>
      <c r="E10" s="825"/>
      <c r="F10" s="825">
        <f>D10*35%</f>
        <v>169709.05</v>
      </c>
      <c r="G10" s="825">
        <f>D10*20%</f>
        <v>96976.6</v>
      </c>
      <c r="H10" s="825">
        <v>7560</v>
      </c>
      <c r="I10" s="825">
        <f>D10*5%</f>
        <v>24244.15</v>
      </c>
      <c r="J10" s="825">
        <f>D10*5%+24000</f>
        <v>48244.15</v>
      </c>
      <c r="K10" s="825"/>
      <c r="L10" s="825"/>
      <c r="M10" s="825">
        <f>SUM(F10:J10)</f>
        <v>346733.95000000007</v>
      </c>
      <c r="N10" s="835">
        <f>D10*10%</f>
        <v>48488.3</v>
      </c>
    </row>
    <row r="11" spans="1:14" ht="15" thickBot="1" x14ac:dyDescent="0.2">
      <c r="A11" s="1684" t="s">
        <v>916</v>
      </c>
      <c r="B11" s="1685"/>
      <c r="C11" s="817"/>
      <c r="D11" s="818">
        <f t="shared" ref="D11:J11" si="1">SUM(D9:D10)</f>
        <v>824599.88</v>
      </c>
      <c r="E11" s="818">
        <f t="shared" si="1"/>
        <v>0</v>
      </c>
      <c r="F11" s="818">
        <f t="shared" si="1"/>
        <v>288609.95799999998</v>
      </c>
      <c r="G11" s="818">
        <f t="shared" si="1"/>
        <v>164919.97600000002</v>
      </c>
      <c r="H11" s="818">
        <f t="shared" si="1"/>
        <v>15120</v>
      </c>
      <c r="I11" s="818">
        <f t="shared" si="1"/>
        <v>41229.994000000006</v>
      </c>
      <c r="J11" s="818">
        <f t="shared" si="1"/>
        <v>89229.994000000006</v>
      </c>
      <c r="K11" s="818"/>
      <c r="L11" s="818"/>
      <c r="M11" s="818">
        <f>SUM(M9:M10)</f>
        <v>599109.92200000002</v>
      </c>
      <c r="N11" s="818">
        <f>SUM(N9:N10)</f>
        <v>82459.988000000012</v>
      </c>
    </row>
    <row r="12" spans="1:14" ht="15" thickBot="1" x14ac:dyDescent="0.2">
      <c r="A12" s="846">
        <v>8</v>
      </c>
      <c r="B12" s="865" t="s">
        <v>1426</v>
      </c>
      <c r="C12" s="847" t="s">
        <v>893</v>
      </c>
      <c r="D12" s="848">
        <v>737853</v>
      </c>
      <c r="E12" s="848"/>
      <c r="F12" s="843">
        <f>D12*35%</f>
        <v>258248.55</v>
      </c>
      <c r="G12" s="843">
        <f>D12*20%</f>
        <v>147570.6</v>
      </c>
      <c r="H12" s="843">
        <v>8640</v>
      </c>
      <c r="I12" s="843">
        <f>D12*5%</f>
        <v>36892.65</v>
      </c>
      <c r="J12" s="843">
        <f>D12*5%+24000</f>
        <v>60892.65</v>
      </c>
      <c r="K12" s="843"/>
      <c r="L12" s="843"/>
      <c r="M12" s="843">
        <f>SUM(F12:J12)</f>
        <v>512244.45000000007</v>
      </c>
      <c r="N12" s="844">
        <f>D12*10%</f>
        <v>73785.3</v>
      </c>
    </row>
    <row r="13" spans="1:14" ht="15" thickBot="1" x14ac:dyDescent="0.2">
      <c r="A13" s="846">
        <v>9</v>
      </c>
      <c r="B13" s="865" t="s">
        <v>939</v>
      </c>
      <c r="C13" s="847" t="s">
        <v>893</v>
      </c>
      <c r="D13" s="848">
        <v>737853</v>
      </c>
      <c r="E13" s="848"/>
      <c r="F13" s="843">
        <f>D13*35%</f>
        <v>258248.55</v>
      </c>
      <c r="G13" s="843">
        <f>D13*20%</f>
        <v>147570.6</v>
      </c>
      <c r="H13" s="843">
        <v>8640</v>
      </c>
      <c r="I13" s="843">
        <f>D13*5%</f>
        <v>36892.65</v>
      </c>
      <c r="J13" s="843">
        <f>D13*5%+24000</f>
        <v>60892.65</v>
      </c>
      <c r="K13" s="843"/>
      <c r="L13" s="843"/>
      <c r="M13" s="843">
        <f>SUM(F13:J13)</f>
        <v>512244.45000000007</v>
      </c>
      <c r="N13" s="844">
        <f>D13*10%</f>
        <v>73785.3</v>
      </c>
    </row>
    <row r="14" spans="1:14" ht="15" thickBot="1" x14ac:dyDescent="0.2">
      <c r="A14" s="1016"/>
      <c r="B14" s="865" t="s">
        <v>1427</v>
      </c>
      <c r="C14" s="842" t="s">
        <v>941</v>
      </c>
      <c r="D14" s="848">
        <v>871787</v>
      </c>
      <c r="E14" s="843"/>
      <c r="F14" s="843">
        <f>D14*35%</f>
        <v>305125.44999999995</v>
      </c>
      <c r="G14" s="843">
        <f>D14*20%</f>
        <v>174357.40000000002</v>
      </c>
      <c r="H14" s="843">
        <v>9720</v>
      </c>
      <c r="I14" s="843">
        <f>D14*5%</f>
        <v>43589.350000000006</v>
      </c>
      <c r="J14" s="843">
        <f>D14*5%+24000</f>
        <v>67589.350000000006</v>
      </c>
      <c r="K14" s="831">
        <v>137509</v>
      </c>
      <c r="L14" s="831">
        <v>7560</v>
      </c>
      <c r="M14" s="843">
        <f>SUM(F14:J14)</f>
        <v>600381.54999999993</v>
      </c>
      <c r="N14" s="844">
        <f>D14*10%</f>
        <v>87178.700000000012</v>
      </c>
    </row>
    <row r="15" spans="1:14" ht="15" thickBot="1" x14ac:dyDescent="0.2">
      <c r="A15" s="816">
        <v>10</v>
      </c>
      <c r="B15" s="866" t="s">
        <v>940</v>
      </c>
      <c r="C15" s="842" t="s">
        <v>941</v>
      </c>
      <c r="D15" s="848">
        <v>871787</v>
      </c>
      <c r="E15" s="843"/>
      <c r="F15" s="843">
        <f>D15*35%</f>
        <v>305125.44999999995</v>
      </c>
      <c r="G15" s="843">
        <f>D15*20%</f>
        <v>174357.40000000002</v>
      </c>
      <c r="H15" s="843">
        <v>9720</v>
      </c>
      <c r="I15" s="843">
        <f>D15*5%</f>
        <v>43589.350000000006</v>
      </c>
      <c r="J15" s="843">
        <f>D15*5%+24000</f>
        <v>67589.350000000006</v>
      </c>
      <c r="K15" s="831">
        <v>137509</v>
      </c>
      <c r="L15" s="831">
        <v>7560</v>
      </c>
      <c r="M15" s="843">
        <f>SUM(F15:J15)</f>
        <v>600381.54999999993</v>
      </c>
      <c r="N15" s="844">
        <f>D15*10%</f>
        <v>87178.700000000012</v>
      </c>
    </row>
    <row r="16" spans="1:14" ht="15" thickBot="1" x14ac:dyDescent="0.2">
      <c r="A16" s="1667" t="s">
        <v>875</v>
      </c>
      <c r="B16" s="1668"/>
      <c r="C16" s="842"/>
      <c r="D16" s="818">
        <f>SUM(D12:D15)</f>
        <v>3219280</v>
      </c>
      <c r="E16" s="818">
        <f t="shared" ref="E16:N16" si="2">SUM(E12:E15)</f>
        <v>0</v>
      </c>
      <c r="F16" s="818">
        <f t="shared" si="2"/>
        <v>1126748</v>
      </c>
      <c r="G16" s="818">
        <f t="shared" si="2"/>
        <v>643856</v>
      </c>
      <c r="H16" s="818">
        <f t="shared" si="2"/>
        <v>36720</v>
      </c>
      <c r="I16" s="818">
        <f t="shared" si="2"/>
        <v>160964</v>
      </c>
      <c r="J16" s="818">
        <f t="shared" si="2"/>
        <v>256964.00000000003</v>
      </c>
      <c r="K16" s="818">
        <f t="shared" si="2"/>
        <v>275018</v>
      </c>
      <c r="L16" s="818">
        <f t="shared" si="2"/>
        <v>15120</v>
      </c>
      <c r="M16" s="818">
        <f t="shared" si="2"/>
        <v>2225252</v>
      </c>
      <c r="N16" s="818">
        <f t="shared" si="2"/>
        <v>321928</v>
      </c>
    </row>
    <row r="17" spans="1:14" x14ac:dyDescent="0.15">
      <c r="A17" s="849"/>
      <c r="B17" s="850"/>
      <c r="C17" s="851"/>
      <c r="D17" s="838"/>
      <c r="E17" s="838"/>
      <c r="F17" s="838"/>
      <c r="G17" s="838"/>
      <c r="H17" s="838"/>
      <c r="I17" s="838"/>
      <c r="J17" s="838"/>
      <c r="K17" s="838"/>
      <c r="L17" s="838"/>
      <c r="M17" s="838"/>
      <c r="N17" s="852"/>
    </row>
    <row r="18" spans="1:14" ht="18" thickBot="1" x14ac:dyDescent="0.25">
      <c r="A18" s="1622" t="s">
        <v>374</v>
      </c>
      <c r="B18" s="1687"/>
      <c r="C18" s="1623"/>
      <c r="D18" s="818"/>
      <c r="E18" s="818"/>
      <c r="F18" s="818"/>
      <c r="G18" s="818"/>
      <c r="H18" s="818"/>
      <c r="I18" s="818"/>
      <c r="J18" s="818"/>
      <c r="K18" s="818"/>
      <c r="L18" s="818"/>
      <c r="M18" s="818"/>
      <c r="N18" s="819"/>
    </row>
    <row r="19" spans="1:14" x14ac:dyDescent="0.15">
      <c r="A19" s="828">
        <v>1</v>
      </c>
      <c r="B19" s="830" t="s">
        <v>1428</v>
      </c>
      <c r="C19" s="826" t="s">
        <v>1429</v>
      </c>
      <c r="D19" s="825">
        <v>138726</v>
      </c>
      <c r="E19" s="825"/>
      <c r="F19" s="825">
        <f>D19*35%</f>
        <v>48554.1</v>
      </c>
      <c r="G19" s="825">
        <f>D19*20%</f>
        <v>27745.200000000001</v>
      </c>
      <c r="H19" s="825">
        <v>5400</v>
      </c>
      <c r="I19" s="825">
        <f>D19*5%</f>
        <v>6936.3</v>
      </c>
      <c r="J19" s="825">
        <f>D19*5%+64198.68</f>
        <v>71134.98</v>
      </c>
      <c r="K19" s="825"/>
      <c r="L19" s="825"/>
      <c r="M19" s="825">
        <f>SUM(F19:J19)</f>
        <v>159770.58000000002</v>
      </c>
      <c r="N19" s="835">
        <f>D19*10%</f>
        <v>13872.6</v>
      </c>
    </row>
    <row r="20" spans="1:14" x14ac:dyDescent="0.15">
      <c r="A20" s="834">
        <v>2</v>
      </c>
      <c r="B20" s="826" t="s">
        <v>1428</v>
      </c>
      <c r="C20" s="826" t="s">
        <v>1429</v>
      </c>
      <c r="D20" s="825">
        <v>138726</v>
      </c>
      <c r="E20" s="825"/>
      <c r="F20" s="825">
        <f t="shared" ref="F20:F28" si="3">D20*35%</f>
        <v>48554.1</v>
      </c>
      <c r="G20" s="825">
        <f t="shared" ref="G20:G28" si="4">D20*20%</f>
        <v>27745.200000000001</v>
      </c>
      <c r="H20" s="825">
        <v>5400</v>
      </c>
      <c r="I20" s="825">
        <f t="shared" ref="I20:I28" si="5">D20*5%</f>
        <v>6936.3</v>
      </c>
      <c r="J20" s="825">
        <f t="shared" ref="J20:J28" si="6">D20*5%+64198.68</f>
        <v>71134.98</v>
      </c>
      <c r="K20" s="825"/>
      <c r="L20" s="825"/>
      <c r="M20" s="825">
        <f t="shared" ref="M20:M28" si="7">SUM(F20:J20)</f>
        <v>159770.58000000002</v>
      </c>
      <c r="N20" s="835">
        <f t="shared" ref="N20:N28" si="8">D20*10%</f>
        <v>13872.6</v>
      </c>
    </row>
    <row r="21" spans="1:14" x14ac:dyDescent="0.15">
      <c r="A21" s="834">
        <v>3</v>
      </c>
      <c r="B21" s="826" t="s">
        <v>1428</v>
      </c>
      <c r="C21" s="826" t="s">
        <v>1429</v>
      </c>
      <c r="D21" s="825">
        <v>138726</v>
      </c>
      <c r="E21" s="825"/>
      <c r="F21" s="825">
        <f t="shared" si="3"/>
        <v>48554.1</v>
      </c>
      <c r="G21" s="825">
        <f t="shared" si="4"/>
        <v>27745.200000000001</v>
      </c>
      <c r="H21" s="825">
        <v>5400</v>
      </c>
      <c r="I21" s="825">
        <f t="shared" si="5"/>
        <v>6936.3</v>
      </c>
      <c r="J21" s="825">
        <f t="shared" si="6"/>
        <v>71134.98</v>
      </c>
      <c r="K21" s="825"/>
      <c r="L21" s="825"/>
      <c r="M21" s="825">
        <f t="shared" si="7"/>
        <v>159770.58000000002</v>
      </c>
      <c r="N21" s="835">
        <f t="shared" si="8"/>
        <v>13872.6</v>
      </c>
    </row>
    <row r="22" spans="1:14" x14ac:dyDescent="0.15">
      <c r="A22" s="834"/>
      <c r="B22" s="826" t="s">
        <v>1428</v>
      </c>
      <c r="C22" s="826" t="s">
        <v>1429</v>
      </c>
      <c r="D22" s="825">
        <v>138726</v>
      </c>
      <c r="E22" s="825"/>
      <c r="F22" s="825">
        <f t="shared" si="3"/>
        <v>48554.1</v>
      </c>
      <c r="G22" s="825">
        <f t="shared" si="4"/>
        <v>27745.200000000001</v>
      </c>
      <c r="H22" s="825">
        <v>5400</v>
      </c>
      <c r="I22" s="825">
        <f t="shared" si="5"/>
        <v>6936.3</v>
      </c>
      <c r="J22" s="825">
        <f t="shared" si="6"/>
        <v>71134.98</v>
      </c>
      <c r="K22" s="825"/>
      <c r="L22" s="825"/>
      <c r="M22" s="825">
        <f t="shared" si="7"/>
        <v>159770.58000000002</v>
      </c>
      <c r="N22" s="835">
        <f t="shared" si="8"/>
        <v>13872.6</v>
      </c>
    </row>
    <row r="23" spans="1:14" x14ac:dyDescent="0.15">
      <c r="A23" s="834"/>
      <c r="B23" s="826" t="s">
        <v>1428</v>
      </c>
      <c r="C23" s="826" t="s">
        <v>1429</v>
      </c>
      <c r="D23" s="825">
        <v>138726</v>
      </c>
      <c r="E23" s="825"/>
      <c r="F23" s="825">
        <f t="shared" si="3"/>
        <v>48554.1</v>
      </c>
      <c r="G23" s="825">
        <f t="shared" si="4"/>
        <v>27745.200000000001</v>
      </c>
      <c r="H23" s="825">
        <v>5400</v>
      </c>
      <c r="I23" s="825">
        <f t="shared" si="5"/>
        <v>6936.3</v>
      </c>
      <c r="J23" s="825">
        <f t="shared" si="6"/>
        <v>71134.98</v>
      </c>
      <c r="K23" s="825"/>
      <c r="L23" s="825"/>
      <c r="M23" s="825">
        <f t="shared" si="7"/>
        <v>159770.58000000002</v>
      </c>
      <c r="N23" s="835">
        <f t="shared" si="8"/>
        <v>13872.6</v>
      </c>
    </row>
    <row r="24" spans="1:14" x14ac:dyDescent="0.15">
      <c r="A24" s="834"/>
      <c r="B24" s="826" t="s">
        <v>1428</v>
      </c>
      <c r="C24" s="826" t="s">
        <v>1429</v>
      </c>
      <c r="D24" s="825">
        <v>138726</v>
      </c>
      <c r="E24" s="825"/>
      <c r="F24" s="825">
        <f t="shared" si="3"/>
        <v>48554.1</v>
      </c>
      <c r="G24" s="825">
        <f t="shared" si="4"/>
        <v>27745.200000000001</v>
      </c>
      <c r="H24" s="825">
        <v>5400</v>
      </c>
      <c r="I24" s="825">
        <f t="shared" si="5"/>
        <v>6936.3</v>
      </c>
      <c r="J24" s="825">
        <f t="shared" si="6"/>
        <v>71134.98</v>
      </c>
      <c r="K24" s="825"/>
      <c r="L24" s="825"/>
      <c r="M24" s="825">
        <f t="shared" si="7"/>
        <v>159770.58000000002</v>
      </c>
      <c r="N24" s="835">
        <f t="shared" si="8"/>
        <v>13872.6</v>
      </c>
    </row>
    <row r="25" spans="1:14" x14ac:dyDescent="0.15">
      <c r="A25" s="834"/>
      <c r="B25" s="826" t="s">
        <v>1428</v>
      </c>
      <c r="C25" s="826" t="s">
        <v>1429</v>
      </c>
      <c r="D25" s="825">
        <v>138726</v>
      </c>
      <c r="E25" s="825"/>
      <c r="F25" s="825">
        <f t="shared" si="3"/>
        <v>48554.1</v>
      </c>
      <c r="G25" s="825">
        <f t="shared" si="4"/>
        <v>27745.200000000001</v>
      </c>
      <c r="H25" s="825">
        <v>5400</v>
      </c>
      <c r="I25" s="825">
        <f t="shared" si="5"/>
        <v>6936.3</v>
      </c>
      <c r="J25" s="825">
        <f t="shared" si="6"/>
        <v>71134.98</v>
      </c>
      <c r="K25" s="825"/>
      <c r="L25" s="825"/>
      <c r="M25" s="825">
        <f t="shared" si="7"/>
        <v>159770.58000000002</v>
      </c>
      <c r="N25" s="835">
        <f t="shared" si="8"/>
        <v>13872.6</v>
      </c>
    </row>
    <row r="26" spans="1:14" x14ac:dyDescent="0.15">
      <c r="A26" s="834"/>
      <c r="B26" s="826" t="s">
        <v>1428</v>
      </c>
      <c r="C26" s="826" t="s">
        <v>1429</v>
      </c>
      <c r="D26" s="825">
        <v>138726</v>
      </c>
      <c r="E26" s="825"/>
      <c r="F26" s="825">
        <f t="shared" si="3"/>
        <v>48554.1</v>
      </c>
      <c r="G26" s="825">
        <f t="shared" si="4"/>
        <v>27745.200000000001</v>
      </c>
      <c r="H26" s="825">
        <v>5400</v>
      </c>
      <c r="I26" s="825">
        <f t="shared" si="5"/>
        <v>6936.3</v>
      </c>
      <c r="J26" s="825">
        <f t="shared" si="6"/>
        <v>71134.98</v>
      </c>
      <c r="K26" s="825"/>
      <c r="L26" s="825"/>
      <c r="M26" s="825">
        <f t="shared" si="7"/>
        <v>159770.58000000002</v>
      </c>
      <c r="N26" s="835">
        <f t="shared" si="8"/>
        <v>13872.6</v>
      </c>
    </row>
    <row r="27" spans="1:14" x14ac:dyDescent="0.15">
      <c r="A27" s="834"/>
      <c r="B27" s="826" t="s">
        <v>1428</v>
      </c>
      <c r="C27" s="826" t="s">
        <v>1429</v>
      </c>
      <c r="D27" s="825">
        <v>138726</v>
      </c>
      <c r="E27" s="825"/>
      <c r="F27" s="825">
        <f t="shared" si="3"/>
        <v>48554.1</v>
      </c>
      <c r="G27" s="825">
        <f t="shared" si="4"/>
        <v>27745.200000000001</v>
      </c>
      <c r="H27" s="825">
        <v>5400</v>
      </c>
      <c r="I27" s="825">
        <f t="shared" si="5"/>
        <v>6936.3</v>
      </c>
      <c r="J27" s="825">
        <f t="shared" si="6"/>
        <v>71134.98</v>
      </c>
      <c r="K27" s="825"/>
      <c r="L27" s="825"/>
      <c r="M27" s="825">
        <f t="shared" si="7"/>
        <v>159770.58000000002</v>
      </c>
      <c r="N27" s="835">
        <f t="shared" si="8"/>
        <v>13872.6</v>
      </c>
    </row>
    <row r="28" spans="1:14" x14ac:dyDescent="0.15">
      <c r="A28" s="834"/>
      <c r="B28" s="826" t="s">
        <v>1428</v>
      </c>
      <c r="C28" s="826" t="s">
        <v>1429</v>
      </c>
      <c r="D28" s="825">
        <v>138726</v>
      </c>
      <c r="E28" s="825"/>
      <c r="F28" s="825">
        <f t="shared" si="3"/>
        <v>48554.1</v>
      </c>
      <c r="G28" s="825">
        <f t="shared" si="4"/>
        <v>27745.200000000001</v>
      </c>
      <c r="H28" s="825">
        <v>5400</v>
      </c>
      <c r="I28" s="825">
        <f t="shared" si="5"/>
        <v>6936.3</v>
      </c>
      <c r="J28" s="825">
        <f t="shared" si="6"/>
        <v>71134.98</v>
      </c>
      <c r="K28" s="825"/>
      <c r="L28" s="825"/>
      <c r="M28" s="825">
        <f t="shared" si="7"/>
        <v>159770.58000000002</v>
      </c>
      <c r="N28" s="835">
        <f t="shared" si="8"/>
        <v>13872.6</v>
      </c>
    </row>
    <row r="29" spans="1:14" ht="15" thickBot="1" x14ac:dyDescent="0.2">
      <c r="A29" s="834">
        <v>4</v>
      </c>
      <c r="B29" s="826" t="s">
        <v>943</v>
      </c>
      <c r="C29" s="826" t="s">
        <v>1248</v>
      </c>
      <c r="D29" s="825">
        <v>209764</v>
      </c>
      <c r="E29" s="825"/>
      <c r="F29" s="825">
        <f>D29*35%</f>
        <v>73417.399999999994</v>
      </c>
      <c r="G29" s="825">
        <f>D29*20%</f>
        <v>41952.800000000003</v>
      </c>
      <c r="H29" s="825">
        <v>5400</v>
      </c>
      <c r="I29" s="825">
        <f>D29*5%</f>
        <v>10488.2</v>
      </c>
      <c r="J29" s="825">
        <f>D29*5%+64198.68</f>
        <v>74686.880000000005</v>
      </c>
      <c r="K29" s="825"/>
      <c r="L29" s="825"/>
      <c r="M29" s="825">
        <f>SUM(F29:J29)</f>
        <v>205945.28</v>
      </c>
      <c r="N29" s="835">
        <f>D29*10%</f>
        <v>20976.400000000001</v>
      </c>
    </row>
    <row r="30" spans="1:14" ht="15" thickBot="1" x14ac:dyDescent="0.2">
      <c r="A30" s="1682" t="s">
        <v>1259</v>
      </c>
      <c r="B30" s="1683"/>
      <c r="C30" s="842"/>
      <c r="D30" s="818">
        <f>SUM(D19:D29)</f>
        <v>1597024</v>
      </c>
      <c r="E30" s="818">
        <f t="shared" ref="E30:N30" si="9">SUM(E19:E29)</f>
        <v>0</v>
      </c>
      <c r="F30" s="818">
        <f t="shared" si="9"/>
        <v>558958.39999999991</v>
      </c>
      <c r="G30" s="818">
        <f t="shared" si="9"/>
        <v>319404.80000000005</v>
      </c>
      <c r="H30" s="818">
        <f t="shared" si="9"/>
        <v>59400</v>
      </c>
      <c r="I30" s="818">
        <f t="shared" si="9"/>
        <v>79851.200000000012</v>
      </c>
      <c r="J30" s="818">
        <f t="shared" si="9"/>
        <v>786036.67999999993</v>
      </c>
      <c r="K30" s="818"/>
      <c r="L30" s="818"/>
      <c r="M30" s="818">
        <f t="shared" si="9"/>
        <v>1803651.0800000005</v>
      </c>
      <c r="N30" s="818">
        <f t="shared" si="9"/>
        <v>159702.40000000002</v>
      </c>
    </row>
    <row r="31" spans="1:14" x14ac:dyDescent="0.15">
      <c r="A31" s="1063"/>
      <c r="B31" s="1064" t="s">
        <v>1428</v>
      </c>
      <c r="C31" s="1065" t="s">
        <v>1431</v>
      </c>
      <c r="D31" s="1066">
        <v>212707</v>
      </c>
      <c r="E31" s="1066"/>
      <c r="F31" s="1037">
        <f t="shared" ref="F31:F38" si="10">D31*35%</f>
        <v>74447.45</v>
      </c>
      <c r="G31" s="1037">
        <f t="shared" ref="G31:G38" si="11">D31*20%</f>
        <v>42541.4</v>
      </c>
      <c r="H31" s="1037">
        <v>7560</v>
      </c>
      <c r="I31" s="1037">
        <f t="shared" ref="I31:I38" si="12">D31*5%</f>
        <v>10635.35</v>
      </c>
      <c r="J31" s="1037">
        <f t="shared" ref="J31:J38" si="13">D31*5%+64198.68</f>
        <v>74834.03</v>
      </c>
      <c r="K31" s="1037"/>
      <c r="L31" s="1037"/>
      <c r="M31" s="1037">
        <f t="shared" ref="M31:M38" si="14">SUM(F31:J31)</f>
        <v>210018.23</v>
      </c>
      <c r="N31" s="1067">
        <f t="shared" ref="N31:N38" si="15">D31*10%</f>
        <v>21270.7</v>
      </c>
    </row>
    <row r="32" spans="1:14" x14ac:dyDescent="0.15">
      <c r="A32" s="1063"/>
      <c r="B32" s="1064" t="s">
        <v>1428</v>
      </c>
      <c r="C32" s="1065" t="s">
        <v>1431</v>
      </c>
      <c r="D32" s="1066">
        <v>212707</v>
      </c>
      <c r="E32" s="1066"/>
      <c r="F32" s="1037">
        <f>D32*35%</f>
        <v>74447.45</v>
      </c>
      <c r="G32" s="1037">
        <f>D32*20%</f>
        <v>42541.4</v>
      </c>
      <c r="H32" s="1037">
        <v>7560</v>
      </c>
      <c r="I32" s="1037">
        <f>D32*5%</f>
        <v>10635.35</v>
      </c>
      <c r="J32" s="1037">
        <f>D32*5%+64198.68</f>
        <v>74834.03</v>
      </c>
      <c r="K32" s="1037"/>
      <c r="L32" s="1037"/>
      <c r="M32" s="1037">
        <f>SUM(F32:J32)</f>
        <v>210018.23</v>
      </c>
      <c r="N32" s="1067">
        <f>D32*10%</f>
        <v>21270.7</v>
      </c>
    </row>
    <row r="33" spans="1:15" x14ac:dyDescent="0.15">
      <c r="A33" s="1063"/>
      <c r="B33" s="1064" t="s">
        <v>1428</v>
      </c>
      <c r="C33" s="1065" t="s">
        <v>1431</v>
      </c>
      <c r="D33" s="1066">
        <v>212707</v>
      </c>
      <c r="E33" s="1066"/>
      <c r="F33" s="1037">
        <f>D33*35%</f>
        <v>74447.45</v>
      </c>
      <c r="G33" s="1037">
        <f>D33*20%</f>
        <v>42541.4</v>
      </c>
      <c r="H33" s="1037">
        <v>7560</v>
      </c>
      <c r="I33" s="1037">
        <f>D33*5%</f>
        <v>10635.35</v>
      </c>
      <c r="J33" s="1037">
        <f>D33*5%+64198.68</f>
        <v>74834.03</v>
      </c>
      <c r="K33" s="1037"/>
      <c r="L33" s="1037"/>
      <c r="M33" s="1037">
        <f>SUM(F33:J33)</f>
        <v>210018.23</v>
      </c>
      <c r="N33" s="1067">
        <f>D33*10%</f>
        <v>21270.7</v>
      </c>
    </row>
    <row r="34" spans="1:15" x14ac:dyDescent="0.15">
      <c r="A34" s="1063"/>
      <c r="B34" s="1064" t="s">
        <v>1428</v>
      </c>
      <c r="C34" s="1065" t="s">
        <v>1431</v>
      </c>
      <c r="D34" s="1066">
        <v>212707</v>
      </c>
      <c r="E34" s="1066"/>
      <c r="F34" s="1037">
        <f>D34*35%</f>
        <v>74447.45</v>
      </c>
      <c r="G34" s="1037">
        <f>D34*20%</f>
        <v>42541.4</v>
      </c>
      <c r="H34" s="1037">
        <v>7560</v>
      </c>
      <c r="I34" s="1037">
        <f>D34*5%</f>
        <v>10635.35</v>
      </c>
      <c r="J34" s="1037">
        <f>D34*5%+64198.68</f>
        <v>74834.03</v>
      </c>
      <c r="K34" s="1037"/>
      <c r="L34" s="1037"/>
      <c r="M34" s="1037">
        <f>SUM(F34:J34)</f>
        <v>210018.23</v>
      </c>
      <c r="N34" s="1067">
        <f>D34*10%</f>
        <v>21270.7</v>
      </c>
    </row>
    <row r="35" spans="1:15" x14ac:dyDescent="0.15">
      <c r="A35" s="1063"/>
      <c r="B35" s="1064" t="s">
        <v>1428</v>
      </c>
      <c r="C35" s="1065" t="s">
        <v>1431</v>
      </c>
      <c r="D35" s="1066">
        <v>212707</v>
      </c>
      <c r="E35" s="1066"/>
      <c r="F35" s="1037">
        <f>D35*35%</f>
        <v>74447.45</v>
      </c>
      <c r="G35" s="1037">
        <f>D35*20%</f>
        <v>42541.4</v>
      </c>
      <c r="H35" s="1037">
        <v>7560</v>
      </c>
      <c r="I35" s="1037">
        <f>D35*5%</f>
        <v>10635.35</v>
      </c>
      <c r="J35" s="1037">
        <f>D35*5%+64198.68</f>
        <v>74834.03</v>
      </c>
      <c r="K35" s="1037"/>
      <c r="L35" s="1037"/>
      <c r="M35" s="1037">
        <f>SUM(F35:J35)</f>
        <v>210018.23</v>
      </c>
      <c r="N35" s="1067">
        <f>D35*10%</f>
        <v>21270.7</v>
      </c>
    </row>
    <row r="36" spans="1:15" x14ac:dyDescent="0.15">
      <c r="A36" s="1063"/>
      <c r="B36" s="1064" t="s">
        <v>942</v>
      </c>
      <c r="C36" s="1065" t="s">
        <v>979</v>
      </c>
      <c r="D36" s="1066">
        <v>358829</v>
      </c>
      <c r="E36" s="1066"/>
      <c r="F36" s="1037">
        <f t="shared" si="10"/>
        <v>125590.15</v>
      </c>
      <c r="G36" s="1037">
        <f t="shared" si="11"/>
        <v>71765.8</v>
      </c>
      <c r="H36" s="1037">
        <v>7560</v>
      </c>
      <c r="I36" s="1037">
        <f t="shared" si="12"/>
        <v>17941.45</v>
      </c>
      <c r="J36" s="1037">
        <f t="shared" si="13"/>
        <v>82140.13</v>
      </c>
      <c r="K36" s="1037"/>
      <c r="L36" s="1037"/>
      <c r="M36" s="1037">
        <f t="shared" si="14"/>
        <v>304997.53000000003</v>
      </c>
      <c r="N36" s="1067">
        <f t="shared" si="15"/>
        <v>35882.9</v>
      </c>
    </row>
    <row r="37" spans="1:15" x14ac:dyDescent="0.15">
      <c r="A37" s="1063"/>
      <c r="B37" s="1064" t="s">
        <v>1430</v>
      </c>
      <c r="C37" s="1065" t="s">
        <v>921</v>
      </c>
      <c r="D37" s="1066">
        <v>501031</v>
      </c>
      <c r="E37" s="1066"/>
      <c r="F37" s="1037">
        <f t="shared" si="10"/>
        <v>175360.84999999998</v>
      </c>
      <c r="G37" s="1037">
        <f t="shared" si="11"/>
        <v>100206.20000000001</v>
      </c>
      <c r="H37" s="1037">
        <v>7560</v>
      </c>
      <c r="I37" s="1037">
        <f t="shared" si="12"/>
        <v>25051.550000000003</v>
      </c>
      <c r="J37" s="1037">
        <f t="shared" si="13"/>
        <v>89250.23000000001</v>
      </c>
      <c r="K37" s="1037"/>
      <c r="L37" s="1037"/>
      <c r="M37" s="1037">
        <f t="shared" si="14"/>
        <v>397428.82999999996</v>
      </c>
      <c r="N37" s="1067">
        <f t="shared" si="15"/>
        <v>50103.100000000006</v>
      </c>
    </row>
    <row r="38" spans="1:15" ht="15" thickBot="1" x14ac:dyDescent="0.2">
      <c r="A38" s="1063"/>
      <c r="B38" s="1064" t="s">
        <v>945</v>
      </c>
      <c r="C38" s="1065" t="s">
        <v>1432</v>
      </c>
      <c r="D38" s="1066">
        <v>574608</v>
      </c>
      <c r="E38" s="1066"/>
      <c r="F38" s="1068">
        <f t="shared" si="10"/>
        <v>201112.8</v>
      </c>
      <c r="G38" s="1068">
        <f t="shared" si="11"/>
        <v>114921.60000000001</v>
      </c>
      <c r="H38" s="1068">
        <v>8640</v>
      </c>
      <c r="I38" s="1068">
        <f t="shared" si="12"/>
        <v>28730.400000000001</v>
      </c>
      <c r="J38" s="1068">
        <f t="shared" si="13"/>
        <v>92929.08</v>
      </c>
      <c r="K38" s="1068"/>
      <c r="L38" s="1068"/>
      <c r="M38" s="1068">
        <f t="shared" si="14"/>
        <v>446333.88000000006</v>
      </c>
      <c r="N38" s="1069">
        <f t="shared" si="15"/>
        <v>57460.800000000003</v>
      </c>
    </row>
    <row r="39" spans="1:15" ht="15" thickBot="1" x14ac:dyDescent="0.2">
      <c r="A39" s="1684" t="s">
        <v>912</v>
      </c>
      <c r="B39" s="1685"/>
      <c r="C39" s="842"/>
      <c r="D39" s="818">
        <f>SUM(D31:D38)</f>
        <v>2498003</v>
      </c>
      <c r="E39" s="818">
        <f t="shared" ref="E39:N39" si="16">SUM(E31:E38)</f>
        <v>0</v>
      </c>
      <c r="F39" s="818">
        <f t="shared" si="16"/>
        <v>874301.05</v>
      </c>
      <c r="G39" s="818">
        <f t="shared" si="16"/>
        <v>499600.6</v>
      </c>
      <c r="H39" s="818">
        <f t="shared" si="16"/>
        <v>61560</v>
      </c>
      <c r="I39" s="818">
        <f t="shared" si="16"/>
        <v>124900.15</v>
      </c>
      <c r="J39" s="818">
        <f t="shared" si="16"/>
        <v>638489.59</v>
      </c>
      <c r="K39" s="818">
        <f t="shared" si="16"/>
        <v>0</v>
      </c>
      <c r="L39" s="818">
        <f t="shared" si="16"/>
        <v>0</v>
      </c>
      <c r="M39" s="818">
        <f t="shared" si="16"/>
        <v>2198851.39</v>
      </c>
      <c r="N39" s="818">
        <f t="shared" si="16"/>
        <v>249800.3</v>
      </c>
    </row>
    <row r="40" spans="1:15" x14ac:dyDescent="0.15">
      <c r="A40" s="853">
        <v>5</v>
      </c>
      <c r="B40" s="812" t="s">
        <v>944</v>
      </c>
      <c r="C40" s="812" t="s">
        <v>874</v>
      </c>
      <c r="D40" s="813">
        <v>573091</v>
      </c>
      <c r="E40" s="813"/>
      <c r="F40" s="813">
        <f>D40*35%</f>
        <v>200581.84999999998</v>
      </c>
      <c r="G40" s="813">
        <f>D40*20%</f>
        <v>114618.20000000001</v>
      </c>
      <c r="H40" s="813">
        <v>8640</v>
      </c>
      <c r="I40" s="813">
        <f>D40*5%</f>
        <v>28654.550000000003</v>
      </c>
      <c r="J40" s="813">
        <f>D40*5%+2000</f>
        <v>30654.550000000003</v>
      </c>
      <c r="K40" s="813"/>
      <c r="L40" s="813"/>
      <c r="M40" s="813">
        <f>SUM(F40:J40)</f>
        <v>383149.14999999997</v>
      </c>
      <c r="N40" s="854">
        <f>D40*10%</f>
        <v>57309.100000000006</v>
      </c>
    </row>
    <row r="41" spans="1:15" x14ac:dyDescent="0.15">
      <c r="A41" s="836">
        <v>7</v>
      </c>
      <c r="B41" s="826" t="s">
        <v>946</v>
      </c>
      <c r="C41" s="814" t="s">
        <v>893</v>
      </c>
      <c r="D41" s="815">
        <v>695307</v>
      </c>
      <c r="E41" s="815"/>
      <c r="F41" s="815">
        <f>D41*35%</f>
        <v>243357.44999999998</v>
      </c>
      <c r="G41" s="815">
        <f>D41*20%</f>
        <v>139061.4</v>
      </c>
      <c r="H41" s="813">
        <v>8640</v>
      </c>
      <c r="I41" s="815">
        <f>D41*5%</f>
        <v>34765.35</v>
      </c>
      <c r="J41" s="815">
        <f>D41*5%+2000</f>
        <v>36765.35</v>
      </c>
      <c r="K41" s="815"/>
      <c r="L41" s="815"/>
      <c r="M41" s="815">
        <f>SUM(F41:J41)</f>
        <v>462589.54999999993</v>
      </c>
      <c r="N41" s="841">
        <f>D41*10%</f>
        <v>69530.7</v>
      </c>
    </row>
    <row r="42" spans="1:15" ht="15" thickBot="1" x14ac:dyDescent="0.2">
      <c r="A42" s="836">
        <v>7</v>
      </c>
      <c r="B42" s="826" t="s">
        <v>947</v>
      </c>
      <c r="C42" s="814" t="s">
        <v>941</v>
      </c>
      <c r="D42" s="815">
        <v>671787</v>
      </c>
      <c r="E42" s="815"/>
      <c r="F42" s="815">
        <f>D42*35%</f>
        <v>235125.44999999998</v>
      </c>
      <c r="G42" s="815">
        <f>D42*20%</f>
        <v>134357.4</v>
      </c>
      <c r="H42" s="813">
        <v>8640</v>
      </c>
      <c r="I42" s="815">
        <f>D42*5%</f>
        <v>33589.35</v>
      </c>
      <c r="J42" s="815">
        <f>D42*5%+2000</f>
        <v>35589.35</v>
      </c>
      <c r="K42" s="815"/>
      <c r="L42" s="815"/>
      <c r="M42" s="815">
        <f>SUM(F42:J42)</f>
        <v>447301.54999999993</v>
      </c>
      <c r="N42" s="841">
        <f>D42*10%</f>
        <v>67178.7</v>
      </c>
    </row>
    <row r="43" spans="1:15" ht="15" thickBot="1" x14ac:dyDescent="0.2">
      <c r="A43" s="1682" t="s">
        <v>875</v>
      </c>
      <c r="B43" s="1683"/>
      <c r="C43" s="842"/>
      <c r="D43" s="818">
        <f>SUM(D40:D42)</f>
        <v>1940185</v>
      </c>
      <c r="E43" s="818">
        <f t="shared" ref="E43:N43" si="17">SUM(E40:E42)</f>
        <v>0</v>
      </c>
      <c r="F43" s="818">
        <f t="shared" si="17"/>
        <v>679064.74999999988</v>
      </c>
      <c r="G43" s="818">
        <f t="shared" si="17"/>
        <v>388037</v>
      </c>
      <c r="H43" s="818">
        <f t="shared" si="17"/>
        <v>25920</v>
      </c>
      <c r="I43" s="818">
        <f t="shared" si="17"/>
        <v>97009.25</v>
      </c>
      <c r="J43" s="818">
        <f t="shared" si="17"/>
        <v>103009.25</v>
      </c>
      <c r="K43" s="818">
        <f t="shared" si="17"/>
        <v>0</v>
      </c>
      <c r="L43" s="818">
        <f t="shared" si="17"/>
        <v>0</v>
      </c>
      <c r="M43" s="818">
        <f t="shared" si="17"/>
        <v>1293040.25</v>
      </c>
      <c r="N43" s="818">
        <f t="shared" si="17"/>
        <v>194018.5</v>
      </c>
    </row>
    <row r="44" spans="1:15" ht="15" thickBot="1" x14ac:dyDescent="0.2">
      <c r="A44" s="855"/>
      <c r="B44" s="856"/>
      <c r="C44" s="856"/>
      <c r="D44" s="857"/>
      <c r="E44" s="857"/>
      <c r="F44" s="857"/>
      <c r="G44" s="857"/>
      <c r="H44" s="857"/>
      <c r="I44" s="857"/>
      <c r="J44" s="857"/>
      <c r="K44" s="857"/>
      <c r="L44" s="857"/>
      <c r="M44" s="857"/>
      <c r="N44" s="857"/>
      <c r="O44" s="858"/>
    </row>
    <row r="45" spans="1:15" ht="18" thickBot="1" x14ac:dyDescent="0.25">
      <c r="A45" s="1640" t="s">
        <v>953</v>
      </c>
      <c r="B45" s="1641"/>
      <c r="C45" s="842"/>
      <c r="D45" s="843"/>
      <c r="E45" s="843"/>
      <c r="F45" s="843"/>
      <c r="G45" s="843"/>
      <c r="H45" s="843"/>
      <c r="I45" s="843"/>
      <c r="J45" s="843"/>
      <c r="K45" s="843"/>
      <c r="L45" s="843"/>
      <c r="M45" s="843"/>
      <c r="N45" s="844"/>
      <c r="O45" s="858"/>
    </row>
    <row r="46" spans="1:15" ht="15" thickBot="1" x14ac:dyDescent="0.2">
      <c r="A46" s="916">
        <v>2</v>
      </c>
      <c r="B46" s="830" t="s">
        <v>948</v>
      </c>
      <c r="C46" s="830" t="s">
        <v>1061</v>
      </c>
      <c r="D46" s="831">
        <v>228439</v>
      </c>
      <c r="E46" s="831"/>
      <c r="F46" s="831">
        <f>D46*35%</f>
        <v>79953.649999999994</v>
      </c>
      <c r="G46" s="831">
        <f>D46*20%</f>
        <v>45687.8</v>
      </c>
      <c r="H46" s="831">
        <v>7560</v>
      </c>
      <c r="I46" s="831">
        <f>D46*5%</f>
        <v>11421.95</v>
      </c>
      <c r="J46" s="831">
        <f>D46*5%+24000</f>
        <v>35421.949999999997</v>
      </c>
      <c r="K46" s="831"/>
      <c r="L46" s="831"/>
      <c r="M46" s="831">
        <f>SUM(F46:J46)</f>
        <v>180045.35000000003</v>
      </c>
      <c r="N46" s="833">
        <f>D46*10%</f>
        <v>22843.9</v>
      </c>
      <c r="O46" s="858"/>
    </row>
    <row r="47" spans="1:15" ht="15" thickBot="1" x14ac:dyDescent="0.2">
      <c r="A47" s="917"/>
      <c r="B47" s="812" t="s">
        <v>1433</v>
      </c>
      <c r="C47" s="812" t="s">
        <v>937</v>
      </c>
      <c r="D47" s="813">
        <v>312107</v>
      </c>
      <c r="E47" s="813"/>
      <c r="F47" s="831">
        <f>D47*35%</f>
        <v>109237.45</v>
      </c>
      <c r="G47" s="831">
        <f>D47*20%</f>
        <v>62421.4</v>
      </c>
      <c r="H47" s="831">
        <v>7560</v>
      </c>
      <c r="I47" s="831">
        <f>D47*5%</f>
        <v>15605.35</v>
      </c>
      <c r="J47" s="831">
        <f>D47*5%+24000</f>
        <v>39605.35</v>
      </c>
      <c r="K47" s="831"/>
      <c r="L47" s="831"/>
      <c r="M47" s="831">
        <f>SUM(F47:J47)</f>
        <v>234429.55000000002</v>
      </c>
      <c r="N47" s="833">
        <f>D47*10%</f>
        <v>31210.7</v>
      </c>
      <c r="O47" s="858"/>
    </row>
    <row r="48" spans="1:15" ht="15" thickBot="1" x14ac:dyDescent="0.2">
      <c r="A48" s="917">
        <v>3</v>
      </c>
      <c r="B48" s="812" t="s">
        <v>949</v>
      </c>
      <c r="C48" s="812" t="s">
        <v>1262</v>
      </c>
      <c r="D48" s="813">
        <v>488982</v>
      </c>
      <c r="E48" s="813"/>
      <c r="F48" s="831">
        <f>D48*35%</f>
        <v>171143.69999999998</v>
      </c>
      <c r="G48" s="831">
        <f>D48*20%</f>
        <v>97796.400000000009</v>
      </c>
      <c r="H48" s="831">
        <v>7560</v>
      </c>
      <c r="I48" s="831">
        <f>D48*5%</f>
        <v>24449.100000000002</v>
      </c>
      <c r="J48" s="831">
        <f>D48*5%+24000</f>
        <v>48449.100000000006</v>
      </c>
      <c r="K48" s="831"/>
      <c r="L48" s="831"/>
      <c r="M48" s="831">
        <f>SUM(F48:J48)</f>
        <v>349398.29999999993</v>
      </c>
      <c r="N48" s="833">
        <f>D48*10%</f>
        <v>48898.200000000004</v>
      </c>
      <c r="O48" s="858"/>
    </row>
    <row r="49" spans="1:15" ht="15" thickBot="1" x14ac:dyDescent="0.2">
      <c r="A49" s="918">
        <v>4</v>
      </c>
      <c r="B49" s="826" t="s">
        <v>950</v>
      </c>
      <c r="C49" s="812" t="s">
        <v>1262</v>
      </c>
      <c r="D49" s="813">
        <v>488982</v>
      </c>
      <c r="E49" s="813"/>
      <c r="F49" s="831">
        <f>D49*35%</f>
        <v>171143.69999999998</v>
      </c>
      <c r="G49" s="831">
        <f>D49*20%</f>
        <v>97796.400000000009</v>
      </c>
      <c r="H49" s="831">
        <v>7560</v>
      </c>
      <c r="I49" s="831">
        <f>D49*5%</f>
        <v>24449.100000000002</v>
      </c>
      <c r="J49" s="831">
        <f>D49*5%+24000</f>
        <v>48449.100000000006</v>
      </c>
      <c r="K49" s="831"/>
      <c r="L49" s="831"/>
      <c r="M49" s="831">
        <f>SUM(F49:J49)</f>
        <v>349398.29999999993</v>
      </c>
      <c r="N49" s="833">
        <f>D49*10%</f>
        <v>48898.200000000004</v>
      </c>
      <c r="O49" s="858"/>
    </row>
    <row r="50" spans="1:15" ht="15" thickBot="1" x14ac:dyDescent="0.2">
      <c r="A50" s="1682" t="s">
        <v>904</v>
      </c>
      <c r="B50" s="1683"/>
      <c r="C50" s="1683"/>
      <c r="D50" s="818">
        <f>SUM(D46:D49)</f>
        <v>1518510</v>
      </c>
      <c r="E50" s="818">
        <f t="shared" ref="E50:N50" si="18">SUM(E46:E49)</f>
        <v>0</v>
      </c>
      <c r="F50" s="818">
        <f t="shared" si="18"/>
        <v>531478.49999999988</v>
      </c>
      <c r="G50" s="818">
        <f t="shared" si="18"/>
        <v>303702.00000000006</v>
      </c>
      <c r="H50" s="818">
        <f t="shared" si="18"/>
        <v>30240</v>
      </c>
      <c r="I50" s="818">
        <f t="shared" si="18"/>
        <v>75925.500000000015</v>
      </c>
      <c r="J50" s="818">
        <f t="shared" si="18"/>
        <v>171925.5</v>
      </c>
      <c r="K50" s="818">
        <f t="shared" si="18"/>
        <v>0</v>
      </c>
      <c r="L50" s="818">
        <f t="shared" si="18"/>
        <v>0</v>
      </c>
      <c r="M50" s="818">
        <f t="shared" si="18"/>
        <v>1113271.5</v>
      </c>
      <c r="N50" s="818">
        <f t="shared" si="18"/>
        <v>151851.00000000003</v>
      </c>
    </row>
    <row r="51" spans="1:15" s="858" customFormat="1" ht="18" thickBot="1" x14ac:dyDescent="0.25">
      <c r="A51" s="1622" t="s">
        <v>915</v>
      </c>
      <c r="B51" s="1623"/>
      <c r="C51" s="842"/>
      <c r="D51" s="843"/>
      <c r="E51" s="843"/>
      <c r="F51" s="843"/>
      <c r="G51" s="843"/>
      <c r="H51" s="843"/>
      <c r="I51" s="843"/>
      <c r="J51" s="843"/>
      <c r="K51" s="843"/>
      <c r="L51" s="843"/>
      <c r="M51" s="843"/>
      <c r="N51" s="844"/>
    </row>
    <row r="52" spans="1:15" s="858" customFormat="1" ht="15" thickBot="1" x14ac:dyDescent="0.2">
      <c r="A52" s="918">
        <v>4</v>
      </c>
      <c r="B52" s="826" t="s">
        <v>1434</v>
      </c>
      <c r="C52" s="826" t="s">
        <v>941</v>
      </c>
      <c r="D52" s="825">
        <v>871787</v>
      </c>
      <c r="E52" s="825"/>
      <c r="F52" s="825">
        <f>D52*35%</f>
        <v>305125.44999999995</v>
      </c>
      <c r="G52" s="825">
        <f>D52*20%</f>
        <v>174357.40000000002</v>
      </c>
      <c r="H52" s="825">
        <v>9720</v>
      </c>
      <c r="I52" s="825">
        <f>D52*5%</f>
        <v>43589.350000000006</v>
      </c>
      <c r="J52" s="825">
        <f>D52*5%+24000</f>
        <v>67589.350000000006</v>
      </c>
      <c r="K52" s="825"/>
      <c r="L52" s="825"/>
      <c r="M52" s="825">
        <f>SUM(F52:J52)</f>
        <v>600381.54999999993</v>
      </c>
      <c r="N52" s="835">
        <f>D52*10%</f>
        <v>87178.700000000012</v>
      </c>
    </row>
    <row r="53" spans="1:15" s="858" customFormat="1" ht="15" thickBot="1" x14ac:dyDescent="0.2">
      <c r="A53" s="1684" t="s">
        <v>916</v>
      </c>
      <c r="B53" s="1685"/>
      <c r="C53" s="817"/>
      <c r="D53" s="818">
        <f t="shared" ref="D53:J53" si="19">SUM(D52:D52)</f>
        <v>871787</v>
      </c>
      <c r="E53" s="818">
        <f t="shared" si="19"/>
        <v>0</v>
      </c>
      <c r="F53" s="818">
        <f t="shared" si="19"/>
        <v>305125.44999999995</v>
      </c>
      <c r="G53" s="818">
        <f t="shared" si="19"/>
        <v>174357.40000000002</v>
      </c>
      <c r="H53" s="818">
        <f t="shared" si="19"/>
        <v>9720</v>
      </c>
      <c r="I53" s="818">
        <f t="shared" si="19"/>
        <v>43589.350000000006</v>
      </c>
      <c r="J53" s="818">
        <f t="shared" si="19"/>
        <v>67589.350000000006</v>
      </c>
      <c r="K53" s="818"/>
      <c r="L53" s="818"/>
      <c r="M53" s="818">
        <f>SUM(M52:M52)</f>
        <v>600381.54999999993</v>
      </c>
      <c r="N53" s="818">
        <f>SUM(N52:N52)</f>
        <v>87178.700000000012</v>
      </c>
    </row>
    <row r="54" spans="1:15" s="858" customFormat="1" ht="15" thickBot="1" x14ac:dyDescent="0.2">
      <c r="A54" s="856"/>
      <c r="B54" s="856"/>
      <c r="C54" s="856"/>
      <c r="D54" s="857"/>
      <c r="E54" s="857"/>
      <c r="F54" s="857"/>
      <c r="G54" s="857"/>
      <c r="H54" s="857"/>
      <c r="I54" s="857"/>
      <c r="J54" s="857"/>
      <c r="K54" s="857"/>
      <c r="L54" s="857"/>
      <c r="M54" s="857"/>
      <c r="N54" s="857"/>
    </row>
    <row r="55" spans="1:15" s="858" customFormat="1" ht="18" thickBot="1" x14ac:dyDescent="0.25">
      <c r="A55" s="1640" t="s">
        <v>376</v>
      </c>
      <c r="B55" s="1641"/>
      <c r="C55" s="842"/>
      <c r="D55" s="843"/>
      <c r="E55" s="843"/>
      <c r="F55" s="843"/>
      <c r="G55" s="843"/>
      <c r="H55" s="843"/>
      <c r="I55" s="843"/>
      <c r="J55" s="843"/>
      <c r="K55" s="843"/>
      <c r="L55" s="843"/>
      <c r="M55" s="843"/>
      <c r="N55" s="844"/>
    </row>
    <row r="56" spans="1:15" s="858" customFormat="1" ht="18" thickBot="1" x14ac:dyDescent="0.25">
      <c r="A56" s="1070"/>
      <c r="B56" s="1071" t="s">
        <v>1313</v>
      </c>
      <c r="C56" s="847" t="s">
        <v>1436</v>
      </c>
      <c r="D56" s="831">
        <v>293700</v>
      </c>
      <c r="E56" s="832"/>
      <c r="F56" s="831">
        <f>D56*35%</f>
        <v>102795</v>
      </c>
      <c r="G56" s="831">
        <f>D56*20%</f>
        <v>58740</v>
      </c>
      <c r="H56" s="831">
        <v>5400</v>
      </c>
      <c r="I56" s="831">
        <f>D56*5%</f>
        <v>14685</v>
      </c>
      <c r="J56" s="831">
        <f>D56*5%+64198.68</f>
        <v>78883.679999999993</v>
      </c>
      <c r="K56" s="831"/>
      <c r="L56" s="831"/>
      <c r="M56" s="831">
        <f>SUM(F56:J56)</f>
        <v>260503.67999999999</v>
      </c>
      <c r="N56" s="833">
        <f>D56*10%</f>
        <v>29370</v>
      </c>
    </row>
    <row r="57" spans="1:15" s="858" customFormat="1" ht="15" thickBot="1" x14ac:dyDescent="0.2">
      <c r="A57" s="967">
        <v>3</v>
      </c>
      <c r="B57" s="830" t="s">
        <v>954</v>
      </c>
      <c r="C57" s="830" t="s">
        <v>937</v>
      </c>
      <c r="D57" s="831">
        <v>312107</v>
      </c>
      <c r="E57" s="832"/>
      <c r="F57" s="831">
        <f>D57*35%</f>
        <v>109237.45</v>
      </c>
      <c r="G57" s="831">
        <f>D57*20%</f>
        <v>62421.4</v>
      </c>
      <c r="H57" s="831">
        <v>5400</v>
      </c>
      <c r="I57" s="831">
        <f>D57*5%</f>
        <v>15605.35</v>
      </c>
      <c r="J57" s="831">
        <f>D57*5%+64198.68</f>
        <v>79804.03</v>
      </c>
      <c r="K57" s="831"/>
      <c r="L57" s="831"/>
      <c r="M57" s="831">
        <f>SUM(F57:J57)</f>
        <v>272468.23</v>
      </c>
      <c r="N57" s="833">
        <f>D57*10%</f>
        <v>31210.7</v>
      </c>
    </row>
    <row r="58" spans="1:15" s="858" customFormat="1" ht="15" thickBot="1" x14ac:dyDescent="0.2">
      <c r="A58" s="967">
        <v>3</v>
      </c>
      <c r="B58" s="830" t="s">
        <v>956</v>
      </c>
      <c r="C58" s="830" t="s">
        <v>1262</v>
      </c>
      <c r="D58" s="831">
        <v>379039</v>
      </c>
      <c r="E58" s="832"/>
      <c r="F58" s="831">
        <f>D58*35%</f>
        <v>132663.65</v>
      </c>
      <c r="G58" s="831">
        <f>D58*20%</f>
        <v>75807.8</v>
      </c>
      <c r="H58" s="831">
        <v>5400</v>
      </c>
      <c r="I58" s="831">
        <f>D58*5%</f>
        <v>18951.95</v>
      </c>
      <c r="J58" s="831">
        <f>D58*5%+64198.68</f>
        <v>83150.63</v>
      </c>
      <c r="K58" s="831"/>
      <c r="L58" s="831"/>
      <c r="M58" s="831">
        <f>SUM(F58:J58)</f>
        <v>315974.03000000003</v>
      </c>
      <c r="N58" s="833">
        <f>D58*10%</f>
        <v>37903.9</v>
      </c>
    </row>
    <row r="59" spans="1:15" s="858" customFormat="1" ht="15" thickBot="1" x14ac:dyDescent="0.2">
      <c r="A59" s="863">
        <v>2</v>
      </c>
      <c r="B59" s="851" t="s">
        <v>1435</v>
      </c>
      <c r="C59" s="830" t="s">
        <v>1262</v>
      </c>
      <c r="D59" s="831">
        <v>379039</v>
      </c>
      <c r="E59" s="832"/>
      <c r="F59" s="831">
        <f>D59*35%</f>
        <v>132663.65</v>
      </c>
      <c r="G59" s="831">
        <f>D59*20%</f>
        <v>75807.8</v>
      </c>
      <c r="H59" s="831">
        <v>5400</v>
      </c>
      <c r="I59" s="831">
        <f>D59*5%</f>
        <v>18951.95</v>
      </c>
      <c r="J59" s="831">
        <f>D59*5%+64198.68</f>
        <v>83150.63</v>
      </c>
      <c r="K59" s="831"/>
      <c r="L59" s="831"/>
      <c r="M59" s="831">
        <f>SUM(F59:J59)</f>
        <v>315974.03000000003</v>
      </c>
      <c r="N59" s="833">
        <f>D59*10%</f>
        <v>37903.9</v>
      </c>
    </row>
    <row r="60" spans="1:15" s="858" customFormat="1" ht="15" thickBot="1" x14ac:dyDescent="0.2">
      <c r="A60" s="1684" t="s">
        <v>912</v>
      </c>
      <c r="B60" s="1685"/>
      <c r="C60" s="817"/>
      <c r="D60" s="818">
        <f>SUM(D56:D59)</f>
        <v>1363885</v>
      </c>
      <c r="E60" s="818">
        <f t="shared" ref="E60:N60" si="20">SUM(E56:E59)</f>
        <v>0</v>
      </c>
      <c r="F60" s="818">
        <f t="shared" si="20"/>
        <v>477359.75</v>
      </c>
      <c r="G60" s="818">
        <f t="shared" si="20"/>
        <v>272777</v>
      </c>
      <c r="H60" s="818">
        <f t="shared" si="20"/>
        <v>21600</v>
      </c>
      <c r="I60" s="818">
        <f t="shared" si="20"/>
        <v>68194.25</v>
      </c>
      <c r="J60" s="818">
        <f t="shared" si="20"/>
        <v>324988.96999999997</v>
      </c>
      <c r="K60" s="818">
        <f t="shared" si="20"/>
        <v>0</v>
      </c>
      <c r="L60" s="818">
        <f t="shared" si="20"/>
        <v>0</v>
      </c>
      <c r="M60" s="818">
        <f t="shared" si="20"/>
        <v>1164919.97</v>
      </c>
      <c r="N60" s="818">
        <f t="shared" si="20"/>
        <v>136388.5</v>
      </c>
    </row>
    <row r="61" spans="1:15" s="858" customFormat="1" x14ac:dyDescent="0.15">
      <c r="A61" s="859"/>
      <c r="B61" s="859"/>
      <c r="C61" s="867"/>
      <c r="D61" s="861"/>
      <c r="E61" s="861"/>
      <c r="F61" s="861"/>
      <c r="G61" s="861"/>
      <c r="H61" s="861"/>
      <c r="I61" s="861"/>
      <c r="J61" s="861"/>
      <c r="K61" s="861"/>
      <c r="L61" s="861"/>
      <c r="M61" s="861"/>
      <c r="N61" s="861"/>
    </row>
    <row r="62" spans="1:15" s="858" customFormat="1" ht="18" thickBot="1" x14ac:dyDescent="0.25">
      <c r="A62" s="1688" t="s">
        <v>960</v>
      </c>
      <c r="B62" s="1688"/>
      <c r="C62" s="860"/>
      <c r="D62" s="857"/>
      <c r="E62" s="857"/>
      <c r="F62" s="857"/>
      <c r="G62" s="857"/>
      <c r="H62" s="857"/>
      <c r="I62" s="857"/>
      <c r="J62" s="857"/>
      <c r="K62" s="857"/>
      <c r="L62" s="857"/>
      <c r="M62" s="857"/>
      <c r="N62" s="857"/>
    </row>
    <row r="63" spans="1:15" s="858" customFormat="1" ht="15" thickBot="1" x14ac:dyDescent="0.2">
      <c r="A63" s="822" t="s">
        <v>864</v>
      </c>
      <c r="B63" s="823" t="s">
        <v>865</v>
      </c>
      <c r="C63" s="823" t="s">
        <v>918</v>
      </c>
      <c r="D63" s="823" t="s">
        <v>877</v>
      </c>
      <c r="E63" s="823" t="s">
        <v>890</v>
      </c>
      <c r="F63" s="823" t="s">
        <v>868</v>
      </c>
      <c r="G63" s="823" t="s">
        <v>869</v>
      </c>
      <c r="H63" s="823" t="s">
        <v>870</v>
      </c>
      <c r="I63" s="823" t="s">
        <v>871</v>
      </c>
      <c r="J63" s="823" t="s">
        <v>872</v>
      </c>
      <c r="K63" s="823"/>
      <c r="L63" s="823"/>
      <c r="M63" s="823" t="s">
        <v>857</v>
      </c>
      <c r="N63" s="827" t="s">
        <v>873</v>
      </c>
    </row>
    <row r="64" spans="1:15" s="858" customFormat="1" ht="15" thickBot="1" x14ac:dyDescent="0.2">
      <c r="A64" s="919">
        <v>1</v>
      </c>
      <c r="B64" s="829" t="s">
        <v>958</v>
      </c>
      <c r="C64" s="830" t="s">
        <v>959</v>
      </c>
      <c r="D64" s="831">
        <v>118698</v>
      </c>
      <c r="E64" s="832"/>
      <c r="F64" s="831">
        <f>D64*35%</f>
        <v>41544.299999999996</v>
      </c>
      <c r="G64" s="831">
        <f>D64*20%</f>
        <v>23739.600000000002</v>
      </c>
      <c r="H64" s="831">
        <v>5400</v>
      </c>
      <c r="I64" s="831">
        <f>D64*5%</f>
        <v>5934.9000000000005</v>
      </c>
      <c r="J64" s="831">
        <f>D64*5%+64198.68</f>
        <v>70133.58</v>
      </c>
      <c r="K64" s="831"/>
      <c r="L64" s="831"/>
      <c r="M64" s="831">
        <f>SUM(F64:J64)</f>
        <v>146752.38</v>
      </c>
      <c r="N64" s="833">
        <f>D64*10%</f>
        <v>11869.800000000001</v>
      </c>
    </row>
    <row r="65" spans="1:14" s="858" customFormat="1" ht="15" thickBot="1" x14ac:dyDescent="0.2">
      <c r="A65" s="1667" t="s">
        <v>904</v>
      </c>
      <c r="B65" s="1668"/>
      <c r="C65" s="842"/>
      <c r="D65" s="818">
        <f t="shared" ref="D65:N65" si="21">SUM(D64:D64)</f>
        <v>118698</v>
      </c>
      <c r="E65" s="818">
        <f t="shared" si="21"/>
        <v>0</v>
      </c>
      <c r="F65" s="818">
        <f t="shared" si="21"/>
        <v>41544.299999999996</v>
      </c>
      <c r="G65" s="818">
        <f t="shared" si="21"/>
        <v>23739.600000000002</v>
      </c>
      <c r="H65" s="818">
        <f t="shared" si="21"/>
        <v>5400</v>
      </c>
      <c r="I65" s="818">
        <f t="shared" si="21"/>
        <v>5934.9000000000005</v>
      </c>
      <c r="J65" s="818">
        <f t="shared" si="21"/>
        <v>70133.58</v>
      </c>
      <c r="K65" s="818"/>
      <c r="L65" s="818"/>
      <c r="M65" s="818">
        <f t="shared" si="21"/>
        <v>146752.38</v>
      </c>
      <c r="N65" s="818">
        <f t="shared" si="21"/>
        <v>11869.800000000001</v>
      </c>
    </row>
    <row r="66" spans="1:14" s="858" customFormat="1" ht="18" thickBot="1" x14ac:dyDescent="0.25">
      <c r="A66" s="1622" t="s">
        <v>915</v>
      </c>
      <c r="B66" s="1623"/>
      <c r="C66" s="842"/>
      <c r="D66" s="843"/>
      <c r="E66" s="843"/>
      <c r="F66" s="843"/>
      <c r="G66" s="843"/>
      <c r="H66" s="843"/>
      <c r="I66" s="843"/>
      <c r="J66" s="843"/>
      <c r="K66" s="843"/>
      <c r="L66" s="843"/>
      <c r="M66" s="843"/>
      <c r="N66" s="844"/>
    </row>
    <row r="67" spans="1:14" s="858" customFormat="1" ht="18" thickBot="1" x14ac:dyDescent="0.25">
      <c r="A67" s="1015"/>
      <c r="B67" s="1072" t="s">
        <v>1437</v>
      </c>
      <c r="C67" s="851" t="s">
        <v>965</v>
      </c>
      <c r="D67" s="837">
        <v>228172</v>
      </c>
      <c r="E67" s="837"/>
      <c r="F67" s="831">
        <f>D67*35%</f>
        <v>79860.2</v>
      </c>
      <c r="G67" s="831">
        <f>D67*20%</f>
        <v>45634.400000000001</v>
      </c>
      <c r="H67" s="831">
        <v>7560</v>
      </c>
      <c r="I67" s="831">
        <f>D67*5%</f>
        <v>11408.6</v>
      </c>
      <c r="J67" s="831">
        <f>D67*5%+24000</f>
        <v>35408.6</v>
      </c>
      <c r="K67" s="831"/>
      <c r="L67" s="831"/>
      <c r="M67" s="831">
        <f>SUM(F67:J67)</f>
        <v>179871.80000000002</v>
      </c>
      <c r="N67" s="833">
        <f>D67*10%</f>
        <v>22817.200000000001</v>
      </c>
    </row>
    <row r="68" spans="1:14" s="858" customFormat="1" ht="18" thickBot="1" x14ac:dyDescent="0.25">
      <c r="A68" s="1015"/>
      <c r="B68" s="1072" t="s">
        <v>1438</v>
      </c>
      <c r="C68" s="851" t="s">
        <v>965</v>
      </c>
      <c r="D68" s="837">
        <v>228172</v>
      </c>
      <c r="E68" s="837"/>
      <c r="F68" s="831">
        <f>D68*35%</f>
        <v>79860.2</v>
      </c>
      <c r="G68" s="831">
        <f>D68*20%</f>
        <v>45634.400000000001</v>
      </c>
      <c r="H68" s="831">
        <v>7560</v>
      </c>
      <c r="I68" s="831">
        <f>D68*5%</f>
        <v>11408.6</v>
      </c>
      <c r="J68" s="831">
        <f>D68*5%+24000</f>
        <v>35408.6</v>
      </c>
      <c r="K68" s="831"/>
      <c r="L68" s="831"/>
      <c r="M68" s="831">
        <f>SUM(F68:J68)</f>
        <v>179871.80000000002</v>
      </c>
      <c r="N68" s="833">
        <f>D68*10%</f>
        <v>22817.200000000001</v>
      </c>
    </row>
    <row r="69" spans="1:14" s="858" customFormat="1" ht="18" thickBot="1" x14ac:dyDescent="0.25">
      <c r="A69" s="1015"/>
      <c r="B69" s="1072" t="s">
        <v>1439</v>
      </c>
      <c r="C69" s="851" t="s">
        <v>1436</v>
      </c>
      <c r="D69" s="837">
        <v>293700</v>
      </c>
      <c r="E69" s="837"/>
      <c r="F69" s="831">
        <f>D69*35%</f>
        <v>102795</v>
      </c>
      <c r="G69" s="831">
        <f>D69*20%</f>
        <v>58740</v>
      </c>
      <c r="H69" s="831">
        <v>7560</v>
      </c>
      <c r="I69" s="831">
        <f>D69*5%</f>
        <v>14685</v>
      </c>
      <c r="J69" s="831">
        <f>D69*5%+24000</f>
        <v>38685</v>
      </c>
      <c r="K69" s="831"/>
      <c r="L69" s="831"/>
      <c r="M69" s="831">
        <f>SUM(F69:J69)</f>
        <v>222465</v>
      </c>
      <c r="N69" s="833">
        <f>D69*10%</f>
        <v>29370</v>
      </c>
    </row>
    <row r="70" spans="1:14" s="858" customFormat="1" ht="15" thickBot="1" x14ac:dyDescent="0.2">
      <c r="A70" s="916">
        <v>2</v>
      </c>
      <c r="B70" s="830" t="s">
        <v>1050</v>
      </c>
      <c r="C70" s="812" t="s">
        <v>966</v>
      </c>
      <c r="D70" s="813">
        <v>379039</v>
      </c>
      <c r="E70" s="813"/>
      <c r="F70" s="831">
        <f>D70*35%</f>
        <v>132663.65</v>
      </c>
      <c r="G70" s="831">
        <f>D70*20%</f>
        <v>75807.8</v>
      </c>
      <c r="H70" s="831">
        <v>7560</v>
      </c>
      <c r="I70" s="831">
        <f>D70*5%</f>
        <v>18951.95</v>
      </c>
      <c r="J70" s="831">
        <f>D70*5%+24000</f>
        <v>42951.95</v>
      </c>
      <c r="K70" s="831"/>
      <c r="L70" s="831"/>
      <c r="M70" s="831">
        <f>SUM(F70:J70)</f>
        <v>277935.35000000003</v>
      </c>
      <c r="N70" s="833">
        <f>D70*10%</f>
        <v>37903.9</v>
      </c>
    </row>
    <row r="71" spans="1:14" s="858" customFormat="1" ht="15" thickBot="1" x14ac:dyDescent="0.2">
      <c r="A71" s="918">
        <v>3</v>
      </c>
      <c r="B71" s="826" t="s">
        <v>1051</v>
      </c>
      <c r="C71" s="812" t="s">
        <v>951</v>
      </c>
      <c r="D71" s="813">
        <v>312107</v>
      </c>
      <c r="E71" s="813"/>
      <c r="F71" s="831">
        <f>D71*35%</f>
        <v>109237.45</v>
      </c>
      <c r="G71" s="831">
        <f>D71*20%</f>
        <v>62421.4</v>
      </c>
      <c r="H71" s="831">
        <v>7560</v>
      </c>
      <c r="I71" s="831">
        <f>D71*5%</f>
        <v>15605.35</v>
      </c>
      <c r="J71" s="831">
        <f>D71*5%+24000</f>
        <v>39605.35</v>
      </c>
      <c r="K71" s="831"/>
      <c r="L71" s="831"/>
      <c r="M71" s="831">
        <f>SUM(F71:J71)</f>
        <v>234429.55000000002</v>
      </c>
      <c r="N71" s="833">
        <f>D71*10%</f>
        <v>31210.7</v>
      </c>
    </row>
    <row r="72" spans="1:14" s="858" customFormat="1" ht="15" thickBot="1" x14ac:dyDescent="0.2">
      <c r="A72" s="1684" t="s">
        <v>916</v>
      </c>
      <c r="B72" s="1685"/>
      <c r="C72" s="817"/>
      <c r="D72" s="818">
        <f>SUM(D67:D71)</f>
        <v>1441190</v>
      </c>
      <c r="E72" s="818">
        <f t="shared" ref="E72:N72" si="22">SUM(E67:E71)</f>
        <v>0</v>
      </c>
      <c r="F72" s="818">
        <f t="shared" si="22"/>
        <v>504416.50000000006</v>
      </c>
      <c r="G72" s="818">
        <f t="shared" si="22"/>
        <v>288238</v>
      </c>
      <c r="H72" s="818">
        <f t="shared" si="22"/>
        <v>37800</v>
      </c>
      <c r="I72" s="818">
        <f t="shared" si="22"/>
        <v>72059.5</v>
      </c>
      <c r="J72" s="818">
        <f t="shared" si="22"/>
        <v>192059.5</v>
      </c>
      <c r="K72" s="818">
        <f t="shared" si="22"/>
        <v>0</v>
      </c>
      <c r="L72" s="818">
        <f t="shared" si="22"/>
        <v>0</v>
      </c>
      <c r="M72" s="818">
        <f t="shared" si="22"/>
        <v>1094573.5000000002</v>
      </c>
      <c r="N72" s="818">
        <f t="shared" si="22"/>
        <v>144119</v>
      </c>
    </row>
    <row r="73" spans="1:14" s="858" customFormat="1" x14ac:dyDescent="0.15">
      <c r="A73" s="855"/>
      <c r="B73" s="856"/>
      <c r="C73" s="860"/>
      <c r="D73" s="857"/>
      <c r="E73" s="857"/>
      <c r="F73" s="857"/>
      <c r="G73" s="857"/>
      <c r="H73" s="857"/>
      <c r="I73" s="857"/>
      <c r="J73" s="857"/>
      <c r="K73" s="857"/>
      <c r="L73" s="857"/>
      <c r="M73" s="857"/>
      <c r="N73" s="857"/>
    </row>
    <row r="74" spans="1:14" s="858" customFormat="1" x14ac:dyDescent="0.15">
      <c r="A74" s="855"/>
      <c r="B74" s="856"/>
      <c r="C74" s="860"/>
      <c r="D74" s="857"/>
      <c r="E74" s="857"/>
      <c r="F74" s="857"/>
      <c r="G74" s="857"/>
      <c r="H74" s="857"/>
      <c r="I74" s="857"/>
      <c r="J74" s="857"/>
      <c r="K74" s="857"/>
      <c r="L74" s="857"/>
      <c r="M74" s="857"/>
      <c r="N74" s="857"/>
    </row>
    <row r="75" spans="1:14" s="858" customFormat="1" x14ac:dyDescent="0.15">
      <c r="A75" s="855"/>
      <c r="B75" s="856"/>
      <c r="C75" s="856"/>
      <c r="D75" s="857"/>
      <c r="E75" s="857"/>
      <c r="F75" s="857"/>
      <c r="G75" s="857"/>
      <c r="H75" s="857"/>
      <c r="I75" s="857"/>
      <c r="J75" s="857"/>
      <c r="K75" s="857"/>
      <c r="L75" s="857"/>
      <c r="M75" s="857"/>
      <c r="N75" s="857"/>
    </row>
    <row r="76" spans="1:14" s="858" customFormat="1" x14ac:dyDescent="0.15">
      <c r="A76" s="855"/>
      <c r="B76" s="856"/>
      <c r="C76" s="856"/>
      <c r="D76" s="857"/>
      <c r="E76" s="857"/>
      <c r="F76" s="857"/>
      <c r="G76" s="857"/>
      <c r="H76" s="857"/>
      <c r="I76" s="857"/>
      <c r="J76" s="857"/>
      <c r="K76" s="857"/>
      <c r="L76" s="857"/>
      <c r="M76" s="857"/>
      <c r="N76" s="857"/>
    </row>
    <row r="77" spans="1:14" s="858" customFormat="1" x14ac:dyDescent="0.15">
      <c r="A77" s="855"/>
      <c r="B77" s="856"/>
      <c r="C77" s="856"/>
      <c r="D77" s="857"/>
      <c r="E77" s="857"/>
      <c r="F77" s="857"/>
      <c r="G77" s="857"/>
      <c r="H77" s="857"/>
      <c r="I77" s="857"/>
      <c r="J77" s="857"/>
      <c r="K77" s="857"/>
      <c r="L77" s="857"/>
      <c r="M77" s="857"/>
      <c r="N77" s="857"/>
    </row>
    <row r="78" spans="1:14" s="858" customFormat="1" x14ac:dyDescent="0.15">
      <c r="A78" s="855"/>
      <c r="B78" s="856"/>
      <c r="C78" s="856"/>
      <c r="D78" s="857"/>
      <c r="E78" s="857"/>
      <c r="F78" s="857"/>
      <c r="G78" s="857"/>
      <c r="H78" s="857"/>
      <c r="I78" s="857"/>
      <c r="J78" s="857"/>
      <c r="K78" s="857"/>
      <c r="L78" s="857"/>
      <c r="M78" s="857"/>
      <c r="N78" s="857"/>
    </row>
    <row r="79" spans="1:14" s="858" customFormat="1" x14ac:dyDescent="0.15">
      <c r="A79" s="855"/>
      <c r="B79" s="856"/>
      <c r="C79" s="856"/>
      <c r="D79" s="857"/>
      <c r="E79" s="857"/>
      <c r="F79" s="857"/>
      <c r="G79" s="857"/>
      <c r="H79" s="857"/>
      <c r="I79" s="857"/>
      <c r="J79" s="857"/>
      <c r="K79" s="857"/>
      <c r="L79" s="857"/>
      <c r="M79" s="857"/>
      <c r="N79" s="857"/>
    </row>
    <row r="80" spans="1:14" s="858" customFormat="1" x14ac:dyDescent="0.15">
      <c r="A80" s="1679"/>
      <c r="B80" s="1679"/>
      <c r="C80" s="1679"/>
      <c r="D80" s="861"/>
      <c r="E80" s="861"/>
      <c r="F80" s="861"/>
      <c r="G80" s="861"/>
      <c r="H80" s="861"/>
      <c r="I80" s="861"/>
      <c r="J80" s="861"/>
      <c r="K80" s="861"/>
      <c r="L80" s="861"/>
      <c r="M80" s="861"/>
      <c r="N80" s="861"/>
    </row>
    <row r="81" s="858" customFormat="1" x14ac:dyDescent="0.15"/>
    <row r="82" s="858" customFormat="1" x14ac:dyDescent="0.15"/>
    <row r="83" s="858" customFormat="1" x14ac:dyDescent="0.15"/>
    <row r="84" s="858" customFormat="1" x14ac:dyDescent="0.15"/>
    <row r="85" s="858" customFormat="1" x14ac:dyDescent="0.15"/>
    <row r="86" s="858" customFormat="1" x14ac:dyDescent="0.15"/>
  </sheetData>
  <mergeCells count="22">
    <mergeCell ref="A11:B11"/>
    <mergeCell ref="A16:B16"/>
    <mergeCell ref="A80:C80"/>
    <mergeCell ref="A51:B51"/>
    <mergeCell ref="A53:B53"/>
    <mergeCell ref="A55:B55"/>
    <mergeCell ref="A60:B60"/>
    <mergeCell ref="A30:B30"/>
    <mergeCell ref="A1:N1"/>
    <mergeCell ref="A2:N2"/>
    <mergeCell ref="A3:N3"/>
    <mergeCell ref="A4:B4"/>
    <mergeCell ref="A8:B8"/>
    <mergeCell ref="A18:C18"/>
    <mergeCell ref="A72:B72"/>
    <mergeCell ref="A65:B65"/>
    <mergeCell ref="A45:B45"/>
    <mergeCell ref="A62:B62"/>
    <mergeCell ref="A66:B66"/>
    <mergeCell ref="A50:C50"/>
    <mergeCell ref="A43:B43"/>
    <mergeCell ref="A39:B39"/>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FC03-0C04-4486-BCCC-D383A9A7564B}">
  <dimension ref="A18:N31"/>
  <sheetViews>
    <sheetView topLeftCell="A17" workbookViewId="0">
      <selection activeCell="A29" sqref="A29:N31"/>
    </sheetView>
  </sheetViews>
  <sheetFormatPr defaultRowHeight="15" x14ac:dyDescent="0.2"/>
  <sheetData>
    <row r="18" spans="1:14" ht="15" customHeight="1" x14ac:dyDescent="0.2">
      <c r="A18" s="1689" t="s">
        <v>1039</v>
      </c>
      <c r="B18" s="1689"/>
      <c r="C18" s="1689"/>
      <c r="D18" s="1689"/>
      <c r="E18" s="1689"/>
      <c r="F18" s="1689"/>
      <c r="G18" s="1689"/>
      <c r="H18" s="1689"/>
      <c r="I18" s="1689"/>
      <c r="J18" s="1689"/>
      <c r="K18" s="1689"/>
      <c r="L18" s="1689"/>
      <c r="M18" s="1689"/>
      <c r="N18" s="1689"/>
    </row>
    <row r="19" spans="1:14" ht="15" customHeight="1" x14ac:dyDescent="0.2">
      <c r="A19" s="1689"/>
      <c r="B19" s="1689"/>
      <c r="C19" s="1689"/>
      <c r="D19" s="1689"/>
      <c r="E19" s="1689"/>
      <c r="F19" s="1689"/>
      <c r="G19" s="1689"/>
      <c r="H19" s="1689"/>
      <c r="I19" s="1689"/>
      <c r="J19" s="1689"/>
      <c r="K19" s="1689"/>
      <c r="L19" s="1689"/>
      <c r="M19" s="1689"/>
      <c r="N19" s="1689"/>
    </row>
    <row r="20" spans="1:14" ht="15" customHeight="1" x14ac:dyDescent="0.2">
      <c r="A20" s="1689"/>
      <c r="B20" s="1689"/>
      <c r="C20" s="1689"/>
      <c r="D20" s="1689"/>
      <c r="E20" s="1689"/>
      <c r="F20" s="1689"/>
      <c r="G20" s="1689"/>
      <c r="H20" s="1689"/>
      <c r="I20" s="1689"/>
      <c r="J20" s="1689"/>
      <c r="K20" s="1689"/>
      <c r="L20" s="1689"/>
      <c r="M20" s="1689"/>
      <c r="N20" s="1689"/>
    </row>
    <row r="23" spans="1:14" ht="15" customHeight="1" x14ac:dyDescent="0.2">
      <c r="A23" s="1690" t="s">
        <v>1037</v>
      </c>
      <c r="B23" s="1690"/>
      <c r="C23" s="1690"/>
      <c r="D23" s="1690"/>
      <c r="E23" s="1690"/>
      <c r="F23" s="1690"/>
      <c r="G23" s="1690"/>
      <c r="H23" s="1690"/>
      <c r="I23" s="1690"/>
      <c r="J23" s="1690"/>
      <c r="K23" s="1690"/>
      <c r="L23" s="1690"/>
      <c r="M23" s="1690"/>
      <c r="N23" s="1690"/>
    </row>
    <row r="24" spans="1:14" ht="15" customHeight="1" x14ac:dyDescent="0.2">
      <c r="A24" s="1690"/>
      <c r="B24" s="1690"/>
      <c r="C24" s="1690"/>
      <c r="D24" s="1690"/>
      <c r="E24" s="1690"/>
      <c r="F24" s="1690"/>
      <c r="G24" s="1690"/>
      <c r="H24" s="1690"/>
      <c r="I24" s="1690"/>
      <c r="J24" s="1690"/>
      <c r="K24" s="1690"/>
      <c r="L24" s="1690"/>
      <c r="M24" s="1690"/>
      <c r="N24" s="1690"/>
    </row>
    <row r="25" spans="1:14" ht="15" customHeight="1" x14ac:dyDescent="0.2">
      <c r="A25" s="1690"/>
      <c r="B25" s="1690"/>
      <c r="C25" s="1690"/>
      <c r="D25" s="1690"/>
      <c r="E25" s="1690"/>
      <c r="F25" s="1690"/>
      <c r="G25" s="1690"/>
      <c r="H25" s="1690"/>
      <c r="I25" s="1690"/>
      <c r="J25" s="1690"/>
      <c r="K25" s="1690"/>
      <c r="L25" s="1690"/>
      <c r="M25" s="1690"/>
      <c r="N25" s="1690"/>
    </row>
    <row r="27" spans="1:14" ht="41.25" x14ac:dyDescent="0.65">
      <c r="A27" s="1691" t="s">
        <v>1038</v>
      </c>
      <c r="B27" s="1691"/>
      <c r="C27" s="1691"/>
      <c r="D27" s="1691"/>
      <c r="E27" s="1691"/>
      <c r="F27" s="1691"/>
      <c r="G27" s="1691"/>
      <c r="H27" s="1691"/>
      <c r="I27" s="1691"/>
      <c r="J27" s="1691"/>
      <c r="K27" s="1691"/>
      <c r="L27" s="1691"/>
      <c r="M27" s="1691"/>
      <c r="N27" s="1691"/>
    </row>
    <row r="28" spans="1:14" ht="23.25" x14ac:dyDescent="0.3">
      <c r="A28" s="1692"/>
      <c r="B28" s="1692"/>
      <c r="C28" s="1692"/>
      <c r="D28" s="1692"/>
      <c r="E28" s="1692"/>
      <c r="F28" s="1692"/>
      <c r="G28" s="1692"/>
      <c r="H28" s="1692"/>
      <c r="I28" s="1692"/>
      <c r="J28" s="1692"/>
      <c r="K28" s="1692"/>
      <c r="L28" s="1692"/>
      <c r="M28" s="1692"/>
      <c r="N28" s="1692"/>
    </row>
    <row r="29" spans="1:14" ht="15" customHeight="1" x14ac:dyDescent="0.2">
      <c r="A29" s="1693">
        <v>2025</v>
      </c>
      <c r="B29" s="1693"/>
      <c r="C29" s="1693"/>
      <c r="D29" s="1693"/>
      <c r="E29" s="1693"/>
      <c r="F29" s="1693"/>
      <c r="G29" s="1693"/>
      <c r="H29" s="1693"/>
      <c r="I29" s="1693"/>
      <c r="J29" s="1693"/>
      <c r="K29" s="1693"/>
      <c r="L29" s="1693"/>
      <c r="M29" s="1693"/>
      <c r="N29" s="1693"/>
    </row>
    <row r="30" spans="1:14" ht="15" customHeight="1" x14ac:dyDescent="0.2">
      <c r="A30" s="1693"/>
      <c r="B30" s="1693"/>
      <c r="C30" s="1693"/>
      <c r="D30" s="1693"/>
      <c r="E30" s="1693"/>
      <c r="F30" s="1693"/>
      <c r="G30" s="1693"/>
      <c r="H30" s="1693"/>
      <c r="I30" s="1693"/>
      <c r="J30" s="1693"/>
      <c r="K30" s="1693"/>
      <c r="L30" s="1693"/>
      <c r="M30" s="1693"/>
      <c r="N30" s="1693"/>
    </row>
    <row r="31" spans="1:14" ht="15" customHeight="1" x14ac:dyDescent="0.2">
      <c r="A31" s="1693"/>
      <c r="B31" s="1693"/>
      <c r="C31" s="1693"/>
      <c r="D31" s="1693"/>
      <c r="E31" s="1693"/>
      <c r="F31" s="1693"/>
      <c r="G31" s="1693"/>
      <c r="H31" s="1693"/>
      <c r="I31" s="1693"/>
      <c r="J31" s="1693"/>
      <c r="K31" s="1693"/>
      <c r="L31" s="1693"/>
      <c r="M31" s="1693"/>
      <c r="N31" s="1693"/>
    </row>
  </sheetData>
  <mergeCells count="5">
    <mergeCell ref="A18:N20"/>
    <mergeCell ref="A23:N25"/>
    <mergeCell ref="A27:N27"/>
    <mergeCell ref="A28:N28"/>
    <mergeCell ref="A29:N31"/>
  </mergeCells>
  <pageMargins left="0.7" right="0.7" top="0.75" bottom="0.75" header="0.3" footer="0.3"/>
  <pageSetup scale="9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EDF3-2FAC-46B0-8576-4005FE6EEA85}">
  <dimension ref="A1:I318"/>
  <sheetViews>
    <sheetView view="pageBreakPreview" zoomScale="85" zoomScaleNormal="100" zoomScaleSheetLayoutView="85" zoomScalePageLayoutView="63" workbookViewId="0">
      <selection activeCell="H10" sqref="H10"/>
    </sheetView>
  </sheetViews>
  <sheetFormatPr defaultColWidth="9.14453125" defaultRowHeight="18.75" x14ac:dyDescent="0.25"/>
  <cols>
    <col min="1" max="1" width="22.734375" style="1" customWidth="1"/>
    <col min="2" max="2" width="9.55078125" style="1" customWidth="1"/>
    <col min="3" max="3" width="13.1796875" style="1" customWidth="1"/>
    <col min="4" max="4" width="45.0625" style="279" customWidth="1"/>
    <col min="5" max="5" width="29.45703125" style="1" customWidth="1"/>
    <col min="6" max="6" width="27.57421875" style="1" customWidth="1"/>
    <col min="7" max="7" width="26.23046875" style="1" customWidth="1"/>
    <col min="8" max="8" width="27.171875" style="1" customWidth="1"/>
    <col min="9" max="16384" width="9.14453125" style="1"/>
  </cols>
  <sheetData>
    <row r="1" spans="1:8" ht="22.5" x14ac:dyDescent="0.25">
      <c r="A1" s="1535" t="s">
        <v>786</v>
      </c>
      <c r="B1" s="1536"/>
      <c r="C1" s="1536"/>
      <c r="D1" s="1536"/>
      <c r="E1" s="1536"/>
      <c r="F1" s="1536"/>
      <c r="G1" s="1536"/>
      <c r="H1" s="1537"/>
    </row>
    <row r="2" spans="1:8" ht="20.25" x14ac:dyDescent="0.25">
      <c r="A2" s="1538" t="s">
        <v>487</v>
      </c>
      <c r="B2" s="1539"/>
      <c r="C2" s="1539"/>
      <c r="D2" s="1539"/>
      <c r="E2" s="1539"/>
      <c r="F2" s="1539"/>
      <c r="G2" s="1539"/>
      <c r="H2" s="1540"/>
    </row>
    <row r="3" spans="1:8" ht="22.5" x14ac:dyDescent="0.25">
      <c r="A3" s="1541" t="s">
        <v>1040</v>
      </c>
      <c r="B3" s="1542"/>
      <c r="C3" s="1542"/>
      <c r="D3" s="1542"/>
      <c r="E3" s="1542"/>
      <c r="F3" s="1542"/>
      <c r="G3" s="1542"/>
      <c r="H3" s="1543"/>
    </row>
    <row r="4" spans="1:8" ht="23.25" thickBot="1" x14ac:dyDescent="0.3">
      <c r="A4" s="1544" t="s">
        <v>489</v>
      </c>
      <c r="B4" s="1545"/>
      <c r="C4" s="1545"/>
      <c r="D4" s="1545"/>
      <c r="E4" s="1545"/>
      <c r="F4" s="1545"/>
      <c r="G4" s="1545"/>
      <c r="H4" s="1546"/>
    </row>
    <row r="5" spans="1:8" s="3" customFormat="1" ht="35.25" thickBot="1" x14ac:dyDescent="0.25">
      <c r="A5" s="2" t="s">
        <v>452</v>
      </c>
      <c r="B5" s="2" t="s">
        <v>459</v>
      </c>
      <c r="C5" s="2" t="s">
        <v>458</v>
      </c>
      <c r="D5" s="161" t="s">
        <v>1</v>
      </c>
      <c r="E5" s="2" t="s">
        <v>1044</v>
      </c>
      <c r="F5" s="2" t="s">
        <v>1041</v>
      </c>
      <c r="G5" s="2" t="s">
        <v>1043</v>
      </c>
      <c r="H5" s="2" t="s">
        <v>1042</v>
      </c>
    </row>
    <row r="6" spans="1:8" s="3" customFormat="1" ht="18" x14ac:dyDescent="0.2">
      <c r="A6" s="9" t="s">
        <v>785</v>
      </c>
      <c r="B6" s="10"/>
      <c r="C6" s="10"/>
      <c r="D6" s="11" t="s">
        <v>2</v>
      </c>
      <c r="E6" s="12"/>
      <c r="F6" s="12"/>
      <c r="G6" s="13"/>
      <c r="H6" s="14"/>
    </row>
    <row r="7" spans="1:8" s="387" customFormat="1" ht="32.25" x14ac:dyDescent="0.2">
      <c r="A7" s="774">
        <v>11000000</v>
      </c>
      <c r="B7" s="775"/>
      <c r="C7" s="776"/>
      <c r="D7" s="777" t="s">
        <v>3</v>
      </c>
      <c r="E7" s="693"/>
      <c r="F7" s="693"/>
      <c r="G7" s="778"/>
      <c r="H7" s="783"/>
    </row>
    <row r="8" spans="1:8" s="3" customFormat="1" ht="18" x14ac:dyDescent="0.2">
      <c r="A8" s="15">
        <v>11010101</v>
      </c>
      <c r="B8" s="16" t="s">
        <v>650</v>
      </c>
      <c r="C8" s="370" t="s">
        <v>807</v>
      </c>
      <c r="D8" s="79" t="s">
        <v>4</v>
      </c>
      <c r="E8" s="903">
        <v>871488997</v>
      </c>
      <c r="F8" s="369">
        <v>3322987345.4299998</v>
      </c>
      <c r="G8" s="903">
        <v>1991459356.5833333</v>
      </c>
      <c r="H8" s="369">
        <v>2749567890</v>
      </c>
    </row>
    <row r="9" spans="1:8" s="3" customFormat="1" ht="18" x14ac:dyDescent="0.2">
      <c r="A9" s="15">
        <v>11010401</v>
      </c>
      <c r="B9" s="16" t="s">
        <v>650</v>
      </c>
      <c r="C9" s="370" t="s">
        <v>807</v>
      </c>
      <c r="D9" s="79" t="s">
        <v>5</v>
      </c>
      <c r="E9" s="903">
        <v>321000432</v>
      </c>
      <c r="F9" s="369">
        <v>839189994.57000005</v>
      </c>
      <c r="G9" s="903"/>
      <c r="H9" s="369">
        <v>1628765498.3399999</v>
      </c>
    </row>
    <row r="10" spans="1:8" s="3" customFormat="1" ht="18" x14ac:dyDescent="0.2">
      <c r="A10" s="9">
        <v>110102</v>
      </c>
      <c r="B10" s="16" t="s">
        <v>651</v>
      </c>
      <c r="C10" s="370" t="s">
        <v>807</v>
      </c>
      <c r="D10" s="11" t="s">
        <v>543</v>
      </c>
      <c r="E10" s="903"/>
      <c r="F10" s="369"/>
      <c r="G10" s="903"/>
      <c r="H10" s="369"/>
    </row>
    <row r="11" spans="1:8" s="3" customFormat="1" ht="18" x14ac:dyDescent="0.2">
      <c r="A11" s="15">
        <v>11010201</v>
      </c>
      <c r="B11" s="16" t="s">
        <v>651</v>
      </c>
      <c r="C11" s="370" t="s">
        <v>807</v>
      </c>
      <c r="D11" s="79" t="s">
        <v>298</v>
      </c>
      <c r="E11" s="903">
        <v>729888340</v>
      </c>
      <c r="F11" s="369">
        <v>1796819506</v>
      </c>
      <c r="G11" s="903">
        <v>2434806973.5</v>
      </c>
      <c r="H11" s="369">
        <v>2999556832.2199998</v>
      </c>
    </row>
    <row r="12" spans="1:8" s="3" customFormat="1" ht="30.75" x14ac:dyDescent="0.2">
      <c r="A12" s="9">
        <v>310301</v>
      </c>
      <c r="B12" s="16" t="s">
        <v>651</v>
      </c>
      <c r="C12" s="370" t="s">
        <v>807</v>
      </c>
      <c r="D12" s="550" t="s">
        <v>544</v>
      </c>
      <c r="E12" s="903"/>
      <c r="F12" s="369"/>
      <c r="G12" s="903"/>
      <c r="H12" s="369"/>
    </row>
    <row r="13" spans="1:8" s="3" customFormat="1" ht="18" x14ac:dyDescent="0.2">
      <c r="A13" s="20">
        <v>31030101</v>
      </c>
      <c r="B13" s="16" t="s">
        <v>651</v>
      </c>
      <c r="C13" s="370" t="s">
        <v>807</v>
      </c>
      <c r="D13" s="79" t="s">
        <v>278</v>
      </c>
      <c r="E13" s="903">
        <v>65000000</v>
      </c>
      <c r="F13" s="694">
        <v>70000000</v>
      </c>
      <c r="G13" s="903">
        <v>30000000</v>
      </c>
      <c r="H13" s="694">
        <v>100000000</v>
      </c>
    </row>
    <row r="14" spans="1:8" s="3" customFormat="1" ht="18" x14ac:dyDescent="0.2">
      <c r="A14" s="21">
        <v>1402</v>
      </c>
      <c r="B14" s="22"/>
      <c r="C14" s="370" t="s">
        <v>807</v>
      </c>
      <c r="D14" s="367" t="s">
        <v>545</v>
      </c>
      <c r="E14" s="903"/>
      <c r="F14" s="369"/>
      <c r="G14" s="903"/>
      <c r="H14" s="369"/>
    </row>
    <row r="15" spans="1:8" s="3" customFormat="1" ht="18" x14ac:dyDescent="0.2">
      <c r="A15" s="21">
        <v>140202</v>
      </c>
      <c r="B15" s="24"/>
      <c r="C15" s="370" t="s">
        <v>807</v>
      </c>
      <c r="D15" s="367" t="s">
        <v>545</v>
      </c>
      <c r="E15" s="903"/>
      <c r="F15" s="369"/>
      <c r="G15" s="903"/>
      <c r="H15" s="369"/>
    </row>
    <row r="16" spans="1:8" s="3" customFormat="1" ht="18" x14ac:dyDescent="0.2">
      <c r="A16" s="20">
        <v>14020201</v>
      </c>
      <c r="B16" s="23"/>
      <c r="C16" s="370" t="s">
        <v>807</v>
      </c>
      <c r="D16" s="79" t="s">
        <v>546</v>
      </c>
      <c r="E16" s="903"/>
      <c r="F16" s="369"/>
      <c r="G16" s="903"/>
      <c r="H16" s="369"/>
    </row>
    <row r="17" spans="1:9" s="3" customFormat="1" thickBot="1" x14ac:dyDescent="0.25">
      <c r="A17" s="25">
        <v>14020202</v>
      </c>
      <c r="B17" s="26"/>
      <c r="C17" s="370" t="s">
        <v>807</v>
      </c>
      <c r="D17" s="321" t="s">
        <v>547</v>
      </c>
      <c r="E17" s="904"/>
      <c r="F17" s="691"/>
      <c r="G17" s="904"/>
      <c r="H17" s="691"/>
    </row>
    <row r="18" spans="1:9" s="3" customFormat="1" thickBot="1" x14ac:dyDescent="0.25">
      <c r="A18" s="477"/>
      <c r="B18" s="478"/>
      <c r="C18" s="478"/>
      <c r="D18" s="907" t="s">
        <v>490</v>
      </c>
      <c r="E18" s="908">
        <f>SUM(E8:E17)</f>
        <v>1987377769</v>
      </c>
      <c r="F18" s="908">
        <f>SUM(F8:F17)</f>
        <v>6028996846</v>
      </c>
      <c r="G18" s="908">
        <f>SUM(G8:G17)</f>
        <v>4456266330.083333</v>
      </c>
      <c r="H18" s="908">
        <f>SUM(H8:H17)</f>
        <v>7477890220.5599995</v>
      </c>
    </row>
    <row r="19" spans="1:9" s="3" customFormat="1" ht="32.25" x14ac:dyDescent="0.2">
      <c r="A19" s="28">
        <v>12000000</v>
      </c>
      <c r="B19" s="16" t="s">
        <v>652</v>
      </c>
      <c r="C19" s="370" t="s">
        <v>807</v>
      </c>
      <c r="D19" s="364" t="s">
        <v>6</v>
      </c>
      <c r="E19" s="695"/>
      <c r="F19" s="696"/>
      <c r="G19" s="695"/>
      <c r="H19" s="696"/>
    </row>
    <row r="20" spans="1:9" s="3" customFormat="1" ht="18" x14ac:dyDescent="0.2">
      <c r="A20" s="9">
        <v>12010000</v>
      </c>
      <c r="B20" s="10"/>
      <c r="C20" s="370" t="s">
        <v>807</v>
      </c>
      <c r="D20" s="11" t="s">
        <v>7</v>
      </c>
      <c r="E20" s="688"/>
      <c r="F20" s="689"/>
      <c r="G20" s="688"/>
      <c r="H20" s="689"/>
    </row>
    <row r="21" spans="1:9" s="3" customFormat="1" ht="18" x14ac:dyDescent="0.2">
      <c r="A21" s="15">
        <v>12010103</v>
      </c>
      <c r="B21" s="16" t="s">
        <v>652</v>
      </c>
      <c r="C21" s="370" t="s">
        <v>807</v>
      </c>
      <c r="D21" s="79" t="s">
        <v>274</v>
      </c>
      <c r="E21" s="688">
        <v>220000</v>
      </c>
      <c r="F21" s="369">
        <v>750000</v>
      </c>
      <c r="G21" s="688">
        <v>625000</v>
      </c>
      <c r="H21" s="369">
        <v>750000</v>
      </c>
    </row>
    <row r="22" spans="1:9" s="3" customFormat="1" ht="18" x14ac:dyDescent="0.2">
      <c r="A22" s="15">
        <v>12010104</v>
      </c>
      <c r="B22" s="16" t="s">
        <v>652</v>
      </c>
      <c r="C22" s="370" t="s">
        <v>807</v>
      </c>
      <c r="D22" s="79" t="s">
        <v>275</v>
      </c>
      <c r="E22" s="688"/>
      <c r="F22" s="369">
        <v>450000</v>
      </c>
      <c r="G22" s="688">
        <v>396000</v>
      </c>
      <c r="H22" s="369">
        <v>450000</v>
      </c>
    </row>
    <row r="23" spans="1:9" s="3" customFormat="1" thickBot="1" x14ac:dyDescent="0.25">
      <c r="A23" s="30">
        <v>12010105</v>
      </c>
      <c r="B23" s="16" t="s">
        <v>652</v>
      </c>
      <c r="C23" s="370" t="s">
        <v>807</v>
      </c>
      <c r="D23" s="321" t="s">
        <v>276</v>
      </c>
      <c r="E23" s="690">
        <v>78000</v>
      </c>
      <c r="F23" s="691">
        <v>250000</v>
      </c>
      <c r="G23" s="690">
        <v>220000</v>
      </c>
      <c r="H23" s="691">
        <v>250000</v>
      </c>
    </row>
    <row r="24" spans="1:9" s="3" customFormat="1" thickBot="1" x14ac:dyDescent="0.25">
      <c r="A24" s="31"/>
      <c r="B24" s="31"/>
      <c r="C24" s="31"/>
      <c r="D24" s="713" t="s">
        <v>797</v>
      </c>
      <c r="E24" s="692">
        <f>SUM(E21:E23)</f>
        <v>298000</v>
      </c>
      <c r="F24" s="692">
        <f>SUM(F21:F23)</f>
        <v>1450000</v>
      </c>
      <c r="G24" s="692">
        <f>SUM(G21:G23)</f>
        <v>1241000</v>
      </c>
      <c r="H24" s="692">
        <f>SUM(H21:H23)</f>
        <v>1450000</v>
      </c>
      <c r="I24" s="32"/>
    </row>
    <row r="25" spans="1:9" s="3" customFormat="1" ht="18" x14ac:dyDescent="0.2">
      <c r="A25" s="33">
        <v>12010200</v>
      </c>
      <c r="B25" s="34"/>
      <c r="C25" s="370" t="s">
        <v>807</v>
      </c>
      <c r="D25" s="505" t="s">
        <v>8</v>
      </c>
      <c r="E25" s="697"/>
      <c r="F25" s="698"/>
      <c r="G25" s="697"/>
      <c r="H25" s="698"/>
    </row>
    <row r="26" spans="1:9" s="3" customFormat="1" ht="30.75" x14ac:dyDescent="0.2">
      <c r="A26" s="15">
        <v>12000201</v>
      </c>
      <c r="B26" s="16" t="s">
        <v>652</v>
      </c>
      <c r="C26" s="370" t="s">
        <v>807</v>
      </c>
      <c r="D26" s="506" t="s">
        <v>9</v>
      </c>
      <c r="E26" s="688"/>
      <c r="F26" s="369"/>
      <c r="G26" s="688"/>
      <c r="H26" s="369"/>
    </row>
    <row r="27" spans="1:9" s="3" customFormat="1" ht="18" x14ac:dyDescent="0.2">
      <c r="A27" s="9">
        <v>12010500</v>
      </c>
      <c r="B27" s="10"/>
      <c r="C27" s="370" t="s">
        <v>807</v>
      </c>
      <c r="D27" s="11" t="s">
        <v>10</v>
      </c>
      <c r="E27" s="688"/>
      <c r="F27" s="689"/>
      <c r="G27" s="688"/>
      <c r="H27" s="689"/>
    </row>
    <row r="28" spans="1:9" s="3" customFormat="1" ht="18" x14ac:dyDescent="0.2">
      <c r="A28" s="15">
        <v>12010501</v>
      </c>
      <c r="B28" s="35"/>
      <c r="C28" s="370" t="s">
        <v>807</v>
      </c>
      <c r="D28" s="79" t="s">
        <v>11</v>
      </c>
      <c r="E28" s="688"/>
      <c r="F28" s="689"/>
      <c r="G28" s="688"/>
      <c r="H28" s="689"/>
    </row>
    <row r="29" spans="1:9" s="3" customFormat="1" thickBot="1" x14ac:dyDescent="0.25">
      <c r="A29" s="30">
        <v>12010502</v>
      </c>
      <c r="B29" s="36"/>
      <c r="C29" s="370" t="s">
        <v>807</v>
      </c>
      <c r="D29" s="321" t="s">
        <v>12</v>
      </c>
      <c r="E29" s="690"/>
      <c r="F29" s="699"/>
      <c r="G29" s="690"/>
      <c r="H29" s="699"/>
    </row>
    <row r="30" spans="1:9" s="3" customFormat="1" thickBot="1" x14ac:dyDescent="0.25">
      <c r="A30" s="31"/>
      <c r="B30" s="31"/>
      <c r="C30" s="31"/>
      <c r="D30" s="713" t="s">
        <v>796</v>
      </c>
      <c r="E30" s="692">
        <f>SUM(E26:E29)</f>
        <v>0</v>
      </c>
      <c r="F30" s="692">
        <f>SUM(F26:F29)</f>
        <v>0</v>
      </c>
      <c r="G30" s="692">
        <f>SUM(G26:G29)</f>
        <v>0</v>
      </c>
      <c r="H30" s="692">
        <f>SUM(H26:H29)</f>
        <v>0</v>
      </c>
    </row>
    <row r="31" spans="1:9" s="3" customFormat="1" ht="18" x14ac:dyDescent="0.2">
      <c r="A31" s="33">
        <v>12020000</v>
      </c>
      <c r="B31" s="34"/>
      <c r="C31" s="370" t="s">
        <v>807</v>
      </c>
      <c r="D31" s="76" t="s">
        <v>13</v>
      </c>
      <c r="E31" s="697"/>
      <c r="F31" s="698"/>
      <c r="G31" s="697"/>
      <c r="H31" s="698"/>
    </row>
    <row r="32" spans="1:9" s="3" customFormat="1" ht="18" x14ac:dyDescent="0.2">
      <c r="A32" s="9">
        <v>12020100</v>
      </c>
      <c r="B32" s="10"/>
      <c r="C32" s="370" t="s">
        <v>807</v>
      </c>
      <c r="D32" s="11" t="s">
        <v>14</v>
      </c>
      <c r="E32" s="688"/>
      <c r="F32" s="689"/>
      <c r="G32" s="688"/>
      <c r="H32" s="689"/>
    </row>
    <row r="33" spans="1:8" s="3" customFormat="1" ht="18" x14ac:dyDescent="0.2">
      <c r="A33" s="15">
        <v>12020102</v>
      </c>
      <c r="B33" s="35"/>
      <c r="C33" s="370" t="s">
        <v>807</v>
      </c>
      <c r="D33" s="330" t="s">
        <v>549</v>
      </c>
      <c r="E33" s="688">
        <v>758000</v>
      </c>
      <c r="F33" s="689">
        <v>6000000</v>
      </c>
      <c r="G33" s="688"/>
      <c r="H33" s="689">
        <v>10000000</v>
      </c>
    </row>
    <row r="34" spans="1:8" s="3" customFormat="1" ht="18" x14ac:dyDescent="0.2">
      <c r="A34" s="15">
        <v>12020105</v>
      </c>
      <c r="B34" s="16" t="s">
        <v>652</v>
      </c>
      <c r="C34" s="370" t="s">
        <v>807</v>
      </c>
      <c r="D34" s="330" t="s">
        <v>550</v>
      </c>
      <c r="E34" s="688">
        <v>5000</v>
      </c>
      <c r="F34" s="689">
        <v>30000</v>
      </c>
      <c r="G34" s="688"/>
      <c r="H34" s="689">
        <v>30000</v>
      </c>
    </row>
    <row r="35" spans="1:8" s="3" customFormat="1" ht="18" x14ac:dyDescent="0.2">
      <c r="A35" s="15">
        <v>12020107</v>
      </c>
      <c r="B35" s="35"/>
      <c r="C35" s="370" t="s">
        <v>807</v>
      </c>
      <c r="D35" s="330" t="s">
        <v>551</v>
      </c>
      <c r="E35" s="688"/>
      <c r="F35" s="689"/>
      <c r="G35" s="688"/>
      <c r="H35" s="689"/>
    </row>
    <row r="36" spans="1:8" s="3" customFormat="1" ht="21" customHeight="1" x14ac:dyDescent="0.2">
      <c r="A36" s="39">
        <v>12020109</v>
      </c>
      <c r="B36" s="40"/>
      <c r="C36" s="370" t="s">
        <v>807</v>
      </c>
      <c r="D36" s="79" t="s">
        <v>552</v>
      </c>
      <c r="E36" s="688"/>
      <c r="F36" s="689"/>
      <c r="G36" s="688"/>
      <c r="H36" s="689"/>
    </row>
    <row r="37" spans="1:8" s="3" customFormat="1" ht="18" x14ac:dyDescent="0.2">
      <c r="A37" s="39">
        <v>12020111</v>
      </c>
      <c r="B37" s="16" t="s">
        <v>652</v>
      </c>
      <c r="C37" s="370" t="s">
        <v>807</v>
      </c>
      <c r="D37" s="330" t="s">
        <v>553</v>
      </c>
      <c r="E37" s="688">
        <v>15800</v>
      </c>
      <c r="F37" s="689">
        <v>50000</v>
      </c>
      <c r="G37" s="688">
        <v>125000</v>
      </c>
      <c r="H37" s="689">
        <v>200000</v>
      </c>
    </row>
    <row r="38" spans="1:8" s="3" customFormat="1" ht="18" x14ac:dyDescent="0.2">
      <c r="A38" s="39">
        <v>12020112</v>
      </c>
      <c r="B38" s="40"/>
      <c r="C38" s="370" t="s">
        <v>807</v>
      </c>
      <c r="D38" s="330" t="s">
        <v>554</v>
      </c>
      <c r="E38" s="387"/>
      <c r="F38" s="689">
        <v>150000</v>
      </c>
      <c r="G38" s="784">
        <v>82000</v>
      </c>
      <c r="H38" s="689">
        <v>150000</v>
      </c>
    </row>
    <row r="39" spans="1:8" s="3" customFormat="1" ht="18" x14ac:dyDescent="0.2">
      <c r="A39" s="15">
        <v>12020113</v>
      </c>
      <c r="B39" s="35"/>
      <c r="C39" s="370" t="s">
        <v>807</v>
      </c>
      <c r="D39" s="330" t="s">
        <v>555</v>
      </c>
      <c r="E39" s="688"/>
      <c r="F39" s="689"/>
      <c r="G39" s="688"/>
      <c r="H39" s="689"/>
    </row>
    <row r="40" spans="1:8" s="3" customFormat="1" ht="18" x14ac:dyDescent="0.2">
      <c r="A40" s="39">
        <v>12020114</v>
      </c>
      <c r="B40" s="16" t="s">
        <v>652</v>
      </c>
      <c r="C40" s="370" t="s">
        <v>807</v>
      </c>
      <c r="D40" s="330" t="s">
        <v>556</v>
      </c>
      <c r="E40" s="688">
        <v>32000</v>
      </c>
      <c r="F40" s="689">
        <v>75000</v>
      </c>
      <c r="G40" s="688">
        <v>39500</v>
      </c>
      <c r="H40" s="689">
        <v>70000</v>
      </c>
    </row>
    <row r="41" spans="1:8" s="3" customFormat="1" ht="18" x14ac:dyDescent="0.2">
      <c r="A41" s="39">
        <v>12020115</v>
      </c>
      <c r="B41" s="40"/>
      <c r="C41" s="370" t="s">
        <v>807</v>
      </c>
      <c r="D41" s="330" t="s">
        <v>557</v>
      </c>
      <c r="E41" s="688">
        <v>6000</v>
      </c>
      <c r="F41" s="689">
        <v>30000</v>
      </c>
      <c r="G41" s="688"/>
      <c r="H41" s="689">
        <v>30000</v>
      </c>
    </row>
    <row r="42" spans="1:8" s="3" customFormat="1" ht="18" x14ac:dyDescent="0.2">
      <c r="A42" s="15">
        <v>12020116</v>
      </c>
      <c r="B42" s="16" t="s">
        <v>652</v>
      </c>
      <c r="C42" s="370" t="s">
        <v>807</v>
      </c>
      <c r="D42" s="330" t="s">
        <v>558</v>
      </c>
      <c r="E42" s="688">
        <v>183000</v>
      </c>
      <c r="F42" s="689">
        <v>300000</v>
      </c>
      <c r="G42" s="688">
        <v>270000</v>
      </c>
      <c r="H42" s="689">
        <v>350000</v>
      </c>
    </row>
    <row r="43" spans="1:8" s="3" customFormat="1" ht="18" x14ac:dyDescent="0.2">
      <c r="A43" s="15">
        <v>12020117</v>
      </c>
      <c r="B43" s="16" t="s">
        <v>652</v>
      </c>
      <c r="C43" s="370" t="s">
        <v>807</v>
      </c>
      <c r="D43" s="330" t="s">
        <v>559</v>
      </c>
      <c r="E43" s="688">
        <v>28600</v>
      </c>
      <c r="F43" s="689">
        <v>50000</v>
      </c>
      <c r="G43" s="688">
        <v>28000</v>
      </c>
      <c r="H43" s="689">
        <v>60000</v>
      </c>
    </row>
    <row r="44" spans="1:8" s="3" customFormat="1" ht="18" x14ac:dyDescent="0.2">
      <c r="A44" s="15">
        <v>12020118</v>
      </c>
      <c r="B44" s="16" t="s">
        <v>652</v>
      </c>
      <c r="C44" s="370" t="s">
        <v>807</v>
      </c>
      <c r="D44" s="330" t="s">
        <v>560</v>
      </c>
      <c r="E44" s="688"/>
      <c r="F44" s="369">
        <v>10000</v>
      </c>
      <c r="G44" s="688"/>
      <c r="H44" s="369">
        <v>10000</v>
      </c>
    </row>
    <row r="45" spans="1:8" s="3" customFormat="1" ht="18" x14ac:dyDescent="0.2">
      <c r="A45" s="15">
        <v>12020119</v>
      </c>
      <c r="B45" s="35"/>
      <c r="C45" s="370" t="s">
        <v>807</v>
      </c>
      <c r="D45" s="330" t="s">
        <v>561</v>
      </c>
      <c r="E45" s="688"/>
      <c r="F45" s="689"/>
      <c r="G45" s="688"/>
      <c r="H45" s="689"/>
    </row>
    <row r="46" spans="1:8" s="3" customFormat="1" ht="18" x14ac:dyDescent="0.2">
      <c r="A46" s="15">
        <v>12020120</v>
      </c>
      <c r="B46" s="16" t="s">
        <v>652</v>
      </c>
      <c r="C46" s="370" t="s">
        <v>807</v>
      </c>
      <c r="D46" s="330" t="s">
        <v>281</v>
      </c>
      <c r="E46" s="688">
        <v>82000</v>
      </c>
      <c r="F46" s="694">
        <v>150000</v>
      </c>
      <c r="G46" s="688">
        <v>69000</v>
      </c>
      <c r="H46" s="694">
        <v>150000</v>
      </c>
    </row>
    <row r="47" spans="1:8" s="3" customFormat="1" ht="18" x14ac:dyDescent="0.2">
      <c r="A47" s="15">
        <v>12020121</v>
      </c>
      <c r="B47" s="35"/>
      <c r="C47" s="370" t="s">
        <v>807</v>
      </c>
      <c r="D47" s="330" t="s">
        <v>562</v>
      </c>
      <c r="E47" s="688">
        <v>9300</v>
      </c>
      <c r="F47" s="689">
        <v>50000</v>
      </c>
      <c r="G47" s="688"/>
      <c r="H47" s="689">
        <v>50000</v>
      </c>
    </row>
    <row r="48" spans="1:8" s="3" customFormat="1" ht="18" x14ac:dyDescent="0.2">
      <c r="A48" s="41">
        <v>12020122</v>
      </c>
      <c r="B48" s="42"/>
      <c r="C48" s="370" t="s">
        <v>807</v>
      </c>
      <c r="D48" s="331" t="s">
        <v>563</v>
      </c>
      <c r="E48" s="626"/>
      <c r="F48" s="700">
        <v>200000</v>
      </c>
      <c r="G48" s="626">
        <v>160000</v>
      </c>
      <c r="H48" s="700">
        <v>200000</v>
      </c>
    </row>
    <row r="49" spans="1:8" s="3" customFormat="1" ht="18" x14ac:dyDescent="0.2">
      <c r="A49" s="41">
        <v>12020123</v>
      </c>
      <c r="B49" s="42"/>
      <c r="C49" s="370" t="s">
        <v>807</v>
      </c>
      <c r="D49" s="331" t="s">
        <v>564</v>
      </c>
      <c r="E49" s="626"/>
      <c r="F49" s="700"/>
      <c r="G49" s="626"/>
      <c r="H49" s="700"/>
    </row>
    <row r="50" spans="1:8" s="3" customFormat="1" ht="18" x14ac:dyDescent="0.2">
      <c r="A50" s="41">
        <v>12020124</v>
      </c>
      <c r="B50" s="42"/>
      <c r="C50" s="370" t="s">
        <v>807</v>
      </c>
      <c r="D50" s="331" t="s">
        <v>565</v>
      </c>
      <c r="E50" s="626">
        <v>198000</v>
      </c>
      <c r="F50" s="700">
        <v>300000</v>
      </c>
      <c r="G50" s="626">
        <v>254000</v>
      </c>
      <c r="H50" s="700">
        <v>350000</v>
      </c>
    </row>
    <row r="51" spans="1:8" s="3" customFormat="1" ht="18" x14ac:dyDescent="0.2">
      <c r="A51" s="41">
        <v>12020125</v>
      </c>
      <c r="B51" s="42"/>
      <c r="C51" s="370" t="s">
        <v>807</v>
      </c>
      <c r="D51" s="331" t="s">
        <v>566</v>
      </c>
      <c r="E51" s="626"/>
      <c r="F51" s="700"/>
      <c r="G51" s="626"/>
      <c r="H51" s="700"/>
    </row>
    <row r="52" spans="1:8" s="3" customFormat="1" ht="18" x14ac:dyDescent="0.2">
      <c r="A52" s="41">
        <v>12020126</v>
      </c>
      <c r="B52" s="42"/>
      <c r="C52" s="370" t="s">
        <v>807</v>
      </c>
      <c r="D52" s="331" t="s">
        <v>567</v>
      </c>
      <c r="E52" s="626"/>
      <c r="F52" s="700"/>
      <c r="G52" s="626"/>
      <c r="H52" s="700"/>
    </row>
    <row r="53" spans="1:8" s="3" customFormat="1" ht="18" x14ac:dyDescent="0.2">
      <c r="A53" s="41">
        <v>12020128</v>
      </c>
      <c r="B53" s="42"/>
      <c r="C53" s="370" t="s">
        <v>807</v>
      </c>
      <c r="D53" s="331" t="s">
        <v>568</v>
      </c>
      <c r="E53" s="626"/>
      <c r="F53" s="700"/>
      <c r="G53" s="626"/>
      <c r="H53" s="700"/>
    </row>
    <row r="54" spans="1:8" s="3" customFormat="1" ht="18" x14ac:dyDescent="0.2">
      <c r="A54" s="41">
        <v>12020130</v>
      </c>
      <c r="B54" s="16" t="s">
        <v>652</v>
      </c>
      <c r="C54" s="370" t="s">
        <v>807</v>
      </c>
      <c r="D54" s="331" t="s">
        <v>569</v>
      </c>
      <c r="E54" s="626">
        <v>36000</v>
      </c>
      <c r="F54" s="701">
        <v>100000</v>
      </c>
      <c r="G54" s="626">
        <v>83000</v>
      </c>
      <c r="H54" s="701">
        <v>100000</v>
      </c>
    </row>
    <row r="55" spans="1:8" s="3" customFormat="1" ht="18" x14ac:dyDescent="0.2">
      <c r="A55" s="41">
        <v>12020131</v>
      </c>
      <c r="B55" s="42"/>
      <c r="C55" s="370" t="s">
        <v>807</v>
      </c>
      <c r="D55" s="331" t="s">
        <v>280</v>
      </c>
      <c r="E55" s="626"/>
      <c r="F55" s="701"/>
      <c r="G55" s="626"/>
      <c r="H55" s="701"/>
    </row>
    <row r="56" spans="1:8" s="3" customFormat="1" ht="18" x14ac:dyDescent="0.2">
      <c r="A56" s="41">
        <v>12020137</v>
      </c>
      <c r="B56" s="16" t="s">
        <v>652</v>
      </c>
      <c r="C56" s="370" t="s">
        <v>807</v>
      </c>
      <c r="D56" s="331" t="s">
        <v>570</v>
      </c>
      <c r="E56" s="626"/>
      <c r="F56" s="701"/>
      <c r="G56" s="626"/>
      <c r="H56" s="701"/>
    </row>
    <row r="57" spans="1:8" s="3" customFormat="1" ht="18" x14ac:dyDescent="0.2">
      <c r="A57" s="15">
        <v>12020138</v>
      </c>
      <c r="B57" s="16" t="s">
        <v>652</v>
      </c>
      <c r="C57" s="370" t="s">
        <v>807</v>
      </c>
      <c r="D57" s="330" t="s">
        <v>571</v>
      </c>
      <c r="E57" s="688">
        <v>125000</v>
      </c>
      <c r="F57" s="694">
        <v>200000</v>
      </c>
      <c r="G57" s="688">
        <v>127000</v>
      </c>
      <c r="H57" s="694">
        <v>200000</v>
      </c>
    </row>
    <row r="58" spans="1:8" s="3" customFormat="1" ht="18" x14ac:dyDescent="0.2">
      <c r="A58" s="15">
        <v>12020139</v>
      </c>
      <c r="B58" s="35"/>
      <c r="C58" s="370" t="s">
        <v>807</v>
      </c>
      <c r="D58" s="330" t="s">
        <v>572</v>
      </c>
      <c r="E58" s="688">
        <v>67300</v>
      </c>
      <c r="F58" s="694">
        <v>150000</v>
      </c>
      <c r="G58" s="688"/>
      <c r="H58" s="694">
        <v>150000</v>
      </c>
    </row>
    <row r="59" spans="1:8" s="3" customFormat="1" ht="18" x14ac:dyDescent="0.2">
      <c r="A59" s="15">
        <v>12020140</v>
      </c>
      <c r="B59" s="35"/>
      <c r="C59" s="370" t="s">
        <v>807</v>
      </c>
      <c r="D59" s="330" t="s">
        <v>573</v>
      </c>
      <c r="E59" s="688"/>
      <c r="F59" s="694"/>
      <c r="G59" s="688"/>
      <c r="H59" s="694"/>
    </row>
    <row r="60" spans="1:8" s="3" customFormat="1" ht="18" x14ac:dyDescent="0.2">
      <c r="A60" s="15">
        <v>12020141</v>
      </c>
      <c r="B60" s="35"/>
      <c r="C60" s="370" t="s">
        <v>807</v>
      </c>
      <c r="D60" s="330" t="s">
        <v>574</v>
      </c>
      <c r="E60" s="688"/>
      <c r="F60" s="694"/>
      <c r="G60" s="688"/>
      <c r="H60" s="694"/>
    </row>
    <row r="61" spans="1:8" s="3" customFormat="1" ht="18" x14ac:dyDescent="0.2">
      <c r="A61" s="15">
        <v>12020142</v>
      </c>
      <c r="B61" s="16" t="s">
        <v>652</v>
      </c>
      <c r="C61" s="370" t="s">
        <v>807</v>
      </c>
      <c r="D61" s="330" t="s">
        <v>575</v>
      </c>
      <c r="E61" s="688">
        <v>6700</v>
      </c>
      <c r="F61" s="694">
        <v>35000</v>
      </c>
      <c r="G61" s="688">
        <v>8000</v>
      </c>
      <c r="H61" s="694">
        <v>30000</v>
      </c>
    </row>
    <row r="62" spans="1:8" s="3" customFormat="1" ht="18" x14ac:dyDescent="0.2">
      <c r="A62" s="15">
        <v>12020143</v>
      </c>
      <c r="B62" s="16" t="s">
        <v>652</v>
      </c>
      <c r="C62" s="370" t="s">
        <v>807</v>
      </c>
      <c r="D62" s="330" t="s">
        <v>576</v>
      </c>
      <c r="E62" s="688"/>
      <c r="F62" s="694"/>
      <c r="G62" s="688"/>
      <c r="H62" s="694"/>
    </row>
    <row r="63" spans="1:8" s="3" customFormat="1" ht="18" x14ac:dyDescent="0.2">
      <c r="A63" s="15">
        <v>12020144</v>
      </c>
      <c r="B63" s="16" t="s">
        <v>652</v>
      </c>
      <c r="C63" s="370" t="s">
        <v>807</v>
      </c>
      <c r="D63" s="330" t="s">
        <v>577</v>
      </c>
      <c r="E63" s="688"/>
      <c r="F63" s="694"/>
      <c r="G63" s="688"/>
      <c r="H63" s="694"/>
    </row>
    <row r="64" spans="1:8" s="3" customFormat="1" ht="18" x14ac:dyDescent="0.2">
      <c r="A64" s="15">
        <v>12020145</v>
      </c>
      <c r="B64" s="16" t="s">
        <v>652</v>
      </c>
      <c r="C64" s="370" t="s">
        <v>807</v>
      </c>
      <c r="D64" s="330" t="s">
        <v>291</v>
      </c>
      <c r="E64" s="688">
        <v>29800</v>
      </c>
      <c r="F64" s="694">
        <v>40000</v>
      </c>
      <c r="G64" s="688"/>
      <c r="H64" s="694">
        <v>40000</v>
      </c>
    </row>
    <row r="65" spans="1:8" s="3" customFormat="1" ht="18" x14ac:dyDescent="0.2">
      <c r="A65" s="15">
        <v>12020146</v>
      </c>
      <c r="B65" s="35"/>
      <c r="C65" s="370" t="s">
        <v>807</v>
      </c>
      <c r="D65" s="330" t="s">
        <v>578</v>
      </c>
      <c r="E65" s="688"/>
      <c r="F65" s="689"/>
      <c r="G65" s="688"/>
      <c r="H65" s="689"/>
    </row>
    <row r="66" spans="1:8" s="3" customFormat="1" ht="18" x14ac:dyDescent="0.2">
      <c r="A66" s="15">
        <v>12020147</v>
      </c>
      <c r="B66" s="35"/>
      <c r="C66" s="370" t="s">
        <v>807</v>
      </c>
      <c r="D66" s="330" t="s">
        <v>579</v>
      </c>
      <c r="E66" s="688"/>
      <c r="F66" s="689"/>
      <c r="G66" s="688"/>
      <c r="H66" s="689"/>
    </row>
    <row r="67" spans="1:8" s="3" customFormat="1" ht="18" x14ac:dyDescent="0.2">
      <c r="A67" s="15">
        <v>12020148</v>
      </c>
      <c r="B67" s="35"/>
      <c r="C67" s="370" t="s">
        <v>807</v>
      </c>
      <c r="D67" s="330" t="s">
        <v>580</v>
      </c>
      <c r="E67" s="688"/>
      <c r="F67" s="689"/>
      <c r="G67" s="688"/>
      <c r="H67" s="689"/>
    </row>
    <row r="68" spans="1:8" s="3" customFormat="1" ht="18" x14ac:dyDescent="0.2">
      <c r="A68" s="15">
        <v>12020149</v>
      </c>
      <c r="B68" s="16" t="s">
        <v>652</v>
      </c>
      <c r="C68" s="370" t="s">
        <v>807</v>
      </c>
      <c r="D68" s="330" t="s">
        <v>581</v>
      </c>
      <c r="E68" s="688">
        <v>19500</v>
      </c>
      <c r="F68" s="694">
        <v>100000</v>
      </c>
      <c r="G68" s="688">
        <v>74600</v>
      </c>
      <c r="H68" s="694">
        <v>100000</v>
      </c>
    </row>
    <row r="69" spans="1:8" s="3" customFormat="1" ht="18" x14ac:dyDescent="0.2">
      <c r="A69" s="15">
        <v>12020150</v>
      </c>
      <c r="B69" s="16" t="s">
        <v>652</v>
      </c>
      <c r="C69" s="370" t="s">
        <v>807</v>
      </c>
      <c r="D69" s="330" t="s">
        <v>582</v>
      </c>
      <c r="E69" s="688">
        <v>11900</v>
      </c>
      <c r="F69" s="694">
        <v>100000</v>
      </c>
      <c r="G69" s="688">
        <v>59500</v>
      </c>
      <c r="H69" s="694">
        <v>100000</v>
      </c>
    </row>
    <row r="70" spans="1:8" s="3" customFormat="1" ht="18" x14ac:dyDescent="0.2">
      <c r="A70" s="15">
        <v>12020151</v>
      </c>
      <c r="B70" s="16" t="s">
        <v>652</v>
      </c>
      <c r="C70" s="370" t="s">
        <v>807</v>
      </c>
      <c r="D70" s="330" t="s">
        <v>583</v>
      </c>
      <c r="E70" s="688">
        <v>11600</v>
      </c>
      <c r="F70" s="694">
        <v>30000</v>
      </c>
      <c r="G70" s="688">
        <v>6000</v>
      </c>
      <c r="H70" s="694">
        <v>30000</v>
      </c>
    </row>
    <row r="71" spans="1:8" s="3" customFormat="1" ht="18" x14ac:dyDescent="0.2">
      <c r="A71" s="15">
        <v>12020152</v>
      </c>
      <c r="B71" s="16" t="s">
        <v>652</v>
      </c>
      <c r="C71" s="370" t="s">
        <v>807</v>
      </c>
      <c r="D71" s="330" t="s">
        <v>584</v>
      </c>
      <c r="E71" s="688">
        <v>12500</v>
      </c>
      <c r="F71" s="694">
        <v>50000</v>
      </c>
      <c r="G71" s="688">
        <v>12000</v>
      </c>
      <c r="H71" s="694">
        <v>50000</v>
      </c>
    </row>
    <row r="72" spans="1:8" s="3" customFormat="1" ht="18" x14ac:dyDescent="0.2">
      <c r="A72" s="15">
        <v>12020154</v>
      </c>
      <c r="B72" s="16" t="s">
        <v>652</v>
      </c>
      <c r="C72" s="370" t="s">
        <v>807</v>
      </c>
      <c r="D72" s="330" t="s">
        <v>585</v>
      </c>
      <c r="E72" s="688">
        <v>23700</v>
      </c>
      <c r="F72" s="694">
        <v>100000</v>
      </c>
      <c r="G72" s="688"/>
      <c r="H72" s="694">
        <v>100000</v>
      </c>
    </row>
    <row r="73" spans="1:8" s="3" customFormat="1" ht="18" x14ac:dyDescent="0.2">
      <c r="A73" s="15">
        <v>12020155</v>
      </c>
      <c r="B73" s="16" t="s">
        <v>652</v>
      </c>
      <c r="C73" s="370" t="s">
        <v>807</v>
      </c>
      <c r="D73" s="330" t="s">
        <v>290</v>
      </c>
      <c r="E73" s="688">
        <v>43000</v>
      </c>
      <c r="F73" s="694">
        <v>150000</v>
      </c>
      <c r="G73" s="688">
        <v>100000</v>
      </c>
      <c r="H73" s="694">
        <v>150000</v>
      </c>
    </row>
    <row r="74" spans="1:8" s="3" customFormat="1" ht="18" x14ac:dyDescent="0.2">
      <c r="A74" s="15">
        <v>12020156</v>
      </c>
      <c r="B74" s="16" t="s">
        <v>652</v>
      </c>
      <c r="C74" s="370" t="s">
        <v>807</v>
      </c>
      <c r="D74" s="330" t="s">
        <v>283</v>
      </c>
      <c r="E74" s="688"/>
      <c r="F74" s="694"/>
      <c r="G74" s="688"/>
      <c r="H74" s="694"/>
    </row>
    <row r="75" spans="1:8" s="3" customFormat="1" ht="18" x14ac:dyDescent="0.2">
      <c r="A75" s="15">
        <v>12020157</v>
      </c>
      <c r="B75" s="16" t="s">
        <v>652</v>
      </c>
      <c r="C75" s="370" t="s">
        <v>807</v>
      </c>
      <c r="D75" s="330" t="s">
        <v>286</v>
      </c>
      <c r="E75" s="688"/>
      <c r="F75" s="689">
        <v>150000</v>
      </c>
      <c r="G75" s="688">
        <v>82000</v>
      </c>
      <c r="H75" s="689">
        <v>150000</v>
      </c>
    </row>
    <row r="76" spans="1:8" s="3" customFormat="1" ht="18" x14ac:dyDescent="0.2">
      <c r="A76" s="45">
        <v>12020158</v>
      </c>
      <c r="B76" s="46"/>
      <c r="C76" s="370" t="s">
        <v>807</v>
      </c>
      <c r="D76" s="330" t="s">
        <v>279</v>
      </c>
      <c r="E76" s="688"/>
      <c r="F76" s="689"/>
      <c r="G76" s="688"/>
      <c r="H76" s="689"/>
    </row>
    <row r="77" spans="1:8" s="3" customFormat="1" ht="34.5" x14ac:dyDescent="0.2">
      <c r="A77" s="15">
        <v>12020159</v>
      </c>
      <c r="B77" s="16" t="s">
        <v>652</v>
      </c>
      <c r="C77" s="370" t="s">
        <v>807</v>
      </c>
      <c r="D77" s="330" t="s">
        <v>586</v>
      </c>
      <c r="E77" s="688">
        <v>12000</v>
      </c>
      <c r="F77" s="369">
        <v>100000</v>
      </c>
      <c r="G77" s="688"/>
      <c r="H77" s="369">
        <v>100000</v>
      </c>
    </row>
    <row r="78" spans="1:8" s="3" customFormat="1" ht="21" customHeight="1" x14ac:dyDescent="0.2">
      <c r="A78" s="15">
        <v>12020160</v>
      </c>
      <c r="B78" s="16" t="s">
        <v>652</v>
      </c>
      <c r="C78" s="370" t="s">
        <v>807</v>
      </c>
      <c r="D78" s="330" t="s">
        <v>587</v>
      </c>
      <c r="E78" s="688">
        <v>22000</v>
      </c>
      <c r="F78" s="694">
        <v>50000</v>
      </c>
      <c r="G78" s="688">
        <v>32000</v>
      </c>
      <c r="H78" s="694">
        <v>50000</v>
      </c>
    </row>
    <row r="79" spans="1:8" s="3" customFormat="1" ht="34.5" x14ac:dyDescent="0.2">
      <c r="A79" s="41">
        <v>12020161</v>
      </c>
      <c r="B79" s="504" t="s">
        <v>652</v>
      </c>
      <c r="C79" s="370" t="s">
        <v>807</v>
      </c>
      <c r="D79" s="331" t="s">
        <v>588</v>
      </c>
      <c r="E79" s="688"/>
      <c r="F79" s="694"/>
      <c r="G79" s="688"/>
      <c r="H79" s="694"/>
    </row>
    <row r="80" spans="1:8" s="3" customFormat="1" ht="18" x14ac:dyDescent="0.2">
      <c r="A80" s="15" t="s">
        <v>809</v>
      </c>
      <c r="B80" s="35"/>
      <c r="C80" s="370" t="s">
        <v>807</v>
      </c>
      <c r="D80" s="330" t="s">
        <v>589</v>
      </c>
      <c r="E80" s="688">
        <v>13500</v>
      </c>
      <c r="F80" s="689">
        <v>50000</v>
      </c>
      <c r="G80" s="688"/>
      <c r="H80" s="689">
        <v>50000</v>
      </c>
    </row>
    <row r="81" spans="1:8" s="3" customFormat="1" ht="21" customHeight="1" x14ac:dyDescent="0.2">
      <c r="A81" s="15">
        <v>12020163</v>
      </c>
      <c r="B81" s="16" t="s">
        <v>652</v>
      </c>
      <c r="C81" s="378" t="s">
        <v>807</v>
      </c>
      <c r="D81" s="501" t="s">
        <v>590</v>
      </c>
      <c r="E81" s="688"/>
      <c r="F81" s="694"/>
      <c r="G81" s="688"/>
      <c r="H81" s="694"/>
    </row>
    <row r="82" spans="1:8" s="3" customFormat="1" ht="18" x14ac:dyDescent="0.2">
      <c r="A82" s="15">
        <v>12020164</v>
      </c>
      <c r="B82" s="16" t="s">
        <v>652</v>
      </c>
      <c r="C82" s="370" t="s">
        <v>807</v>
      </c>
      <c r="D82" s="501" t="s">
        <v>591</v>
      </c>
      <c r="E82" s="688">
        <v>15000</v>
      </c>
      <c r="F82" s="694">
        <v>50000</v>
      </c>
      <c r="G82" s="688">
        <v>28500</v>
      </c>
      <c r="H82" s="694">
        <v>50000</v>
      </c>
    </row>
    <row r="83" spans="1:8" s="3" customFormat="1" ht="18" x14ac:dyDescent="0.2">
      <c r="A83" s="15">
        <v>12020165</v>
      </c>
      <c r="B83" s="35"/>
      <c r="C83" s="370" t="s">
        <v>807</v>
      </c>
      <c r="D83" s="330" t="s">
        <v>592</v>
      </c>
      <c r="E83" s="688"/>
      <c r="F83" s="694">
        <v>60000</v>
      </c>
      <c r="G83" s="688"/>
      <c r="H83" s="694">
        <v>60000</v>
      </c>
    </row>
    <row r="84" spans="1:8" s="3" customFormat="1" ht="18" x14ac:dyDescent="0.2">
      <c r="A84" s="15">
        <v>12020166</v>
      </c>
      <c r="B84" s="16" t="s">
        <v>652</v>
      </c>
      <c r="C84" s="370" t="s">
        <v>807</v>
      </c>
      <c r="D84" s="330" t="s">
        <v>593</v>
      </c>
      <c r="E84" s="688"/>
      <c r="F84" s="694"/>
      <c r="G84" s="688"/>
      <c r="H84" s="694"/>
    </row>
    <row r="85" spans="1:8" s="3" customFormat="1" ht="18" x14ac:dyDescent="0.2">
      <c r="A85" s="15">
        <v>12020167</v>
      </c>
      <c r="B85" s="16" t="s">
        <v>652</v>
      </c>
      <c r="C85" s="370" t="s">
        <v>807</v>
      </c>
      <c r="D85" s="330" t="s">
        <v>594</v>
      </c>
      <c r="E85" s="688">
        <v>43000</v>
      </c>
      <c r="F85" s="694">
        <v>150000</v>
      </c>
      <c r="G85" s="688">
        <v>74000</v>
      </c>
      <c r="H85" s="694">
        <v>150000</v>
      </c>
    </row>
    <row r="86" spans="1:8" s="3" customFormat="1" ht="21" customHeight="1" x14ac:dyDescent="0.2">
      <c r="A86" s="15">
        <v>12020168</v>
      </c>
      <c r="B86" s="16" t="s">
        <v>652</v>
      </c>
      <c r="C86" s="370" t="s">
        <v>807</v>
      </c>
      <c r="D86" s="330" t="s">
        <v>595</v>
      </c>
      <c r="E86" s="688"/>
      <c r="F86" s="694"/>
      <c r="G86" s="688"/>
      <c r="H86" s="694"/>
    </row>
    <row r="87" spans="1:8" s="3" customFormat="1" ht="18" x14ac:dyDescent="0.2">
      <c r="A87" s="15">
        <v>12020169</v>
      </c>
      <c r="B87" s="16" t="s">
        <v>652</v>
      </c>
      <c r="C87" s="370" t="s">
        <v>807</v>
      </c>
      <c r="D87" s="330" t="s">
        <v>596</v>
      </c>
      <c r="E87" s="688"/>
      <c r="F87" s="694"/>
      <c r="G87" s="688"/>
      <c r="H87" s="694"/>
    </row>
    <row r="88" spans="1:8" s="3" customFormat="1" ht="18" x14ac:dyDescent="0.2">
      <c r="A88" s="15">
        <v>12020170</v>
      </c>
      <c r="B88" s="35"/>
      <c r="C88" s="370" t="s">
        <v>807</v>
      </c>
      <c r="D88" s="501" t="s">
        <v>597</v>
      </c>
      <c r="E88" s="688"/>
      <c r="G88" s="688"/>
    </row>
    <row r="89" spans="1:8" s="3" customFormat="1" ht="18" x14ac:dyDescent="0.2">
      <c r="A89" s="15">
        <v>12020171</v>
      </c>
      <c r="B89" s="16" t="s">
        <v>652</v>
      </c>
      <c r="C89" s="370" t="s">
        <v>807</v>
      </c>
      <c r="D89" s="330" t="s">
        <v>598</v>
      </c>
      <c r="E89" s="688">
        <v>28600</v>
      </c>
      <c r="F89" s="369">
        <v>70000</v>
      </c>
      <c r="G89" s="688">
        <v>30000</v>
      </c>
      <c r="H89" s="369">
        <v>70000</v>
      </c>
    </row>
    <row r="90" spans="1:8" s="3" customFormat="1" ht="18" x14ac:dyDescent="0.2">
      <c r="A90" s="15">
        <v>12020172</v>
      </c>
      <c r="B90" s="35"/>
      <c r="C90" s="370" t="s">
        <v>807</v>
      </c>
      <c r="D90" s="330" t="s">
        <v>599</v>
      </c>
      <c r="E90" s="689"/>
      <c r="F90" s="369"/>
      <c r="G90" s="689"/>
      <c r="H90" s="369"/>
    </row>
    <row r="91" spans="1:8" s="3" customFormat="1" ht="18" x14ac:dyDescent="0.2">
      <c r="A91" s="15">
        <v>12020173</v>
      </c>
      <c r="B91" s="35"/>
      <c r="C91" s="370" t="s">
        <v>807</v>
      </c>
      <c r="D91" s="501" t="s">
        <v>600</v>
      </c>
      <c r="E91" s="688"/>
      <c r="F91" s="689"/>
      <c r="G91" s="688"/>
      <c r="H91" s="689"/>
    </row>
    <row r="92" spans="1:8" s="3" customFormat="1" ht="18" x14ac:dyDescent="0.2">
      <c r="A92" s="15">
        <v>12020174</v>
      </c>
      <c r="B92" s="16" t="s">
        <v>652</v>
      </c>
      <c r="C92" s="370" t="s">
        <v>807</v>
      </c>
      <c r="D92" s="330" t="s">
        <v>284</v>
      </c>
      <c r="E92" s="688"/>
      <c r="F92" s="694"/>
      <c r="G92" s="688"/>
      <c r="H92" s="694"/>
    </row>
    <row r="93" spans="1:8" s="3" customFormat="1" ht="18" x14ac:dyDescent="0.2">
      <c r="A93" s="15">
        <v>12020175</v>
      </c>
      <c r="B93" s="35"/>
      <c r="C93" s="370" t="s">
        <v>807</v>
      </c>
      <c r="D93" s="330" t="s">
        <v>601</v>
      </c>
      <c r="E93" s="688"/>
      <c r="F93" s="689"/>
      <c r="G93" s="688"/>
      <c r="H93" s="689"/>
    </row>
    <row r="94" spans="1:8" s="3" customFormat="1" ht="18" x14ac:dyDescent="0.2">
      <c r="A94" s="15">
        <v>12020176</v>
      </c>
      <c r="B94" s="16" t="s">
        <v>652</v>
      </c>
      <c r="C94" s="370" t="s">
        <v>807</v>
      </c>
      <c r="D94" s="502" t="s">
        <v>602</v>
      </c>
      <c r="E94" s="688">
        <v>11500</v>
      </c>
      <c r="F94" s="369">
        <v>30000</v>
      </c>
      <c r="G94" s="688">
        <v>15000</v>
      </c>
      <c r="H94" s="369">
        <v>30000</v>
      </c>
    </row>
    <row r="95" spans="1:8" s="3" customFormat="1" ht="18" x14ac:dyDescent="0.2">
      <c r="A95" s="15">
        <v>12020177</v>
      </c>
      <c r="B95" s="16" t="s">
        <v>652</v>
      </c>
      <c r="C95" s="370" t="s">
        <v>807</v>
      </c>
      <c r="D95" s="330" t="s">
        <v>603</v>
      </c>
      <c r="E95" s="688">
        <v>7500</v>
      </c>
      <c r="F95" s="369">
        <v>20000</v>
      </c>
      <c r="G95" s="688">
        <v>8000</v>
      </c>
      <c r="H95" s="369">
        <v>20000</v>
      </c>
    </row>
    <row r="96" spans="1:8" s="3" customFormat="1" ht="18" x14ac:dyDescent="0.2">
      <c r="A96" s="15">
        <v>12020178</v>
      </c>
      <c r="B96" s="35"/>
      <c r="C96" s="370" t="s">
        <v>807</v>
      </c>
      <c r="D96" s="330" t="s">
        <v>285</v>
      </c>
      <c r="E96" s="688"/>
      <c r="F96" s="689"/>
      <c r="G96" s="688"/>
      <c r="H96" s="689"/>
    </row>
    <row r="97" spans="1:8" s="3" customFormat="1" ht="18" x14ac:dyDescent="0.2">
      <c r="A97" s="15">
        <v>12020179</v>
      </c>
      <c r="B97" s="16" t="s">
        <v>652</v>
      </c>
      <c r="C97" s="370" t="s">
        <v>807</v>
      </c>
      <c r="D97" s="330" t="s">
        <v>289</v>
      </c>
      <c r="E97" s="688"/>
      <c r="F97" s="369"/>
      <c r="G97" s="688"/>
      <c r="H97" s="369"/>
    </row>
    <row r="98" spans="1:8" s="3" customFormat="1" ht="18" x14ac:dyDescent="0.2">
      <c r="A98" s="15">
        <v>12020180</v>
      </c>
      <c r="B98" s="16" t="s">
        <v>652</v>
      </c>
      <c r="C98" s="370" t="s">
        <v>807</v>
      </c>
      <c r="D98" s="330" t="s">
        <v>604</v>
      </c>
      <c r="E98" s="688">
        <v>16800</v>
      </c>
      <c r="F98" s="369">
        <v>50000</v>
      </c>
      <c r="G98" s="688">
        <v>28000</v>
      </c>
      <c r="H98" s="369">
        <v>50000</v>
      </c>
    </row>
    <row r="99" spans="1:8" s="3" customFormat="1" ht="18" x14ac:dyDescent="0.2">
      <c r="A99" s="15">
        <v>12020181</v>
      </c>
      <c r="B99" s="16" t="s">
        <v>652</v>
      </c>
      <c r="C99" s="370" t="s">
        <v>807</v>
      </c>
      <c r="D99" s="330" t="s">
        <v>605</v>
      </c>
      <c r="E99" s="688">
        <v>17500</v>
      </c>
      <c r="F99" s="369">
        <v>50000</v>
      </c>
      <c r="G99" s="688">
        <v>41000</v>
      </c>
      <c r="H99" s="369">
        <v>50000</v>
      </c>
    </row>
    <row r="100" spans="1:8" s="3" customFormat="1" ht="18" x14ac:dyDescent="0.2">
      <c r="A100" s="15">
        <v>12020182</v>
      </c>
      <c r="B100" s="35"/>
      <c r="C100" s="370" t="s">
        <v>807</v>
      </c>
      <c r="D100" s="330" t="s">
        <v>606</v>
      </c>
      <c r="E100" s="688"/>
      <c r="F100" s="689"/>
      <c r="G100" s="688"/>
      <c r="H100" s="689"/>
    </row>
    <row r="101" spans="1:8" s="3" customFormat="1" ht="18" x14ac:dyDescent="0.2">
      <c r="A101" s="15">
        <v>12020183</v>
      </c>
      <c r="B101" s="16" t="s">
        <v>652</v>
      </c>
      <c r="C101" s="370" t="s">
        <v>807</v>
      </c>
      <c r="D101" s="503" t="s">
        <v>607</v>
      </c>
      <c r="E101" s="688"/>
      <c r="F101" s="369"/>
      <c r="G101" s="688"/>
      <c r="H101" s="369"/>
    </row>
    <row r="102" spans="1:8" s="3" customFormat="1" ht="18" x14ac:dyDescent="0.2">
      <c r="A102" s="15">
        <v>12020184</v>
      </c>
      <c r="B102" s="35"/>
      <c r="C102" s="370" t="s">
        <v>807</v>
      </c>
      <c r="D102" s="330" t="s">
        <v>608</v>
      </c>
      <c r="E102" s="688"/>
      <c r="F102" s="689"/>
      <c r="G102" s="688"/>
      <c r="H102" s="689"/>
    </row>
    <row r="103" spans="1:8" s="3" customFormat="1" ht="24" customHeight="1" x14ac:dyDescent="0.2">
      <c r="A103" s="15">
        <v>12020185</v>
      </c>
      <c r="B103" s="16" t="s">
        <v>652</v>
      </c>
      <c r="C103" s="378" t="s">
        <v>807</v>
      </c>
      <c r="D103" s="501" t="s">
        <v>609</v>
      </c>
      <c r="E103" s="688"/>
      <c r="F103" s="369"/>
      <c r="G103" s="688"/>
      <c r="H103" s="369"/>
    </row>
    <row r="104" spans="1:8" s="3" customFormat="1" ht="18" x14ac:dyDescent="0.2">
      <c r="A104" s="15">
        <v>12020186</v>
      </c>
      <c r="B104" s="35"/>
      <c r="C104" s="370" t="s">
        <v>807</v>
      </c>
      <c r="D104" s="330" t="s">
        <v>610</v>
      </c>
      <c r="E104" s="688">
        <v>65000</v>
      </c>
      <c r="F104" s="689">
        <v>150000</v>
      </c>
      <c r="G104" s="688">
        <v>97000</v>
      </c>
      <c r="H104" s="689">
        <v>150000</v>
      </c>
    </row>
    <row r="105" spans="1:8" s="3" customFormat="1" ht="18" x14ac:dyDescent="0.2">
      <c r="A105" s="15">
        <v>12020187</v>
      </c>
      <c r="B105" s="35"/>
      <c r="C105" s="370" t="s">
        <v>807</v>
      </c>
      <c r="D105" s="330" t="s">
        <v>611</v>
      </c>
      <c r="E105" s="688">
        <v>78000</v>
      </c>
      <c r="F105" s="689">
        <v>120000</v>
      </c>
      <c r="G105" s="688">
        <v>75000</v>
      </c>
      <c r="H105" s="689">
        <v>120000</v>
      </c>
    </row>
    <row r="106" spans="1:8" s="3" customFormat="1" ht="21" customHeight="1" x14ac:dyDescent="0.2">
      <c r="A106" s="15">
        <v>12020188</v>
      </c>
      <c r="B106" s="16" t="s">
        <v>652</v>
      </c>
      <c r="C106" s="370" t="s">
        <v>807</v>
      </c>
      <c r="D106" s="330" t="s">
        <v>612</v>
      </c>
      <c r="E106" s="688"/>
      <c r="F106" s="369"/>
      <c r="G106" s="688"/>
      <c r="H106" s="369"/>
    </row>
    <row r="107" spans="1:8" s="3" customFormat="1" ht="18" x14ac:dyDescent="0.2">
      <c r="A107" s="15">
        <v>12020189</v>
      </c>
      <c r="B107" s="16" t="s">
        <v>652</v>
      </c>
      <c r="C107" s="370" t="s">
        <v>807</v>
      </c>
      <c r="D107" s="330" t="s">
        <v>613</v>
      </c>
      <c r="E107" s="688">
        <v>14500</v>
      </c>
      <c r="F107" s="689">
        <v>50000</v>
      </c>
      <c r="G107" s="688">
        <v>27000</v>
      </c>
      <c r="H107" s="689">
        <v>50000</v>
      </c>
    </row>
    <row r="108" spans="1:8" s="3" customFormat="1" ht="18" x14ac:dyDescent="0.2">
      <c r="A108" s="15">
        <v>12020190</v>
      </c>
      <c r="B108" s="16" t="s">
        <v>652</v>
      </c>
      <c r="C108" s="370" t="s">
        <v>807</v>
      </c>
      <c r="D108" s="330" t="s">
        <v>614</v>
      </c>
      <c r="E108" s="688"/>
      <c r="F108" s="689">
        <v>20000</v>
      </c>
      <c r="G108" s="688">
        <v>9000</v>
      </c>
      <c r="H108" s="689">
        <v>20000</v>
      </c>
    </row>
    <row r="109" spans="1:8" s="3" customFormat="1" ht="18" x14ac:dyDescent="0.2">
      <c r="A109" s="15">
        <v>12020191</v>
      </c>
      <c r="B109" s="16" t="s">
        <v>652</v>
      </c>
      <c r="C109" s="370" t="s">
        <v>807</v>
      </c>
      <c r="D109" s="330" t="s">
        <v>282</v>
      </c>
      <c r="E109" s="688"/>
      <c r="F109" s="689"/>
      <c r="G109" s="688"/>
      <c r="H109" s="689"/>
    </row>
    <row r="110" spans="1:8" s="3" customFormat="1" ht="18" x14ac:dyDescent="0.2">
      <c r="A110" s="15">
        <v>12020192</v>
      </c>
      <c r="B110" s="35"/>
      <c r="C110" s="370" t="s">
        <v>807</v>
      </c>
      <c r="D110" s="330" t="s">
        <v>615</v>
      </c>
      <c r="E110" s="688"/>
      <c r="F110" s="689"/>
      <c r="G110" s="688"/>
      <c r="H110" s="689"/>
    </row>
    <row r="111" spans="1:8" s="3" customFormat="1" ht="18" x14ac:dyDescent="0.2">
      <c r="A111" s="15">
        <v>12020193</v>
      </c>
      <c r="B111" s="16" t="s">
        <v>652</v>
      </c>
      <c r="C111" s="370" t="s">
        <v>807</v>
      </c>
      <c r="D111" s="330" t="s">
        <v>616</v>
      </c>
      <c r="E111" s="688">
        <v>37500</v>
      </c>
      <c r="F111" s="689">
        <v>100000</v>
      </c>
      <c r="G111" s="688"/>
      <c r="H111" s="689">
        <v>100000</v>
      </c>
    </row>
    <row r="112" spans="1:8" s="3" customFormat="1" ht="18" x14ac:dyDescent="0.2">
      <c r="A112" s="15">
        <v>12020194</v>
      </c>
      <c r="B112" s="16" t="s">
        <v>652</v>
      </c>
      <c r="C112" s="370" t="s">
        <v>807</v>
      </c>
      <c r="D112" s="330" t="s">
        <v>617</v>
      </c>
      <c r="E112" s="688">
        <v>8500</v>
      </c>
      <c r="F112" s="689">
        <v>50000</v>
      </c>
      <c r="G112" s="688">
        <v>18000</v>
      </c>
      <c r="H112" s="689">
        <v>50000</v>
      </c>
    </row>
    <row r="113" spans="1:8" s="3" customFormat="1" ht="18" x14ac:dyDescent="0.2">
      <c r="A113" s="15">
        <v>12020195</v>
      </c>
      <c r="B113" s="16" t="s">
        <v>652</v>
      </c>
      <c r="C113" s="370" t="s">
        <v>807</v>
      </c>
      <c r="D113" s="330" t="s">
        <v>618</v>
      </c>
      <c r="E113" s="688">
        <v>22000</v>
      </c>
      <c r="F113" s="689">
        <v>50000</v>
      </c>
      <c r="G113" s="688">
        <v>24500</v>
      </c>
      <c r="H113" s="689">
        <v>50000</v>
      </c>
    </row>
    <row r="114" spans="1:8" s="3" customFormat="1" ht="18" x14ac:dyDescent="0.2">
      <c r="A114" s="15">
        <v>12020196</v>
      </c>
      <c r="B114" s="16" t="s">
        <v>652</v>
      </c>
      <c r="C114" s="370" t="s">
        <v>807</v>
      </c>
      <c r="D114" s="330" t="s">
        <v>619</v>
      </c>
      <c r="E114" s="688"/>
      <c r="F114" s="689"/>
      <c r="G114" s="688"/>
      <c r="H114" s="689"/>
    </row>
    <row r="115" spans="1:8" s="3" customFormat="1" ht="18" x14ac:dyDescent="0.2">
      <c r="A115" s="15">
        <v>12020197</v>
      </c>
      <c r="B115" s="16" t="s">
        <v>652</v>
      </c>
      <c r="C115" s="370" t="s">
        <v>807</v>
      </c>
      <c r="D115" s="330" t="s">
        <v>620</v>
      </c>
      <c r="E115" s="688"/>
      <c r="F115" s="369"/>
      <c r="G115" s="688"/>
      <c r="H115" s="369"/>
    </row>
    <row r="116" spans="1:8" s="3" customFormat="1" ht="18" x14ac:dyDescent="0.2">
      <c r="A116" s="15">
        <v>12020198</v>
      </c>
      <c r="B116" s="16" t="s">
        <v>652</v>
      </c>
      <c r="C116" s="370" t="s">
        <v>807</v>
      </c>
      <c r="D116" s="63" t="s">
        <v>621</v>
      </c>
      <c r="E116" s="688">
        <v>13200</v>
      </c>
      <c r="F116" s="689">
        <v>30000</v>
      </c>
      <c r="G116" s="688"/>
      <c r="H116" s="689">
        <v>30000</v>
      </c>
    </row>
    <row r="117" spans="1:8" s="3" customFormat="1" thickBot="1" x14ac:dyDescent="0.25">
      <c r="A117" s="30">
        <v>12020199</v>
      </c>
      <c r="B117" s="16" t="s">
        <v>652</v>
      </c>
      <c r="C117" s="370" t="s">
        <v>807</v>
      </c>
      <c r="D117" s="118" t="s">
        <v>622</v>
      </c>
      <c r="E117" s="690"/>
      <c r="F117" s="699"/>
      <c r="G117" s="690"/>
      <c r="H117" s="699"/>
    </row>
    <row r="118" spans="1:8" s="387" customFormat="1" ht="17.25" thickBot="1" x14ac:dyDescent="0.25">
      <c r="A118" s="712"/>
      <c r="B118" s="712"/>
      <c r="C118" s="712"/>
      <c r="D118" s="713" t="s">
        <v>795</v>
      </c>
      <c r="E118" s="692">
        <f>SUM(E33:E117)</f>
        <v>2130800</v>
      </c>
      <c r="F118" s="692">
        <f>SUM(F33:F117)</f>
        <v>9850000</v>
      </c>
      <c r="G118" s="692">
        <f>SUM(G33:G117)</f>
        <v>2086600</v>
      </c>
      <c r="H118" s="692">
        <f>SUM(H33:H117)</f>
        <v>14100000</v>
      </c>
    </row>
    <row r="119" spans="1:8" s="3" customFormat="1" ht="18" x14ac:dyDescent="0.2">
      <c r="A119" s="47">
        <v>12020400</v>
      </c>
      <c r="B119" s="48"/>
      <c r="C119" s="48"/>
      <c r="D119" s="76" t="s">
        <v>15</v>
      </c>
      <c r="E119" s="697"/>
      <c r="F119" s="698"/>
      <c r="G119" s="697"/>
      <c r="H119" s="698"/>
    </row>
    <row r="120" spans="1:8" s="3" customFormat="1" ht="18" x14ac:dyDescent="0.2">
      <c r="A120" s="15">
        <v>12020401</v>
      </c>
      <c r="B120" s="35"/>
      <c r="C120" s="370" t="s">
        <v>807</v>
      </c>
      <c r="D120" s="79" t="s">
        <v>16</v>
      </c>
      <c r="E120" s="688"/>
      <c r="F120" s="689"/>
      <c r="G120" s="688"/>
      <c r="H120" s="689"/>
    </row>
    <row r="121" spans="1:8" s="3" customFormat="1" ht="18" x14ac:dyDescent="0.2">
      <c r="A121" s="15">
        <v>12020402</v>
      </c>
      <c r="B121" s="35"/>
      <c r="C121" s="370" t="s">
        <v>807</v>
      </c>
      <c r="D121" s="79" t="s">
        <v>17</v>
      </c>
      <c r="E121" s="688"/>
      <c r="F121" s="689"/>
      <c r="G121" s="688"/>
      <c r="H121" s="689"/>
    </row>
    <row r="122" spans="1:8" s="3" customFormat="1" ht="18" x14ac:dyDescent="0.2">
      <c r="A122" s="15">
        <v>12020403</v>
      </c>
      <c r="B122" s="35"/>
      <c r="C122" s="370" t="s">
        <v>807</v>
      </c>
      <c r="D122" s="335" t="s">
        <v>18</v>
      </c>
      <c r="E122" s="688"/>
      <c r="F122" s="689"/>
      <c r="G122" s="688"/>
      <c r="H122" s="689"/>
    </row>
    <row r="123" spans="1:8" s="3" customFormat="1" ht="18" x14ac:dyDescent="0.2">
      <c r="A123" s="15">
        <v>12020404</v>
      </c>
      <c r="B123" s="35"/>
      <c r="C123" s="370" t="s">
        <v>807</v>
      </c>
      <c r="D123" s="79" t="s">
        <v>19</v>
      </c>
      <c r="E123" s="688"/>
      <c r="F123" s="689"/>
      <c r="G123" s="688"/>
      <c r="H123" s="689"/>
    </row>
    <row r="124" spans="1:8" s="3" customFormat="1" ht="18" x14ac:dyDescent="0.2">
      <c r="A124" s="15">
        <v>12020405</v>
      </c>
      <c r="B124" s="35"/>
      <c r="C124" s="370" t="s">
        <v>807</v>
      </c>
      <c r="D124" s="79" t="s">
        <v>20</v>
      </c>
      <c r="E124" s="688"/>
      <c r="F124" s="689"/>
      <c r="G124" s="688"/>
      <c r="H124" s="689"/>
    </row>
    <row r="125" spans="1:8" s="3" customFormat="1" ht="18" x14ac:dyDescent="0.2">
      <c r="A125" s="15">
        <v>12020406</v>
      </c>
      <c r="B125" s="35"/>
      <c r="C125" s="370" t="s">
        <v>807</v>
      </c>
      <c r="D125" s="79" t="s">
        <v>21</v>
      </c>
      <c r="E125" s="688">
        <v>16500</v>
      </c>
      <c r="F125" s="689">
        <v>50000</v>
      </c>
      <c r="G125" s="688"/>
      <c r="H125" s="689">
        <v>50000</v>
      </c>
    </row>
    <row r="126" spans="1:8" s="3" customFormat="1" ht="18" x14ac:dyDescent="0.2">
      <c r="A126" s="15">
        <v>12020407</v>
      </c>
      <c r="B126" s="35"/>
      <c r="C126" s="370" t="s">
        <v>807</v>
      </c>
      <c r="D126" s="63" t="s">
        <v>22</v>
      </c>
      <c r="E126" s="688"/>
      <c r="F126" s="689"/>
      <c r="G126" s="688"/>
      <c r="H126" s="689"/>
    </row>
    <row r="127" spans="1:8" s="3" customFormat="1" ht="18" x14ac:dyDescent="0.2">
      <c r="A127" s="15">
        <v>12020408</v>
      </c>
      <c r="B127" s="35"/>
      <c r="C127" s="370" t="s">
        <v>807</v>
      </c>
      <c r="D127" s="79" t="s">
        <v>23</v>
      </c>
      <c r="E127" s="688"/>
      <c r="F127" s="689"/>
      <c r="G127" s="688"/>
      <c r="H127" s="689"/>
    </row>
    <row r="128" spans="1:8" s="3" customFormat="1" ht="18" x14ac:dyDescent="0.2">
      <c r="A128" s="15">
        <v>12020409</v>
      </c>
      <c r="B128" s="35"/>
      <c r="C128" s="370" t="s">
        <v>807</v>
      </c>
      <c r="D128" s="79" t="s">
        <v>24</v>
      </c>
      <c r="E128" s="688"/>
      <c r="F128" s="689"/>
      <c r="G128" s="688"/>
      <c r="H128" s="689"/>
    </row>
    <row r="129" spans="1:8" s="3" customFormat="1" ht="18" x14ac:dyDescent="0.2">
      <c r="A129" s="15">
        <v>12020410</v>
      </c>
      <c r="B129" s="16" t="s">
        <v>652</v>
      </c>
      <c r="C129" s="370" t="s">
        <v>807</v>
      </c>
      <c r="D129" s="79" t="s">
        <v>623</v>
      </c>
      <c r="E129" s="688">
        <v>47800</v>
      </c>
      <c r="F129" s="689">
        <v>150000</v>
      </c>
      <c r="G129" s="688">
        <v>126000</v>
      </c>
      <c r="H129" s="689">
        <v>150000</v>
      </c>
    </row>
    <row r="130" spans="1:8" s="3" customFormat="1" ht="18" x14ac:dyDescent="0.2">
      <c r="A130" s="15">
        <v>12020411</v>
      </c>
      <c r="B130" s="35"/>
      <c r="C130" s="370" t="s">
        <v>807</v>
      </c>
      <c r="D130" s="79" t="s">
        <v>25</v>
      </c>
      <c r="E130" s="688">
        <v>78000</v>
      </c>
      <c r="F130" s="689">
        <v>150000</v>
      </c>
      <c r="G130" s="688"/>
      <c r="H130" s="689">
        <v>150000</v>
      </c>
    </row>
    <row r="131" spans="1:8" s="3" customFormat="1" ht="18" x14ac:dyDescent="0.2">
      <c r="A131" s="15">
        <v>12020412</v>
      </c>
      <c r="B131" s="16" t="s">
        <v>652</v>
      </c>
      <c r="C131" s="370" t="s">
        <v>807</v>
      </c>
      <c r="D131" s="79" t="s">
        <v>26</v>
      </c>
      <c r="E131" s="688">
        <v>26771021.859999999</v>
      </c>
      <c r="F131" s="369">
        <v>60000000</v>
      </c>
      <c r="G131" s="688">
        <v>22679880</v>
      </c>
      <c r="H131" s="369">
        <v>20000000</v>
      </c>
    </row>
    <row r="132" spans="1:8" s="3" customFormat="1" ht="18" x14ac:dyDescent="0.2">
      <c r="A132" s="15">
        <v>12020413</v>
      </c>
      <c r="B132" s="35"/>
      <c r="C132" s="370" t="s">
        <v>807</v>
      </c>
      <c r="D132" s="79" t="s">
        <v>27</v>
      </c>
      <c r="E132" s="688"/>
      <c r="F132" s="689"/>
      <c r="G132" s="688"/>
      <c r="H132" s="689"/>
    </row>
    <row r="133" spans="1:8" s="3" customFormat="1" ht="18" x14ac:dyDescent="0.2">
      <c r="A133" s="15">
        <v>12020414</v>
      </c>
      <c r="B133" s="35"/>
      <c r="C133" s="370" t="s">
        <v>807</v>
      </c>
      <c r="D133" s="79" t="s">
        <v>28</v>
      </c>
      <c r="E133" s="688"/>
      <c r="F133" s="689"/>
      <c r="G133" s="688"/>
      <c r="H133" s="689"/>
    </row>
    <row r="134" spans="1:8" s="3" customFormat="1" ht="18" x14ac:dyDescent="0.2">
      <c r="A134" s="15">
        <v>12020415</v>
      </c>
      <c r="B134" s="35"/>
      <c r="C134" s="370" t="s">
        <v>807</v>
      </c>
      <c r="D134" s="79" t="s">
        <v>29</v>
      </c>
      <c r="E134" s="688"/>
      <c r="F134" s="689"/>
      <c r="G134" s="688"/>
      <c r="H134" s="689"/>
    </row>
    <row r="135" spans="1:8" s="3" customFormat="1" ht="18" x14ac:dyDescent="0.2">
      <c r="A135" s="15">
        <v>12020416</v>
      </c>
      <c r="B135" s="35"/>
      <c r="C135" s="370" t="s">
        <v>807</v>
      </c>
      <c r="D135" s="79" t="s">
        <v>30</v>
      </c>
      <c r="E135" s="688"/>
      <c r="F135" s="689"/>
      <c r="G135" s="688"/>
      <c r="H135" s="689"/>
    </row>
    <row r="136" spans="1:8" s="3" customFormat="1" ht="18" x14ac:dyDescent="0.2">
      <c r="A136" s="15">
        <v>12020417</v>
      </c>
      <c r="B136" s="35"/>
      <c r="C136" s="370" t="s">
        <v>807</v>
      </c>
      <c r="D136" s="79" t="s">
        <v>31</v>
      </c>
      <c r="E136" s="688"/>
      <c r="F136" s="689"/>
      <c r="G136" s="688"/>
      <c r="H136" s="689"/>
    </row>
    <row r="137" spans="1:8" s="3" customFormat="1" ht="18" x14ac:dyDescent="0.2">
      <c r="A137" s="15">
        <v>12020418</v>
      </c>
      <c r="B137" s="35"/>
      <c r="C137" s="370" t="s">
        <v>807</v>
      </c>
      <c r="D137" s="79" t="s">
        <v>32</v>
      </c>
      <c r="E137" s="688"/>
      <c r="F137" s="689"/>
      <c r="G137" s="688"/>
      <c r="H137" s="689"/>
    </row>
    <row r="138" spans="1:8" s="3" customFormat="1" ht="18" x14ac:dyDescent="0.2">
      <c r="A138" s="15">
        <v>12020419</v>
      </c>
      <c r="B138" s="35"/>
      <c r="C138" s="370" t="s">
        <v>807</v>
      </c>
      <c r="D138" s="79" t="s">
        <v>33</v>
      </c>
      <c r="E138" s="688"/>
      <c r="F138" s="689"/>
      <c r="G138" s="688"/>
      <c r="H138" s="689"/>
    </row>
    <row r="139" spans="1:8" s="3" customFormat="1" ht="18" x14ac:dyDescent="0.2">
      <c r="A139" s="15">
        <v>12020420</v>
      </c>
      <c r="B139" s="35"/>
      <c r="C139" s="370" t="s">
        <v>807</v>
      </c>
      <c r="D139" s="335" t="s">
        <v>34</v>
      </c>
      <c r="E139" s="688"/>
      <c r="F139" s="369"/>
      <c r="G139" s="688"/>
      <c r="H139" s="369"/>
    </row>
    <row r="140" spans="1:8" s="3" customFormat="1" ht="18" x14ac:dyDescent="0.2">
      <c r="A140" s="15">
        <v>12020430</v>
      </c>
      <c r="B140" s="35"/>
      <c r="C140" s="370" t="s">
        <v>807</v>
      </c>
      <c r="D140" s="79" t="s">
        <v>35</v>
      </c>
      <c r="E140" s="688"/>
      <c r="F140" s="689"/>
      <c r="G140" s="688"/>
      <c r="H140" s="689"/>
    </row>
    <row r="141" spans="1:8" s="3" customFormat="1" ht="18" x14ac:dyDescent="0.2">
      <c r="A141" s="15">
        <v>12020431</v>
      </c>
      <c r="B141" s="16" t="s">
        <v>652</v>
      </c>
      <c r="C141" s="370" t="s">
        <v>807</v>
      </c>
      <c r="D141" s="335" t="s">
        <v>36</v>
      </c>
      <c r="E141" s="688"/>
      <c r="F141" s="369"/>
      <c r="G141" s="688"/>
      <c r="H141" s="369"/>
    </row>
    <row r="142" spans="1:8" s="3" customFormat="1" ht="18" x14ac:dyDescent="0.2">
      <c r="A142" s="15">
        <v>12020432</v>
      </c>
      <c r="B142" s="16" t="s">
        <v>652</v>
      </c>
      <c r="C142" s="370" t="s">
        <v>807</v>
      </c>
      <c r="D142" s="79" t="s">
        <v>37</v>
      </c>
      <c r="E142" s="688"/>
      <c r="F142" s="689">
        <v>100000</v>
      </c>
      <c r="G142" s="688">
        <v>15500</v>
      </c>
      <c r="H142" s="689">
        <v>100000</v>
      </c>
    </row>
    <row r="143" spans="1:8" s="3" customFormat="1" ht="18" x14ac:dyDescent="0.2">
      <c r="A143" s="15">
        <v>12020433</v>
      </c>
      <c r="B143" s="35"/>
      <c r="C143" s="370" t="s">
        <v>807</v>
      </c>
      <c r="D143" s="335" t="s">
        <v>38</v>
      </c>
      <c r="E143" s="688"/>
      <c r="F143" s="689"/>
      <c r="G143" s="688"/>
      <c r="H143" s="689">
        <v>100000</v>
      </c>
    </row>
    <row r="144" spans="1:8" s="3" customFormat="1" ht="18" x14ac:dyDescent="0.2">
      <c r="A144" s="15">
        <v>12020434</v>
      </c>
      <c r="B144" s="16" t="s">
        <v>652</v>
      </c>
      <c r="C144" s="370" t="s">
        <v>807</v>
      </c>
      <c r="D144" s="79" t="s">
        <v>39</v>
      </c>
      <c r="E144" s="688"/>
      <c r="F144" s="369">
        <v>100000</v>
      </c>
      <c r="G144" s="688"/>
      <c r="H144" s="369"/>
    </row>
    <row r="145" spans="1:8" s="3" customFormat="1" ht="18" x14ac:dyDescent="0.2">
      <c r="A145" s="15">
        <v>12020435</v>
      </c>
      <c r="B145" s="35"/>
      <c r="C145" s="370" t="s">
        <v>807</v>
      </c>
      <c r="D145" s="335" t="s">
        <v>40</v>
      </c>
      <c r="E145" s="688"/>
      <c r="F145" s="689"/>
      <c r="G145" s="688"/>
      <c r="H145" s="689"/>
    </row>
    <row r="146" spans="1:8" s="3" customFormat="1" ht="18" x14ac:dyDescent="0.2">
      <c r="A146" s="15">
        <v>12020436</v>
      </c>
      <c r="B146" s="35"/>
      <c r="C146" s="370" t="s">
        <v>807</v>
      </c>
      <c r="D146" s="335" t="s">
        <v>41</v>
      </c>
      <c r="E146" s="688"/>
      <c r="F146" s="689"/>
      <c r="G146" s="688"/>
      <c r="H146" s="689"/>
    </row>
    <row r="147" spans="1:8" s="3" customFormat="1" ht="18" x14ac:dyDescent="0.2">
      <c r="A147" s="15">
        <v>12020437</v>
      </c>
      <c r="B147" s="35"/>
      <c r="C147" s="370" t="s">
        <v>807</v>
      </c>
      <c r="D147" s="335" t="s">
        <v>42</v>
      </c>
      <c r="E147" s="688"/>
      <c r="F147" s="689"/>
      <c r="G147" s="688"/>
      <c r="H147" s="689"/>
    </row>
    <row r="148" spans="1:8" s="3" customFormat="1" ht="18" x14ac:dyDescent="0.2">
      <c r="A148" s="15">
        <v>12020438</v>
      </c>
      <c r="B148" s="35"/>
      <c r="C148" s="370" t="s">
        <v>807</v>
      </c>
      <c r="D148" s="335" t="s">
        <v>43</v>
      </c>
      <c r="E148" s="688"/>
      <c r="F148" s="689"/>
      <c r="G148" s="688"/>
      <c r="H148" s="689"/>
    </row>
    <row r="149" spans="1:8" s="3" customFormat="1" ht="18" x14ac:dyDescent="0.2">
      <c r="A149" s="15">
        <v>12020439</v>
      </c>
      <c r="B149" s="35"/>
      <c r="C149" s="370" t="s">
        <v>807</v>
      </c>
      <c r="D149" s="79" t="s">
        <v>44</v>
      </c>
      <c r="E149" s="688"/>
      <c r="F149" s="689"/>
      <c r="G149" s="688"/>
      <c r="H149" s="689"/>
    </row>
    <row r="150" spans="1:8" s="3" customFormat="1" ht="18" x14ac:dyDescent="0.2">
      <c r="A150" s="15">
        <v>12020440</v>
      </c>
      <c r="B150" s="16" t="s">
        <v>652</v>
      </c>
      <c r="C150" s="370" t="s">
        <v>807</v>
      </c>
      <c r="D150" s="79" t="s">
        <v>45</v>
      </c>
      <c r="E150" s="688"/>
      <c r="F150" s="369"/>
      <c r="G150" s="688"/>
      <c r="H150" s="369"/>
    </row>
    <row r="151" spans="1:8" s="3" customFormat="1" ht="18" x14ac:dyDescent="0.2">
      <c r="A151" s="15">
        <v>12020441</v>
      </c>
      <c r="B151" s="16" t="s">
        <v>652</v>
      </c>
      <c r="C151" s="370" t="s">
        <v>807</v>
      </c>
      <c r="D151" s="79" t="s">
        <v>46</v>
      </c>
      <c r="E151" s="688"/>
      <c r="F151" s="369"/>
      <c r="G151" s="688"/>
      <c r="H151" s="369"/>
    </row>
    <row r="152" spans="1:8" s="3" customFormat="1" ht="18" x14ac:dyDescent="0.2">
      <c r="A152" s="15">
        <v>12020442</v>
      </c>
      <c r="B152" s="35"/>
      <c r="C152" s="370" t="s">
        <v>807</v>
      </c>
      <c r="D152" s="79" t="s">
        <v>47</v>
      </c>
      <c r="E152" s="688"/>
      <c r="F152" s="369"/>
      <c r="G152" s="688"/>
      <c r="H152" s="369"/>
    </row>
    <row r="153" spans="1:8" s="3" customFormat="1" ht="18" x14ac:dyDescent="0.2">
      <c r="A153" s="15">
        <v>12020445</v>
      </c>
      <c r="B153" s="35"/>
      <c r="C153" s="370" t="s">
        <v>807</v>
      </c>
      <c r="D153" s="79" t="s">
        <v>48</v>
      </c>
      <c r="E153" s="688"/>
      <c r="F153" s="369"/>
      <c r="G153" s="688"/>
      <c r="H153" s="369"/>
    </row>
    <row r="154" spans="1:8" s="3" customFormat="1" ht="18" x14ac:dyDescent="0.2">
      <c r="A154" s="15">
        <v>12020446</v>
      </c>
      <c r="B154" s="16" t="s">
        <v>652</v>
      </c>
      <c r="C154" s="370" t="s">
        <v>807</v>
      </c>
      <c r="D154" s="335" t="s">
        <v>49</v>
      </c>
      <c r="E154" s="688"/>
      <c r="F154" s="369"/>
      <c r="G154" s="688"/>
      <c r="H154" s="369"/>
    </row>
    <row r="155" spans="1:8" s="3" customFormat="1" ht="18" x14ac:dyDescent="0.2">
      <c r="A155" s="15">
        <v>12020447</v>
      </c>
      <c r="B155" s="35"/>
      <c r="C155" s="370" t="s">
        <v>807</v>
      </c>
      <c r="D155" s="500" t="s">
        <v>50</v>
      </c>
      <c r="E155" s="688"/>
      <c r="F155" s="689">
        <v>100000</v>
      </c>
      <c r="G155" s="688"/>
      <c r="H155" s="689">
        <v>100000</v>
      </c>
    </row>
    <row r="156" spans="1:8" s="3" customFormat="1" ht="18" x14ac:dyDescent="0.2">
      <c r="A156" s="15">
        <v>12020454</v>
      </c>
      <c r="B156" s="35"/>
      <c r="C156" s="370" t="s">
        <v>807</v>
      </c>
      <c r="D156" s="79" t="s">
        <v>51</v>
      </c>
      <c r="E156" s="688"/>
      <c r="F156" s="689"/>
      <c r="G156" s="688"/>
      <c r="H156" s="689"/>
    </row>
    <row r="157" spans="1:8" s="3" customFormat="1" ht="18" x14ac:dyDescent="0.2">
      <c r="A157" s="15">
        <v>12020455</v>
      </c>
      <c r="B157" s="16" t="s">
        <v>652</v>
      </c>
      <c r="C157" s="370" t="s">
        <v>807</v>
      </c>
      <c r="D157" s="79" t="s">
        <v>52</v>
      </c>
      <c r="E157" s="688"/>
      <c r="F157" s="369">
        <v>50000</v>
      </c>
      <c r="G157" s="688"/>
      <c r="H157" s="369">
        <v>50000</v>
      </c>
    </row>
    <row r="158" spans="1:8" s="3" customFormat="1" ht="18" x14ac:dyDescent="0.2">
      <c r="A158" s="15">
        <v>12020456</v>
      </c>
      <c r="B158" s="35"/>
      <c r="C158" s="370" t="s">
        <v>807</v>
      </c>
      <c r="D158" s="79" t="s">
        <v>53</v>
      </c>
      <c r="E158" s="688"/>
      <c r="F158" s="689"/>
      <c r="G158" s="688"/>
      <c r="H158" s="689"/>
    </row>
    <row r="159" spans="1:8" s="3" customFormat="1" ht="18" x14ac:dyDescent="0.2">
      <c r="A159" s="15">
        <v>12020457</v>
      </c>
      <c r="B159" s="35"/>
      <c r="C159" s="370" t="s">
        <v>807</v>
      </c>
      <c r="D159" s="79" t="s">
        <v>54</v>
      </c>
      <c r="E159" s="688"/>
      <c r="F159" s="689"/>
      <c r="G159" s="688"/>
      <c r="H159" s="689"/>
    </row>
    <row r="160" spans="1:8" s="3" customFormat="1" ht="18" x14ac:dyDescent="0.2">
      <c r="A160" s="15">
        <v>12020467</v>
      </c>
      <c r="B160" s="35"/>
      <c r="C160" s="370" t="s">
        <v>807</v>
      </c>
      <c r="D160" s="63" t="s">
        <v>55</v>
      </c>
      <c r="E160" s="688"/>
      <c r="F160" s="689"/>
      <c r="G160" s="688"/>
      <c r="H160" s="689"/>
    </row>
    <row r="161" spans="1:8" s="3" customFormat="1" ht="18" x14ac:dyDescent="0.2">
      <c r="A161" s="15">
        <v>12020468</v>
      </c>
      <c r="B161" s="35"/>
      <c r="C161" s="370" t="s">
        <v>807</v>
      </c>
      <c r="D161" s="362" t="s">
        <v>56</v>
      </c>
      <c r="E161" s="688"/>
      <c r="F161" s="369"/>
      <c r="G161" s="688"/>
      <c r="H161" s="369"/>
    </row>
    <row r="162" spans="1:8" s="3" customFormat="1" ht="18" x14ac:dyDescent="0.2">
      <c r="A162" s="15">
        <v>12020469</v>
      </c>
      <c r="B162" s="35"/>
      <c r="C162" s="370" t="s">
        <v>807</v>
      </c>
      <c r="D162" s="63" t="s">
        <v>57</v>
      </c>
      <c r="E162" s="688"/>
      <c r="F162" s="689"/>
      <c r="G162" s="688"/>
      <c r="H162" s="689"/>
    </row>
    <row r="163" spans="1:8" s="3" customFormat="1" ht="18" x14ac:dyDescent="0.2">
      <c r="A163" s="15">
        <v>12020470</v>
      </c>
      <c r="B163" s="35"/>
      <c r="C163" s="370" t="s">
        <v>807</v>
      </c>
      <c r="D163" s="332" t="s">
        <v>58</v>
      </c>
      <c r="E163" s="688"/>
      <c r="F163" s="689"/>
      <c r="G163" s="688"/>
      <c r="H163" s="689"/>
    </row>
    <row r="164" spans="1:8" s="3" customFormat="1" ht="18" x14ac:dyDescent="0.2">
      <c r="A164" s="15">
        <v>12020471</v>
      </c>
      <c r="B164" s="16" t="s">
        <v>652</v>
      </c>
      <c r="C164" s="370" t="s">
        <v>807</v>
      </c>
      <c r="D164" s="332" t="s">
        <v>59</v>
      </c>
      <c r="E164" s="688"/>
      <c r="F164" s="369">
        <v>1000000</v>
      </c>
      <c r="G164" s="688">
        <v>427800</v>
      </c>
      <c r="H164" s="369">
        <v>1000000</v>
      </c>
    </row>
    <row r="165" spans="1:8" s="3" customFormat="1" ht="18" x14ac:dyDescent="0.2">
      <c r="A165" s="15">
        <v>12020472</v>
      </c>
      <c r="B165" s="35"/>
      <c r="C165" s="370" t="s">
        <v>807</v>
      </c>
      <c r="D165" s="332" t="s">
        <v>60</v>
      </c>
      <c r="E165" s="688"/>
      <c r="F165" s="689"/>
      <c r="G165" s="688"/>
      <c r="H165" s="689"/>
    </row>
    <row r="166" spans="1:8" s="3" customFormat="1" ht="18" x14ac:dyDescent="0.2">
      <c r="A166" s="15">
        <v>12020473</v>
      </c>
      <c r="B166" s="16" t="s">
        <v>652</v>
      </c>
      <c r="C166" s="370" t="s">
        <v>807</v>
      </c>
      <c r="D166" s="332" t="s">
        <v>61</v>
      </c>
      <c r="E166" s="688"/>
      <c r="F166" s="369"/>
      <c r="G166" s="688"/>
      <c r="H166" s="369"/>
    </row>
    <row r="167" spans="1:8" s="3" customFormat="1" ht="18" x14ac:dyDescent="0.2">
      <c r="A167" s="15">
        <v>12020474</v>
      </c>
      <c r="B167" s="35"/>
      <c r="C167" s="370" t="s">
        <v>807</v>
      </c>
      <c r="D167" s="332" t="s">
        <v>62</v>
      </c>
      <c r="E167" s="688"/>
      <c r="F167" s="689"/>
      <c r="G167" s="688"/>
      <c r="H167" s="689"/>
    </row>
    <row r="168" spans="1:8" s="3" customFormat="1" ht="18" x14ac:dyDescent="0.2">
      <c r="A168" s="15">
        <v>12020475</v>
      </c>
      <c r="B168" s="35"/>
      <c r="C168" s="370" t="s">
        <v>807</v>
      </c>
      <c r="D168" s="332" t="s">
        <v>63</v>
      </c>
      <c r="E168" s="688"/>
      <c r="F168" s="689"/>
      <c r="G168" s="688"/>
      <c r="H168" s="689"/>
    </row>
    <row r="169" spans="1:8" s="3" customFormat="1" ht="18" x14ac:dyDescent="0.2">
      <c r="A169" s="15">
        <v>12020476</v>
      </c>
      <c r="B169" s="35"/>
      <c r="C169" s="370" t="s">
        <v>807</v>
      </c>
      <c r="D169" s="332" t="s">
        <v>64</v>
      </c>
      <c r="E169" s="688"/>
      <c r="F169" s="689"/>
      <c r="G169" s="688"/>
      <c r="H169" s="689"/>
    </row>
    <row r="170" spans="1:8" s="3" customFormat="1" ht="18" x14ac:dyDescent="0.2">
      <c r="A170" s="15">
        <v>12020477</v>
      </c>
      <c r="B170" s="35"/>
      <c r="C170" s="370" t="s">
        <v>807</v>
      </c>
      <c r="D170" s="332" t="s">
        <v>65</v>
      </c>
      <c r="E170" s="688"/>
      <c r="F170" s="689">
        <v>50000</v>
      </c>
      <c r="G170" s="688"/>
      <c r="H170" s="689">
        <v>50000</v>
      </c>
    </row>
    <row r="171" spans="1:8" s="3" customFormat="1" ht="18" x14ac:dyDescent="0.2">
      <c r="A171" s="15">
        <v>12020478</v>
      </c>
      <c r="B171" s="35"/>
      <c r="C171" s="370" t="s">
        <v>807</v>
      </c>
      <c r="D171" s="332" t="s">
        <v>66</v>
      </c>
      <c r="E171" s="688"/>
      <c r="F171" s="689"/>
      <c r="G171" s="688"/>
      <c r="H171" s="689"/>
    </row>
    <row r="172" spans="1:8" s="3" customFormat="1" ht="18" x14ac:dyDescent="0.2">
      <c r="A172" s="15">
        <v>12020479</v>
      </c>
      <c r="B172" s="16" t="s">
        <v>652</v>
      </c>
      <c r="C172" s="370" t="s">
        <v>807</v>
      </c>
      <c r="D172" s="332" t="s">
        <v>67</v>
      </c>
      <c r="E172" s="688"/>
      <c r="F172" s="369">
        <v>30000</v>
      </c>
      <c r="G172" s="688"/>
      <c r="H172" s="369">
        <v>30000</v>
      </c>
    </row>
    <row r="173" spans="1:8" s="3" customFormat="1" ht="18" x14ac:dyDescent="0.2">
      <c r="A173" s="15">
        <v>12020480</v>
      </c>
      <c r="B173" s="35"/>
      <c r="C173" s="370" t="s">
        <v>807</v>
      </c>
      <c r="D173" s="332" t="s">
        <v>68</v>
      </c>
      <c r="E173" s="688"/>
      <c r="F173" s="369"/>
      <c r="G173" s="688"/>
      <c r="H173" s="369"/>
    </row>
    <row r="174" spans="1:8" s="3" customFormat="1" ht="18" x14ac:dyDescent="0.2">
      <c r="A174" s="15">
        <v>12020481</v>
      </c>
      <c r="B174" s="16" t="s">
        <v>652</v>
      </c>
      <c r="C174" s="370" t="s">
        <v>807</v>
      </c>
      <c r="D174" s="332" t="s">
        <v>69</v>
      </c>
      <c r="E174" s="688"/>
      <c r="F174" s="369">
        <v>100000</v>
      </c>
      <c r="G174" s="688"/>
      <c r="H174" s="369">
        <v>100000</v>
      </c>
    </row>
    <row r="175" spans="1:8" s="3" customFormat="1" ht="18" x14ac:dyDescent="0.2">
      <c r="A175" s="15">
        <v>12020482</v>
      </c>
      <c r="B175" s="35"/>
      <c r="C175" s="370" t="s">
        <v>807</v>
      </c>
      <c r="D175" s="332" t="s">
        <v>70</v>
      </c>
      <c r="E175" s="688"/>
      <c r="F175" s="369"/>
      <c r="G175" s="688"/>
      <c r="H175" s="369"/>
    </row>
    <row r="176" spans="1:8" s="3" customFormat="1" ht="18" x14ac:dyDescent="0.2">
      <c r="A176" s="15">
        <v>12020483</v>
      </c>
      <c r="B176" s="35"/>
      <c r="C176" s="370" t="s">
        <v>807</v>
      </c>
      <c r="D176" s="332" t="s">
        <v>71</v>
      </c>
      <c r="E176" s="688"/>
      <c r="F176" s="689"/>
      <c r="G176" s="688"/>
      <c r="H176" s="689"/>
    </row>
    <row r="177" spans="1:8" s="3" customFormat="1" ht="18" x14ac:dyDescent="0.2">
      <c r="A177" s="15">
        <v>12020484</v>
      </c>
      <c r="B177" s="35"/>
      <c r="C177" s="370" t="s">
        <v>807</v>
      </c>
      <c r="D177" s="332" t="s">
        <v>72</v>
      </c>
      <c r="E177" s="688"/>
      <c r="F177" s="689"/>
      <c r="G177" s="688"/>
      <c r="H177" s="689"/>
    </row>
    <row r="178" spans="1:8" s="3" customFormat="1" ht="18" x14ac:dyDescent="0.2">
      <c r="A178" s="15">
        <v>12020485</v>
      </c>
      <c r="B178" s="35"/>
      <c r="C178" s="370" t="s">
        <v>807</v>
      </c>
      <c r="D178" s="332" t="s">
        <v>73</v>
      </c>
      <c r="E178" s="688"/>
      <c r="F178" s="689"/>
      <c r="G178" s="688"/>
      <c r="H178" s="689"/>
    </row>
    <row r="179" spans="1:8" s="3" customFormat="1" ht="18" x14ac:dyDescent="0.2">
      <c r="A179" s="15">
        <v>12020486</v>
      </c>
      <c r="B179" s="35"/>
      <c r="C179" s="370" t="s">
        <v>807</v>
      </c>
      <c r="D179" s="332" t="s">
        <v>74</v>
      </c>
      <c r="E179" s="688"/>
      <c r="F179" s="689"/>
      <c r="G179" s="688"/>
      <c r="H179" s="689"/>
    </row>
    <row r="180" spans="1:8" s="3" customFormat="1" ht="18" x14ac:dyDescent="0.2">
      <c r="A180" s="15">
        <v>12020487</v>
      </c>
      <c r="B180" s="16" t="s">
        <v>652</v>
      </c>
      <c r="C180" s="370" t="s">
        <v>807</v>
      </c>
      <c r="D180" s="332" t="s">
        <v>75</v>
      </c>
      <c r="E180" s="688"/>
      <c r="F180" s="369"/>
      <c r="G180" s="688"/>
      <c r="H180" s="369"/>
    </row>
    <row r="181" spans="1:8" s="3" customFormat="1" ht="18" x14ac:dyDescent="0.2">
      <c r="A181" s="15">
        <v>12020488</v>
      </c>
      <c r="B181" s="35"/>
      <c r="C181" s="370" t="s">
        <v>807</v>
      </c>
      <c r="D181" s="332" t="s">
        <v>76</v>
      </c>
      <c r="E181" s="688"/>
      <c r="F181" s="689"/>
      <c r="G181" s="688"/>
      <c r="H181" s="689"/>
    </row>
    <row r="182" spans="1:8" s="3" customFormat="1" ht="18" x14ac:dyDescent="0.2">
      <c r="A182" s="15">
        <v>12020489</v>
      </c>
      <c r="B182" s="16" t="s">
        <v>652</v>
      </c>
      <c r="C182" s="370" t="s">
        <v>807</v>
      </c>
      <c r="D182" s="332" t="s">
        <v>292</v>
      </c>
      <c r="E182" s="688"/>
      <c r="F182" s="369">
        <v>500000</v>
      </c>
      <c r="G182" s="688">
        <v>385000</v>
      </c>
      <c r="H182" s="369">
        <v>700000</v>
      </c>
    </row>
    <row r="183" spans="1:8" s="3" customFormat="1" ht="18" x14ac:dyDescent="0.2">
      <c r="A183" s="15">
        <v>12020490</v>
      </c>
      <c r="B183" s="16" t="s">
        <v>652</v>
      </c>
      <c r="C183" s="370" t="s">
        <v>807</v>
      </c>
      <c r="D183" s="332" t="s">
        <v>624</v>
      </c>
      <c r="E183" s="688"/>
      <c r="F183" s="369"/>
      <c r="G183" s="688"/>
      <c r="H183" s="369"/>
    </row>
    <row r="184" spans="1:8" s="3" customFormat="1" ht="18.75" customHeight="1" x14ac:dyDescent="0.2">
      <c r="A184" s="15">
        <v>12020491</v>
      </c>
      <c r="B184" s="16" t="s">
        <v>652</v>
      </c>
      <c r="C184" s="370" t="s">
        <v>807</v>
      </c>
      <c r="D184" s="332" t="s">
        <v>625</v>
      </c>
      <c r="E184" s="688"/>
      <c r="F184" s="369">
        <v>150000</v>
      </c>
      <c r="G184" s="688"/>
      <c r="H184" s="369">
        <v>150000</v>
      </c>
    </row>
    <row r="185" spans="1:8" s="3" customFormat="1" thickBot="1" x14ac:dyDescent="0.25">
      <c r="A185" s="30">
        <v>12020492</v>
      </c>
      <c r="B185" s="16" t="s">
        <v>652</v>
      </c>
      <c r="C185" s="496" t="s">
        <v>807</v>
      </c>
      <c r="D185" s="333" t="s">
        <v>626</v>
      </c>
      <c r="E185" s="690"/>
      <c r="F185" s="691"/>
      <c r="G185" s="690"/>
      <c r="H185" s="691"/>
    </row>
    <row r="186" spans="1:8" s="3" customFormat="1" thickBot="1" x14ac:dyDescent="0.25">
      <c r="A186" s="31"/>
      <c r="B186" s="31"/>
      <c r="C186" s="498"/>
      <c r="D186" s="161" t="s">
        <v>795</v>
      </c>
      <c r="E186" s="692">
        <f>SUM(E120:E185)</f>
        <v>26913321.859999999</v>
      </c>
      <c r="F186" s="692">
        <f>SUM(F120:F185)</f>
        <v>62530000</v>
      </c>
      <c r="G186" s="692">
        <f>SUM(G120:G185)</f>
        <v>23634180</v>
      </c>
      <c r="H186" s="692">
        <f>SUM(H120:H185)</f>
        <v>22730000</v>
      </c>
    </row>
    <row r="187" spans="1:8" s="3" customFormat="1" ht="18" x14ac:dyDescent="0.2">
      <c r="A187" s="47">
        <v>12020500</v>
      </c>
      <c r="B187" s="48"/>
      <c r="C187" s="499" t="s">
        <v>807</v>
      </c>
      <c r="D187" s="76" t="s">
        <v>77</v>
      </c>
      <c r="E187" s="697"/>
      <c r="F187" s="698"/>
      <c r="G187" s="697"/>
      <c r="H187" s="698"/>
    </row>
    <row r="188" spans="1:8" s="3" customFormat="1" ht="18" x14ac:dyDescent="0.2">
      <c r="A188" s="15">
        <v>12020501</v>
      </c>
      <c r="B188" s="16" t="s">
        <v>652</v>
      </c>
      <c r="C188" s="370" t="s">
        <v>807</v>
      </c>
      <c r="D188" s="335" t="s">
        <v>305</v>
      </c>
      <c r="E188" s="688"/>
      <c r="F188" s="369">
        <v>30000</v>
      </c>
      <c r="G188" s="688"/>
      <c r="H188" s="369"/>
    </row>
    <row r="189" spans="1:8" s="3" customFormat="1" ht="18" x14ac:dyDescent="0.2">
      <c r="A189" s="15">
        <v>12020502</v>
      </c>
      <c r="B189" s="35"/>
      <c r="C189" s="370" t="s">
        <v>807</v>
      </c>
      <c r="D189" s="79" t="s">
        <v>78</v>
      </c>
      <c r="E189" s="688"/>
      <c r="F189" s="689"/>
      <c r="G189" s="688"/>
      <c r="H189" s="689"/>
    </row>
    <row r="190" spans="1:8" s="3" customFormat="1" ht="18" x14ac:dyDescent="0.2">
      <c r="A190" s="15">
        <v>12020503</v>
      </c>
      <c r="B190" s="35"/>
      <c r="C190" s="370" t="s">
        <v>807</v>
      </c>
      <c r="D190" s="79" t="s">
        <v>79</v>
      </c>
      <c r="E190" s="688"/>
      <c r="F190" s="689"/>
      <c r="G190" s="688"/>
      <c r="H190" s="689"/>
    </row>
    <row r="191" spans="1:8" s="3" customFormat="1" ht="18" x14ac:dyDescent="0.2">
      <c r="A191" s="15">
        <v>12020504</v>
      </c>
      <c r="B191" s="35"/>
      <c r="C191" s="370" t="s">
        <v>807</v>
      </c>
      <c r="D191" s="79" t="s">
        <v>80</v>
      </c>
      <c r="E191" s="688"/>
      <c r="F191" s="689"/>
      <c r="G191" s="688"/>
      <c r="H191" s="689"/>
    </row>
    <row r="192" spans="1:8" s="3" customFormat="1" ht="18" x14ac:dyDescent="0.2">
      <c r="A192" s="15">
        <v>12020505</v>
      </c>
      <c r="B192" s="35"/>
      <c r="C192" s="370" t="s">
        <v>807</v>
      </c>
      <c r="D192" s="79" t="s">
        <v>81</v>
      </c>
      <c r="E192" s="688"/>
      <c r="F192" s="689"/>
      <c r="G192" s="688"/>
      <c r="H192" s="689"/>
    </row>
    <row r="193" spans="1:8" s="3" customFormat="1" ht="18" x14ac:dyDescent="0.2">
      <c r="A193" s="20">
        <v>12020502</v>
      </c>
      <c r="B193" s="23"/>
      <c r="C193" s="370" t="s">
        <v>807</v>
      </c>
      <c r="D193" s="79" t="s">
        <v>287</v>
      </c>
      <c r="E193" s="688"/>
      <c r="F193" s="369"/>
      <c r="G193" s="688"/>
      <c r="H193" s="369"/>
    </row>
    <row r="194" spans="1:8" s="3" customFormat="1" thickBot="1" x14ac:dyDescent="0.25">
      <c r="A194" s="25">
        <v>12020503</v>
      </c>
      <c r="B194" s="26"/>
      <c r="C194" s="496" t="s">
        <v>807</v>
      </c>
      <c r="D194" s="321" t="s">
        <v>288</v>
      </c>
      <c r="E194" s="690"/>
      <c r="F194" s="691"/>
      <c r="G194" s="690"/>
      <c r="H194" s="691"/>
    </row>
    <row r="195" spans="1:8" s="3" customFormat="1" thickBot="1" x14ac:dyDescent="0.25">
      <c r="A195" s="31"/>
      <c r="B195" s="31"/>
      <c r="C195" s="498"/>
      <c r="D195" s="161" t="s">
        <v>798</v>
      </c>
      <c r="E195" s="692">
        <f>SUM(E188:E194)</f>
        <v>0</v>
      </c>
      <c r="F195" s="692">
        <f>SUM(F188:F194)</f>
        <v>30000</v>
      </c>
      <c r="G195" s="692">
        <f>SUM(G188:G194)</f>
        <v>0</v>
      </c>
      <c r="H195" s="692">
        <f>SUM(H188:H194)</f>
        <v>0</v>
      </c>
    </row>
    <row r="196" spans="1:8" s="3" customFormat="1" ht="18" x14ac:dyDescent="0.2">
      <c r="A196" s="47">
        <v>12020600</v>
      </c>
      <c r="B196" s="16"/>
      <c r="C196" s="499" t="s">
        <v>807</v>
      </c>
      <c r="D196" s="76" t="s">
        <v>82</v>
      </c>
      <c r="E196" s="697"/>
      <c r="F196" s="698"/>
      <c r="G196" s="697"/>
      <c r="H196" s="698"/>
    </row>
    <row r="197" spans="1:8" s="3" customFormat="1" ht="18" x14ac:dyDescent="0.2">
      <c r="A197" s="15">
        <v>12020601</v>
      </c>
      <c r="B197" s="16" t="s">
        <v>652</v>
      </c>
      <c r="C197" s="370" t="s">
        <v>807</v>
      </c>
      <c r="D197" s="63" t="s">
        <v>83</v>
      </c>
      <c r="E197" s="688"/>
      <c r="F197" s="369">
        <v>200000</v>
      </c>
      <c r="G197" s="688"/>
      <c r="H197" s="369">
        <v>200000</v>
      </c>
    </row>
    <row r="198" spans="1:8" s="3" customFormat="1" ht="18" x14ac:dyDescent="0.2">
      <c r="A198" s="15">
        <v>12020602</v>
      </c>
      <c r="B198" s="35"/>
      <c r="C198" s="370" t="s">
        <v>807</v>
      </c>
      <c r="D198" s="63" t="s">
        <v>84</v>
      </c>
      <c r="E198" s="688"/>
      <c r="F198" s="689"/>
      <c r="G198" s="688"/>
      <c r="H198" s="689"/>
    </row>
    <row r="199" spans="1:8" s="3" customFormat="1" ht="18" x14ac:dyDescent="0.2">
      <c r="A199" s="15">
        <v>12020603</v>
      </c>
      <c r="B199" s="35"/>
      <c r="C199" s="370" t="s">
        <v>807</v>
      </c>
      <c r="D199" s="362" t="s">
        <v>85</v>
      </c>
      <c r="E199" s="688"/>
      <c r="F199" s="689"/>
      <c r="G199" s="688"/>
      <c r="H199" s="689"/>
    </row>
    <row r="200" spans="1:8" s="3" customFormat="1" ht="18" x14ac:dyDescent="0.2">
      <c r="A200" s="15">
        <v>12020604</v>
      </c>
      <c r="B200" s="35"/>
      <c r="C200" s="370" t="s">
        <v>807</v>
      </c>
      <c r="D200" s="63" t="s">
        <v>86</v>
      </c>
      <c r="E200" s="688"/>
      <c r="F200" s="689"/>
      <c r="G200" s="688"/>
      <c r="H200" s="689"/>
    </row>
    <row r="201" spans="1:8" s="3" customFormat="1" ht="18" x14ac:dyDescent="0.2">
      <c r="A201" s="15">
        <v>12020605</v>
      </c>
      <c r="B201" s="35"/>
      <c r="C201" s="370" t="s">
        <v>807</v>
      </c>
      <c r="D201" s="79" t="s">
        <v>87</v>
      </c>
      <c r="E201" s="688"/>
      <c r="F201" s="689"/>
      <c r="G201" s="688"/>
      <c r="H201" s="689"/>
    </row>
    <row r="202" spans="1:8" s="3" customFormat="1" ht="18" x14ac:dyDescent="0.2">
      <c r="A202" s="15">
        <v>12020606</v>
      </c>
      <c r="B202" s="35"/>
      <c r="C202" s="370" t="s">
        <v>807</v>
      </c>
      <c r="D202" s="79" t="s">
        <v>88</v>
      </c>
      <c r="E202" s="688"/>
      <c r="F202" s="689"/>
      <c r="G202" s="688"/>
      <c r="H202" s="689"/>
    </row>
    <row r="203" spans="1:8" s="3" customFormat="1" ht="18" x14ac:dyDescent="0.2">
      <c r="A203" s="15">
        <v>12020607</v>
      </c>
      <c r="B203" s="16" t="s">
        <v>652</v>
      </c>
      <c r="C203" s="370" t="s">
        <v>807</v>
      </c>
      <c r="D203" s="79" t="s">
        <v>89</v>
      </c>
      <c r="E203" s="688"/>
      <c r="F203" s="689"/>
      <c r="G203" s="688"/>
      <c r="H203" s="689"/>
    </row>
    <row r="204" spans="1:8" s="3" customFormat="1" ht="18" x14ac:dyDescent="0.2">
      <c r="A204" s="15">
        <v>12020617</v>
      </c>
      <c r="B204" s="35"/>
      <c r="C204" s="370" t="s">
        <v>807</v>
      </c>
      <c r="D204" s="79" t="s">
        <v>90</v>
      </c>
      <c r="E204" s="688"/>
      <c r="F204" s="689"/>
      <c r="G204" s="688"/>
      <c r="H204" s="689"/>
    </row>
    <row r="205" spans="1:8" s="3" customFormat="1" ht="18" x14ac:dyDescent="0.2">
      <c r="A205" s="15">
        <v>12020618</v>
      </c>
      <c r="B205" s="35"/>
      <c r="C205" s="370" t="s">
        <v>807</v>
      </c>
      <c r="D205" s="79" t="s">
        <v>91</v>
      </c>
      <c r="E205" s="688"/>
      <c r="F205" s="689"/>
      <c r="G205" s="688"/>
      <c r="H205" s="689"/>
    </row>
    <row r="206" spans="1:8" s="3" customFormat="1" ht="18" x14ac:dyDescent="0.2">
      <c r="A206" s="15">
        <v>12020619</v>
      </c>
      <c r="B206" s="35"/>
      <c r="C206" s="370" t="s">
        <v>807</v>
      </c>
      <c r="D206" s="79" t="s">
        <v>92</v>
      </c>
      <c r="E206" s="688"/>
      <c r="F206" s="689"/>
      <c r="G206" s="688"/>
      <c r="H206" s="689"/>
    </row>
    <row r="207" spans="1:8" s="3" customFormat="1" ht="34.5" x14ac:dyDescent="0.2">
      <c r="A207" s="15">
        <v>12020620</v>
      </c>
      <c r="B207" s="35"/>
      <c r="C207" s="370" t="s">
        <v>807</v>
      </c>
      <c r="D207" s="79" t="s">
        <v>93</v>
      </c>
      <c r="E207" s="688"/>
      <c r="F207" s="689"/>
      <c r="G207" s="688"/>
      <c r="H207" s="689"/>
    </row>
    <row r="208" spans="1:8" s="3" customFormat="1" ht="18" x14ac:dyDescent="0.2">
      <c r="A208" s="15">
        <v>12020621</v>
      </c>
      <c r="B208" s="35"/>
      <c r="C208" s="370" t="s">
        <v>807</v>
      </c>
      <c r="D208" s="79" t="s">
        <v>94</v>
      </c>
      <c r="E208" s="688"/>
      <c r="F208" s="689"/>
      <c r="G208" s="688"/>
      <c r="H208" s="689"/>
    </row>
    <row r="209" spans="1:8" s="3" customFormat="1" ht="18" x14ac:dyDescent="0.2">
      <c r="A209" s="15">
        <v>12020622</v>
      </c>
      <c r="B209" s="35"/>
      <c r="C209" s="370" t="s">
        <v>807</v>
      </c>
      <c r="D209" s="63" t="s">
        <v>95</v>
      </c>
      <c r="E209" s="688"/>
      <c r="F209" s="689"/>
      <c r="G209" s="688"/>
      <c r="H209" s="689"/>
    </row>
    <row r="210" spans="1:8" s="3" customFormat="1" ht="18" x14ac:dyDescent="0.2">
      <c r="A210" s="15">
        <v>12020623</v>
      </c>
      <c r="B210" s="35"/>
      <c r="C210" s="370" t="s">
        <v>807</v>
      </c>
      <c r="D210" s="63" t="s">
        <v>96</v>
      </c>
      <c r="E210" s="688"/>
      <c r="F210" s="689"/>
      <c r="G210" s="688"/>
      <c r="H210" s="689"/>
    </row>
    <row r="211" spans="1:8" s="3" customFormat="1" ht="18" x14ac:dyDescent="0.2">
      <c r="A211" s="15">
        <v>12020624</v>
      </c>
      <c r="B211" s="16" t="s">
        <v>652</v>
      </c>
      <c r="C211" s="370" t="s">
        <v>807</v>
      </c>
      <c r="D211" s="63" t="s">
        <v>97</v>
      </c>
      <c r="E211" s="688"/>
      <c r="F211" s="689"/>
      <c r="G211" s="688"/>
      <c r="H211" s="689"/>
    </row>
    <row r="212" spans="1:8" s="3" customFormat="1" ht="18" x14ac:dyDescent="0.2">
      <c r="A212" s="15">
        <v>12020625</v>
      </c>
      <c r="B212" s="16" t="s">
        <v>652</v>
      </c>
      <c r="C212" s="370" t="s">
        <v>807</v>
      </c>
      <c r="D212" s="63" t="s">
        <v>98</v>
      </c>
      <c r="E212" s="688"/>
      <c r="F212" s="369"/>
      <c r="G212" s="688"/>
      <c r="H212" s="369"/>
    </row>
    <row r="213" spans="1:8" s="3" customFormat="1" ht="18" x14ac:dyDescent="0.2">
      <c r="A213" s="15">
        <v>12020626</v>
      </c>
      <c r="B213" s="35"/>
      <c r="C213" s="370" t="s">
        <v>807</v>
      </c>
      <c r="D213" s="63" t="s">
        <v>99</v>
      </c>
      <c r="E213" s="688"/>
      <c r="F213" s="689"/>
      <c r="G213" s="688"/>
      <c r="H213" s="689"/>
    </row>
    <row r="214" spans="1:8" s="3" customFormat="1" ht="18" x14ac:dyDescent="0.2">
      <c r="A214" s="15">
        <v>12020627</v>
      </c>
      <c r="B214" s="35"/>
      <c r="C214" s="370" t="s">
        <v>807</v>
      </c>
      <c r="D214" s="63" t="s">
        <v>100</v>
      </c>
      <c r="E214" s="688"/>
      <c r="F214" s="689"/>
      <c r="G214" s="688"/>
      <c r="H214" s="689"/>
    </row>
    <row r="215" spans="1:8" s="3" customFormat="1" ht="18" x14ac:dyDescent="0.2">
      <c r="A215" s="15">
        <v>12020628</v>
      </c>
      <c r="B215" s="16" t="s">
        <v>652</v>
      </c>
      <c r="C215" s="370" t="s">
        <v>807</v>
      </c>
      <c r="D215" s="63" t="s">
        <v>627</v>
      </c>
      <c r="E215" s="688"/>
      <c r="F215" s="689"/>
      <c r="G215" s="688"/>
      <c r="H215" s="689"/>
    </row>
    <row r="216" spans="1:8" s="3" customFormat="1" ht="18" x14ac:dyDescent="0.2">
      <c r="A216" s="15">
        <v>12020629</v>
      </c>
      <c r="B216" s="35"/>
      <c r="C216" s="370" t="s">
        <v>807</v>
      </c>
      <c r="D216" s="79" t="s">
        <v>101</v>
      </c>
      <c r="E216" s="688"/>
      <c r="F216" s="369"/>
      <c r="G216" s="688">
        <v>26554372</v>
      </c>
      <c r="H216" s="369">
        <v>33000000</v>
      </c>
    </row>
    <row r="217" spans="1:8" s="3" customFormat="1" ht="18" x14ac:dyDescent="0.2">
      <c r="A217" s="15">
        <v>12020630</v>
      </c>
      <c r="B217" s="16" t="s">
        <v>652</v>
      </c>
      <c r="C217" s="370" t="s">
        <v>807</v>
      </c>
      <c r="D217" s="332" t="s">
        <v>102</v>
      </c>
      <c r="E217" s="688"/>
      <c r="F217" s="369"/>
      <c r="G217" s="688"/>
      <c r="H217" s="369"/>
    </row>
    <row r="218" spans="1:8" s="3" customFormat="1" thickBot="1" x14ac:dyDescent="0.25">
      <c r="A218" s="30">
        <v>12020631</v>
      </c>
      <c r="B218" s="16" t="s">
        <v>652</v>
      </c>
      <c r="C218" s="496" t="s">
        <v>807</v>
      </c>
      <c r="D218" s="321" t="s">
        <v>306</v>
      </c>
      <c r="E218" s="690"/>
      <c r="F218" s="691">
        <v>50000</v>
      </c>
      <c r="G218" s="690"/>
      <c r="H218" s="691">
        <v>50000</v>
      </c>
    </row>
    <row r="219" spans="1:8" s="387" customFormat="1" ht="17.25" thickBot="1" x14ac:dyDescent="0.25">
      <c r="A219" s="712"/>
      <c r="B219" s="712"/>
      <c r="C219" s="498"/>
      <c r="D219" s="713" t="s">
        <v>799</v>
      </c>
      <c r="E219" s="692">
        <f>SUM(E197:E218)</f>
        <v>0</v>
      </c>
      <c r="F219" s="692">
        <f>SUM(F197:F218)</f>
        <v>250000</v>
      </c>
      <c r="G219" s="692">
        <f>SUM(G197:G218)</f>
        <v>26554372</v>
      </c>
      <c r="H219" s="692">
        <f>SUM(H197:H218)</f>
        <v>33250000</v>
      </c>
    </row>
    <row r="220" spans="1:8" s="3" customFormat="1" ht="18" x14ac:dyDescent="0.2">
      <c r="A220" s="47">
        <v>12020700</v>
      </c>
      <c r="B220" s="48"/>
      <c r="C220" s="499" t="s">
        <v>807</v>
      </c>
      <c r="D220" s="334" t="s">
        <v>103</v>
      </c>
      <c r="E220" s="697"/>
      <c r="F220" s="702"/>
      <c r="G220" s="697"/>
      <c r="H220" s="702"/>
    </row>
    <row r="221" spans="1:8" s="3" customFormat="1" ht="18" x14ac:dyDescent="0.2">
      <c r="A221" s="15">
        <v>12020701</v>
      </c>
      <c r="B221" s="16" t="s">
        <v>652</v>
      </c>
      <c r="C221" s="370" t="s">
        <v>807</v>
      </c>
      <c r="D221" s="63" t="s">
        <v>628</v>
      </c>
      <c r="E221" s="688"/>
      <c r="F221" s="369">
        <v>250000</v>
      </c>
      <c r="G221" s="688"/>
      <c r="H221" s="369">
        <v>250000</v>
      </c>
    </row>
    <row r="222" spans="1:8" s="3" customFormat="1" ht="18" x14ac:dyDescent="0.2">
      <c r="A222" s="15">
        <v>12020702</v>
      </c>
      <c r="B222" s="35"/>
      <c r="C222" s="370" t="s">
        <v>807</v>
      </c>
      <c r="D222" s="63" t="s">
        <v>104</v>
      </c>
      <c r="E222" s="688"/>
      <c r="F222" s="689"/>
      <c r="G222" s="688"/>
      <c r="H222" s="689"/>
    </row>
    <row r="223" spans="1:8" s="3" customFormat="1" ht="18" x14ac:dyDescent="0.2">
      <c r="A223" s="15">
        <v>12020703</v>
      </c>
      <c r="B223" s="35"/>
      <c r="C223" s="370" t="s">
        <v>807</v>
      </c>
      <c r="D223" s="63" t="s">
        <v>105</v>
      </c>
      <c r="E223" s="688"/>
      <c r="F223" s="369"/>
      <c r="G223" s="688"/>
      <c r="H223" s="369"/>
    </row>
    <row r="224" spans="1:8" s="3" customFormat="1" ht="18" x14ac:dyDescent="0.2">
      <c r="A224" s="15">
        <v>12020704</v>
      </c>
      <c r="B224" s="35"/>
      <c r="C224" s="370" t="s">
        <v>807</v>
      </c>
      <c r="D224" s="63" t="s">
        <v>106</v>
      </c>
      <c r="E224" s="688"/>
      <c r="F224" s="689"/>
      <c r="G224" s="688"/>
      <c r="H224" s="689"/>
    </row>
    <row r="225" spans="1:8" s="3" customFormat="1" ht="18" x14ac:dyDescent="0.2">
      <c r="A225" s="15">
        <v>12020705</v>
      </c>
      <c r="B225" s="35"/>
      <c r="C225" s="370" t="s">
        <v>807</v>
      </c>
      <c r="D225" s="63" t="s">
        <v>107</v>
      </c>
      <c r="E225" s="688"/>
      <c r="F225" s="689">
        <v>100000</v>
      </c>
      <c r="G225" s="688"/>
      <c r="H225" s="689">
        <v>100000</v>
      </c>
    </row>
    <row r="226" spans="1:8" s="3" customFormat="1" ht="18" x14ac:dyDescent="0.2">
      <c r="A226" s="15">
        <v>12020706</v>
      </c>
      <c r="B226" s="35"/>
      <c r="C226" s="370" t="s">
        <v>807</v>
      </c>
      <c r="D226" s="63" t="s">
        <v>108</v>
      </c>
      <c r="E226" s="688"/>
      <c r="F226" s="689"/>
      <c r="G226" s="688"/>
      <c r="H226" s="689"/>
    </row>
    <row r="227" spans="1:8" s="3" customFormat="1" ht="18" x14ac:dyDescent="0.2">
      <c r="A227" s="15">
        <v>12020707</v>
      </c>
      <c r="B227" s="35"/>
      <c r="C227" s="370" t="s">
        <v>807</v>
      </c>
      <c r="D227" s="63" t="s">
        <v>109</v>
      </c>
      <c r="E227" s="688"/>
      <c r="F227" s="689"/>
      <c r="G227" s="688"/>
      <c r="H227" s="689"/>
    </row>
    <row r="228" spans="1:8" s="3" customFormat="1" ht="18" x14ac:dyDescent="0.2">
      <c r="A228" s="15">
        <v>12020708</v>
      </c>
      <c r="B228" s="35"/>
      <c r="C228" s="370" t="s">
        <v>807</v>
      </c>
      <c r="D228" s="63" t="s">
        <v>110</v>
      </c>
      <c r="E228" s="688"/>
      <c r="F228" s="689"/>
      <c r="G228" s="688"/>
      <c r="H228" s="689"/>
    </row>
    <row r="229" spans="1:8" s="3" customFormat="1" ht="18" x14ac:dyDescent="0.2">
      <c r="A229" s="15">
        <v>12020709</v>
      </c>
      <c r="B229" s="35"/>
      <c r="C229" s="370" t="s">
        <v>807</v>
      </c>
      <c r="D229" s="63" t="s">
        <v>111</v>
      </c>
      <c r="E229" s="688"/>
      <c r="F229" s="689"/>
      <c r="G229" s="688"/>
      <c r="H229" s="689"/>
    </row>
    <row r="230" spans="1:8" s="3" customFormat="1" ht="18" x14ac:dyDescent="0.2">
      <c r="A230" s="15">
        <v>12020710</v>
      </c>
      <c r="B230" s="35"/>
      <c r="C230" s="370" t="s">
        <v>807</v>
      </c>
      <c r="D230" s="63" t="s">
        <v>112</v>
      </c>
      <c r="E230" s="688"/>
      <c r="F230" s="689"/>
      <c r="G230" s="688"/>
      <c r="H230" s="689"/>
    </row>
    <row r="231" spans="1:8" s="3" customFormat="1" ht="18" x14ac:dyDescent="0.2">
      <c r="A231" s="15">
        <v>12020711</v>
      </c>
      <c r="B231" s="35"/>
      <c r="C231" s="370" t="s">
        <v>807</v>
      </c>
      <c r="D231" s="63" t="s">
        <v>113</v>
      </c>
      <c r="E231" s="688"/>
      <c r="F231" s="369">
        <v>150000</v>
      </c>
      <c r="G231" s="688"/>
      <c r="H231" s="369">
        <v>150000</v>
      </c>
    </row>
    <row r="232" spans="1:8" s="3" customFormat="1" ht="18" x14ac:dyDescent="0.2">
      <c r="A232" s="15">
        <v>12020712</v>
      </c>
      <c r="B232" s="35"/>
      <c r="C232" s="370" t="s">
        <v>807</v>
      </c>
      <c r="D232" s="63" t="s">
        <v>114</v>
      </c>
      <c r="E232" s="688"/>
      <c r="F232" s="689"/>
      <c r="G232" s="688"/>
      <c r="H232" s="689"/>
    </row>
    <row r="233" spans="1:8" s="3" customFormat="1" ht="18" x14ac:dyDescent="0.2">
      <c r="A233" s="15">
        <v>12020713</v>
      </c>
      <c r="B233" s="35"/>
      <c r="C233" s="370" t="s">
        <v>807</v>
      </c>
      <c r="D233" s="63" t="s">
        <v>115</v>
      </c>
      <c r="E233" s="688"/>
      <c r="F233" s="689"/>
      <c r="G233" s="688"/>
      <c r="H233" s="689"/>
    </row>
    <row r="234" spans="1:8" s="3" customFormat="1" ht="18" x14ac:dyDescent="0.2">
      <c r="A234" s="15">
        <v>12020714</v>
      </c>
      <c r="B234" s="35"/>
      <c r="C234" s="370" t="s">
        <v>807</v>
      </c>
      <c r="D234" s="63" t="s">
        <v>116</v>
      </c>
      <c r="E234" s="688"/>
      <c r="F234" s="689"/>
      <c r="G234" s="688"/>
      <c r="H234" s="689"/>
    </row>
    <row r="235" spans="1:8" s="3" customFormat="1" ht="18" x14ac:dyDescent="0.2">
      <c r="A235" s="15">
        <v>12020715</v>
      </c>
      <c r="B235" s="35"/>
      <c r="C235" s="370" t="s">
        <v>807</v>
      </c>
      <c r="D235" s="63" t="s">
        <v>117</v>
      </c>
      <c r="E235" s="688"/>
      <c r="F235" s="369"/>
      <c r="G235" s="688"/>
      <c r="H235" s="369"/>
    </row>
    <row r="236" spans="1:8" s="3" customFormat="1" ht="18" x14ac:dyDescent="0.2">
      <c r="A236" s="15">
        <v>12020716</v>
      </c>
      <c r="B236" s="16" t="s">
        <v>652</v>
      </c>
      <c r="C236" s="370" t="s">
        <v>807</v>
      </c>
      <c r="D236" s="63" t="s">
        <v>118</v>
      </c>
      <c r="E236" s="688"/>
      <c r="F236" s="369">
        <v>150000</v>
      </c>
      <c r="G236" s="688"/>
      <c r="H236" s="369">
        <v>150000</v>
      </c>
    </row>
    <row r="237" spans="1:8" s="3" customFormat="1" ht="18" x14ac:dyDescent="0.2">
      <c r="A237" s="15">
        <v>12020717</v>
      </c>
      <c r="B237" s="35"/>
      <c r="C237" s="370" t="s">
        <v>807</v>
      </c>
      <c r="D237" s="63" t="s">
        <v>119</v>
      </c>
      <c r="E237" s="688"/>
      <c r="F237" s="689"/>
      <c r="G237" s="688"/>
      <c r="H237" s="689"/>
    </row>
    <row r="238" spans="1:8" s="3" customFormat="1" ht="20.25" customHeight="1" x14ac:dyDescent="0.2">
      <c r="A238" s="15">
        <v>12020718</v>
      </c>
      <c r="B238" s="35"/>
      <c r="C238" s="370" t="s">
        <v>807</v>
      </c>
      <c r="D238" s="335" t="s">
        <v>120</v>
      </c>
      <c r="E238" s="688"/>
      <c r="F238" s="689"/>
      <c r="G238" s="688"/>
      <c r="H238" s="689"/>
    </row>
    <row r="239" spans="1:8" s="3" customFormat="1" ht="18" x14ac:dyDescent="0.2">
      <c r="A239" s="15">
        <v>12020719</v>
      </c>
      <c r="B239" s="16" t="s">
        <v>652</v>
      </c>
      <c r="C239" s="370" t="s">
        <v>807</v>
      </c>
      <c r="D239" s="362" t="s">
        <v>121</v>
      </c>
      <c r="E239" s="688"/>
      <c r="F239" s="369"/>
      <c r="G239" s="688"/>
      <c r="H239" s="369"/>
    </row>
    <row r="240" spans="1:8" s="3" customFormat="1" ht="23.25" customHeight="1" x14ac:dyDescent="0.2">
      <c r="A240" s="15">
        <v>12020720</v>
      </c>
      <c r="B240" s="16" t="s">
        <v>652</v>
      </c>
      <c r="C240" s="370" t="s">
        <v>807</v>
      </c>
      <c r="D240" s="63" t="s">
        <v>122</v>
      </c>
      <c r="E240" s="688"/>
      <c r="F240" s="369">
        <v>200000</v>
      </c>
      <c r="G240" s="688"/>
      <c r="H240" s="369">
        <v>200000</v>
      </c>
    </row>
    <row r="241" spans="1:8" s="3" customFormat="1" ht="18" x14ac:dyDescent="0.2">
      <c r="A241" s="15">
        <v>12020721</v>
      </c>
      <c r="B241" s="16" t="s">
        <v>652</v>
      </c>
      <c r="C241" s="370" t="s">
        <v>807</v>
      </c>
      <c r="D241" s="79" t="s">
        <v>123</v>
      </c>
      <c r="E241" s="688"/>
      <c r="F241" s="369"/>
      <c r="G241" s="688"/>
      <c r="H241" s="369"/>
    </row>
    <row r="242" spans="1:8" s="3" customFormat="1" ht="18" x14ac:dyDescent="0.2">
      <c r="A242" s="15">
        <v>12020722</v>
      </c>
      <c r="B242" s="35"/>
      <c r="C242" s="370" t="s">
        <v>807</v>
      </c>
      <c r="D242" s="79" t="s">
        <v>124</v>
      </c>
      <c r="E242" s="688"/>
      <c r="F242" s="369"/>
      <c r="G242" s="688"/>
      <c r="H242" s="369"/>
    </row>
    <row r="243" spans="1:8" s="3" customFormat="1" ht="18" x14ac:dyDescent="0.2">
      <c r="A243" s="15">
        <v>12020723</v>
      </c>
      <c r="B243" s="16" t="s">
        <v>652</v>
      </c>
      <c r="C243" s="370" t="s">
        <v>807</v>
      </c>
      <c r="D243" s="79" t="s">
        <v>125</v>
      </c>
      <c r="E243" s="688"/>
      <c r="F243" s="369"/>
      <c r="G243" s="688"/>
      <c r="H243" s="369"/>
    </row>
    <row r="244" spans="1:8" s="3" customFormat="1" ht="18" x14ac:dyDescent="0.2">
      <c r="A244" s="15">
        <v>12020724</v>
      </c>
      <c r="B244" s="35"/>
      <c r="C244" s="370" t="s">
        <v>807</v>
      </c>
      <c r="D244" s="79" t="s">
        <v>126</v>
      </c>
      <c r="E244" s="688"/>
      <c r="F244" s="369"/>
      <c r="G244" s="688"/>
      <c r="H244" s="369"/>
    </row>
    <row r="245" spans="1:8" s="3" customFormat="1" ht="18" x14ac:dyDescent="0.2">
      <c r="A245" s="15">
        <v>12020725</v>
      </c>
      <c r="B245" s="35"/>
      <c r="C245" s="370" t="s">
        <v>807</v>
      </c>
      <c r="D245" s="79" t="s">
        <v>127</v>
      </c>
      <c r="E245" s="688"/>
      <c r="F245" s="369"/>
      <c r="G245" s="688"/>
      <c r="H245" s="369"/>
    </row>
    <row r="246" spans="1:8" s="3" customFormat="1" ht="18" x14ac:dyDescent="0.2">
      <c r="A246" s="15">
        <v>12020726</v>
      </c>
      <c r="B246" s="16" t="s">
        <v>652</v>
      </c>
      <c r="C246" s="370" t="s">
        <v>807</v>
      </c>
      <c r="D246" s="79" t="s">
        <v>128</v>
      </c>
      <c r="E246" s="688"/>
      <c r="F246" s="369"/>
      <c r="G246" s="688"/>
      <c r="H246" s="369"/>
    </row>
    <row r="247" spans="1:8" s="3" customFormat="1" ht="18" x14ac:dyDescent="0.2">
      <c r="A247" s="15">
        <v>12020727</v>
      </c>
      <c r="B247" s="16" t="s">
        <v>652</v>
      </c>
      <c r="C247" s="370" t="s">
        <v>807</v>
      </c>
      <c r="D247" s="79" t="s">
        <v>129</v>
      </c>
      <c r="E247" s="688"/>
      <c r="F247" s="689">
        <v>250000</v>
      </c>
      <c r="G247" s="688"/>
      <c r="H247" s="689">
        <v>400000</v>
      </c>
    </row>
    <row r="248" spans="1:8" s="3" customFormat="1" ht="20.25" customHeight="1" x14ac:dyDescent="0.2">
      <c r="A248" s="15">
        <v>12020728</v>
      </c>
      <c r="B248" s="16" t="s">
        <v>652</v>
      </c>
      <c r="C248" s="370" t="s">
        <v>807</v>
      </c>
      <c r="D248" s="500" t="s">
        <v>130</v>
      </c>
      <c r="E248" s="688"/>
      <c r="F248" s="369"/>
      <c r="G248" s="688"/>
      <c r="H248" s="369"/>
    </row>
    <row r="249" spans="1:8" s="3" customFormat="1" ht="18" x14ac:dyDescent="0.2">
      <c r="A249" s="15">
        <v>12020729</v>
      </c>
      <c r="B249" s="16" t="s">
        <v>652</v>
      </c>
      <c r="C249" s="370" t="s">
        <v>807</v>
      </c>
      <c r="D249" s="79" t="s">
        <v>131</v>
      </c>
      <c r="E249" s="688"/>
      <c r="F249" s="369"/>
      <c r="G249" s="688"/>
      <c r="H249" s="369"/>
    </row>
    <row r="250" spans="1:8" s="3" customFormat="1" ht="18" x14ac:dyDescent="0.2">
      <c r="A250" s="15">
        <v>12020730</v>
      </c>
      <c r="B250" s="35"/>
      <c r="C250" s="370" t="s">
        <v>807</v>
      </c>
      <c r="D250" s="79" t="s">
        <v>132</v>
      </c>
      <c r="E250" s="688"/>
      <c r="F250" s="369"/>
      <c r="G250" s="688"/>
      <c r="H250" s="369"/>
    </row>
    <row r="251" spans="1:8" s="3" customFormat="1" ht="18" x14ac:dyDescent="0.2">
      <c r="A251" s="15">
        <v>12020731</v>
      </c>
      <c r="B251" s="16" t="s">
        <v>652</v>
      </c>
      <c r="C251" s="370" t="s">
        <v>807</v>
      </c>
      <c r="D251" s="79" t="s">
        <v>133</v>
      </c>
      <c r="E251" s="688"/>
      <c r="F251" s="369"/>
      <c r="G251" s="688"/>
      <c r="H251" s="369"/>
    </row>
    <row r="252" spans="1:8" s="3" customFormat="1" ht="18" x14ac:dyDescent="0.2">
      <c r="A252" s="15">
        <v>12020732</v>
      </c>
      <c r="B252" s="35"/>
      <c r="C252" s="370" t="s">
        <v>807</v>
      </c>
      <c r="D252" s="79" t="s">
        <v>134</v>
      </c>
      <c r="E252" s="688"/>
      <c r="F252" s="689"/>
      <c r="G252" s="688"/>
      <c r="H252" s="689"/>
    </row>
    <row r="253" spans="1:8" s="3" customFormat="1" ht="18" x14ac:dyDescent="0.2">
      <c r="A253" s="15">
        <v>12020733</v>
      </c>
      <c r="B253" s="35"/>
      <c r="C253" s="370" t="s">
        <v>807</v>
      </c>
      <c r="D253" s="79" t="s">
        <v>135</v>
      </c>
      <c r="E253" s="688"/>
      <c r="F253" s="689"/>
      <c r="G253" s="688"/>
      <c r="H253" s="689"/>
    </row>
    <row r="254" spans="1:8" s="3" customFormat="1" ht="18" x14ac:dyDescent="0.2">
      <c r="A254" s="15">
        <v>12020736</v>
      </c>
      <c r="B254" s="35"/>
      <c r="C254" s="370" t="s">
        <v>807</v>
      </c>
      <c r="D254" s="507" t="s">
        <v>136</v>
      </c>
      <c r="E254" s="688"/>
      <c r="F254" s="689"/>
      <c r="G254" s="688"/>
      <c r="H254" s="689"/>
    </row>
    <row r="255" spans="1:8" s="3" customFormat="1" ht="18" x14ac:dyDescent="0.2">
      <c r="A255" s="15">
        <v>12020737</v>
      </c>
      <c r="B255" s="35"/>
      <c r="C255" s="370" t="s">
        <v>807</v>
      </c>
      <c r="D255" s="79" t="s">
        <v>673</v>
      </c>
      <c r="E255" s="688"/>
      <c r="F255" s="689"/>
      <c r="G255" s="688"/>
      <c r="H255" s="689"/>
    </row>
    <row r="256" spans="1:8" s="3" customFormat="1" ht="18" x14ac:dyDescent="0.2">
      <c r="A256" s="15">
        <v>12020738</v>
      </c>
      <c r="B256" s="16" t="s">
        <v>652</v>
      </c>
      <c r="C256" s="370" t="s">
        <v>807</v>
      </c>
      <c r="D256" s="79" t="s">
        <v>672</v>
      </c>
      <c r="E256" s="688"/>
      <c r="F256" s="369">
        <v>200000</v>
      </c>
      <c r="G256" s="688"/>
      <c r="H256" s="369">
        <v>200000</v>
      </c>
    </row>
    <row r="257" spans="1:8" s="3" customFormat="1" ht="18" x14ac:dyDescent="0.2">
      <c r="A257" s="15">
        <v>12020739</v>
      </c>
      <c r="B257" s="35"/>
      <c r="C257" s="370" t="s">
        <v>807</v>
      </c>
      <c r="D257" s="79" t="s">
        <v>137</v>
      </c>
      <c r="E257" s="688"/>
      <c r="F257" s="689"/>
      <c r="G257" s="688"/>
      <c r="H257" s="689"/>
    </row>
    <row r="258" spans="1:8" s="3" customFormat="1" ht="18" x14ac:dyDescent="0.2">
      <c r="A258" s="15">
        <v>12020747</v>
      </c>
      <c r="B258" s="35"/>
      <c r="C258" s="370" t="s">
        <v>807</v>
      </c>
      <c r="D258" s="79" t="s">
        <v>138</v>
      </c>
      <c r="E258" s="688"/>
      <c r="F258" s="689"/>
      <c r="G258" s="688"/>
      <c r="H258" s="689"/>
    </row>
    <row r="259" spans="1:8" s="3" customFormat="1" ht="18" x14ac:dyDescent="0.2">
      <c r="A259" s="15">
        <v>12020748</v>
      </c>
      <c r="B259" s="16" t="s">
        <v>652</v>
      </c>
      <c r="C259" s="370" t="s">
        <v>807</v>
      </c>
      <c r="D259" s="79" t="s">
        <v>307</v>
      </c>
      <c r="E259" s="688"/>
      <c r="F259" s="369">
        <v>150000</v>
      </c>
      <c r="G259" s="688"/>
      <c r="H259" s="369">
        <v>150000</v>
      </c>
    </row>
    <row r="260" spans="1:8" s="3" customFormat="1" ht="18" x14ac:dyDescent="0.2">
      <c r="A260" s="15">
        <v>12020749</v>
      </c>
      <c r="B260" s="16" t="s">
        <v>652</v>
      </c>
      <c r="C260" s="370" t="s">
        <v>807</v>
      </c>
      <c r="D260" s="79" t="s">
        <v>293</v>
      </c>
      <c r="E260" s="688"/>
      <c r="F260" s="369">
        <v>700000</v>
      </c>
      <c r="G260" s="688"/>
      <c r="H260" s="369">
        <v>700000</v>
      </c>
    </row>
    <row r="261" spans="1:8" s="3" customFormat="1" thickBot="1" x14ac:dyDescent="0.25">
      <c r="A261" s="30">
        <v>12020750</v>
      </c>
      <c r="B261" s="36"/>
      <c r="C261" s="496" t="s">
        <v>807</v>
      </c>
      <c r="D261" s="321" t="s">
        <v>674</v>
      </c>
      <c r="E261" s="690"/>
      <c r="F261" s="691"/>
      <c r="G261" s="690"/>
      <c r="H261" s="691"/>
    </row>
    <row r="262" spans="1:8" s="3" customFormat="1" thickBot="1" x14ac:dyDescent="0.25">
      <c r="A262" s="31"/>
      <c r="B262" s="31"/>
      <c r="C262" s="498"/>
      <c r="D262" s="161" t="s">
        <v>800</v>
      </c>
      <c r="E262" s="692">
        <f>SUM(E221:E261)</f>
        <v>0</v>
      </c>
      <c r="F262" s="692">
        <f>SUM(F221:F261)</f>
        <v>2150000</v>
      </c>
      <c r="G262" s="692">
        <f>SUM(G221:G261)</f>
        <v>0</v>
      </c>
      <c r="H262" s="692">
        <f>SUM(H221:H261)</f>
        <v>2300000</v>
      </c>
    </row>
    <row r="263" spans="1:8" s="3" customFormat="1" ht="19.5" customHeight="1" x14ac:dyDescent="0.2">
      <c r="A263" s="33">
        <v>120209</v>
      </c>
      <c r="B263" s="34"/>
      <c r="C263" s="509" t="s">
        <v>807</v>
      </c>
      <c r="D263" s="508" t="s">
        <v>629</v>
      </c>
      <c r="E263" s="697"/>
      <c r="F263" s="702"/>
      <c r="G263" s="697"/>
      <c r="H263" s="702"/>
    </row>
    <row r="264" spans="1:8" s="3" customFormat="1" ht="18" x14ac:dyDescent="0.2">
      <c r="A264" s="15">
        <v>12020904</v>
      </c>
      <c r="B264" s="35"/>
      <c r="C264" s="370" t="s">
        <v>807</v>
      </c>
      <c r="D264" s="335" t="s">
        <v>630</v>
      </c>
      <c r="E264" s="688"/>
      <c r="F264" s="369"/>
      <c r="G264" s="688"/>
      <c r="H264" s="369"/>
    </row>
    <row r="265" spans="1:8" s="3" customFormat="1" ht="18" x14ac:dyDescent="0.2">
      <c r="A265" s="15">
        <v>12020905</v>
      </c>
      <c r="B265" s="35"/>
      <c r="C265" s="370" t="s">
        <v>807</v>
      </c>
      <c r="D265" s="79" t="s">
        <v>631</v>
      </c>
      <c r="E265" s="688"/>
      <c r="F265" s="369"/>
      <c r="G265" s="688"/>
      <c r="H265" s="369"/>
    </row>
    <row r="266" spans="1:8" s="3" customFormat="1" ht="18" x14ac:dyDescent="0.2">
      <c r="A266" s="15">
        <v>12020906</v>
      </c>
      <c r="B266" s="35"/>
      <c r="C266" s="370" t="s">
        <v>807</v>
      </c>
      <c r="D266" s="79" t="s">
        <v>632</v>
      </c>
      <c r="E266" s="688"/>
      <c r="F266" s="369"/>
      <c r="G266" s="688"/>
      <c r="H266" s="369"/>
    </row>
    <row r="267" spans="1:8" s="3" customFormat="1" ht="21.75" customHeight="1" thickBot="1" x14ac:dyDescent="0.25">
      <c r="A267" s="30">
        <v>12020907</v>
      </c>
      <c r="B267" s="36"/>
      <c r="C267" s="496" t="s">
        <v>807</v>
      </c>
      <c r="D267" s="321" t="s">
        <v>633</v>
      </c>
      <c r="E267" s="690"/>
      <c r="F267" s="691"/>
      <c r="G267" s="690"/>
      <c r="H267" s="691"/>
    </row>
    <row r="268" spans="1:8" s="3" customFormat="1" thickBot="1" x14ac:dyDescent="0.25">
      <c r="A268" s="31"/>
      <c r="B268" s="31"/>
      <c r="C268" s="498"/>
      <c r="D268" s="161" t="s">
        <v>801</v>
      </c>
      <c r="E268" s="692"/>
      <c r="F268" s="692">
        <f>SUM(F264:F267)</f>
        <v>0</v>
      </c>
      <c r="G268" s="692"/>
      <c r="H268" s="692">
        <f>SUM(H264:H267)</f>
        <v>0</v>
      </c>
    </row>
    <row r="269" spans="1:8" s="3" customFormat="1" ht="18.75" customHeight="1" x14ac:dyDescent="0.2">
      <c r="A269" s="47">
        <v>12021000</v>
      </c>
      <c r="B269" s="48"/>
      <c r="C269" s="497" t="s">
        <v>807</v>
      </c>
      <c r="D269" s="76" t="s">
        <v>139</v>
      </c>
      <c r="E269" s="697"/>
      <c r="F269" s="698"/>
      <c r="G269" s="697"/>
      <c r="H269" s="698"/>
    </row>
    <row r="270" spans="1:8" s="3" customFormat="1" ht="18" x14ac:dyDescent="0.2">
      <c r="A270" s="15">
        <v>12021001</v>
      </c>
      <c r="B270" s="35"/>
      <c r="C270" s="370" t="s">
        <v>807</v>
      </c>
      <c r="D270" s="63" t="s">
        <v>140</v>
      </c>
      <c r="E270" s="688"/>
      <c r="F270" s="689"/>
      <c r="G270" s="688"/>
      <c r="H270" s="689"/>
    </row>
    <row r="271" spans="1:8" s="3" customFormat="1" ht="18" x14ac:dyDescent="0.2">
      <c r="A271" s="15">
        <v>12021002</v>
      </c>
      <c r="B271" s="35"/>
      <c r="C271" s="370" t="s">
        <v>807</v>
      </c>
      <c r="D271" s="63" t="s">
        <v>141</v>
      </c>
      <c r="E271" s="688"/>
      <c r="F271" s="689"/>
      <c r="G271" s="688"/>
      <c r="H271" s="689"/>
    </row>
    <row r="272" spans="1:8" s="3" customFormat="1" ht="18" x14ac:dyDescent="0.2">
      <c r="A272" s="15">
        <v>12021003</v>
      </c>
      <c r="B272" s="35"/>
      <c r="C272" s="370" t="s">
        <v>807</v>
      </c>
      <c r="D272" s="63" t="s">
        <v>142</v>
      </c>
      <c r="E272" s="688"/>
      <c r="F272" s="689"/>
      <c r="G272" s="688"/>
      <c r="H272" s="689"/>
    </row>
    <row r="273" spans="1:8" s="3" customFormat="1" ht="18" x14ac:dyDescent="0.2">
      <c r="A273" s="15">
        <v>12021004</v>
      </c>
      <c r="B273" s="35"/>
      <c r="C273" s="370" t="s">
        <v>807</v>
      </c>
      <c r="D273" s="63" t="s">
        <v>143</v>
      </c>
      <c r="E273" s="688"/>
      <c r="F273" s="689"/>
      <c r="G273" s="688"/>
      <c r="H273" s="689"/>
    </row>
    <row r="274" spans="1:8" s="3" customFormat="1" ht="18" x14ac:dyDescent="0.2">
      <c r="A274" s="15">
        <v>12021005</v>
      </c>
      <c r="B274" s="35"/>
      <c r="C274" s="370" t="s">
        <v>807</v>
      </c>
      <c r="D274" s="63" t="s">
        <v>144</v>
      </c>
      <c r="E274" s="688"/>
      <c r="F274" s="689"/>
      <c r="G274" s="688"/>
      <c r="H274" s="689"/>
    </row>
    <row r="275" spans="1:8" s="3" customFormat="1" thickBot="1" x14ac:dyDescent="0.25">
      <c r="A275" s="30">
        <v>12021006</v>
      </c>
      <c r="B275" s="36"/>
      <c r="C275" s="496" t="s">
        <v>807</v>
      </c>
      <c r="D275" s="333" t="s">
        <v>145</v>
      </c>
      <c r="E275" s="690"/>
      <c r="F275" s="699"/>
      <c r="G275" s="690"/>
      <c r="H275" s="699"/>
    </row>
    <row r="276" spans="1:8" s="3" customFormat="1" thickBot="1" x14ac:dyDescent="0.25">
      <c r="A276" s="31"/>
      <c r="B276" s="31"/>
      <c r="C276" s="498"/>
      <c r="D276" s="161" t="s">
        <v>802</v>
      </c>
      <c r="E276" s="692"/>
      <c r="F276" s="692">
        <f>SUM(F270:F275)</f>
        <v>0</v>
      </c>
      <c r="G276" s="692"/>
      <c r="H276" s="692">
        <f>SUM(H270:H275)</f>
        <v>0</v>
      </c>
    </row>
    <row r="277" spans="1:8" s="3" customFormat="1" ht="25.5" customHeight="1" x14ac:dyDescent="0.2">
      <c r="A277" s="47">
        <v>12021100</v>
      </c>
      <c r="B277" s="48"/>
      <c r="C277" s="509" t="s">
        <v>807</v>
      </c>
      <c r="D277" s="76" t="s">
        <v>146</v>
      </c>
      <c r="E277" s="697"/>
      <c r="F277" s="702"/>
      <c r="G277" s="697"/>
      <c r="H277" s="702"/>
    </row>
    <row r="278" spans="1:8" s="3" customFormat="1" ht="26.25" customHeight="1" x14ac:dyDescent="0.2">
      <c r="A278" s="15">
        <v>12021101</v>
      </c>
      <c r="B278" s="16" t="s">
        <v>652</v>
      </c>
      <c r="C278" s="370" t="s">
        <v>807</v>
      </c>
      <c r="D278" s="335" t="s">
        <v>147</v>
      </c>
      <c r="E278" s="688"/>
      <c r="F278" s="369"/>
      <c r="G278" s="688"/>
      <c r="H278" s="369"/>
    </row>
    <row r="279" spans="1:8" s="3" customFormat="1" ht="18" x14ac:dyDescent="0.2">
      <c r="A279" s="15">
        <v>12021102</v>
      </c>
      <c r="B279" s="35"/>
      <c r="C279" s="370" t="s">
        <v>807</v>
      </c>
      <c r="D279" s="335" t="s">
        <v>634</v>
      </c>
      <c r="E279" s="688"/>
      <c r="F279" s="369">
        <v>800000</v>
      </c>
      <c r="G279" s="688"/>
      <c r="H279" s="369">
        <v>800000</v>
      </c>
    </row>
    <row r="280" spans="1:8" s="3" customFormat="1" ht="18" x14ac:dyDescent="0.2">
      <c r="A280" s="15">
        <v>12021103</v>
      </c>
      <c r="B280" s="35"/>
      <c r="C280" s="370" t="s">
        <v>807</v>
      </c>
      <c r="D280" s="79" t="s">
        <v>635</v>
      </c>
      <c r="E280" s="688"/>
      <c r="F280" s="369"/>
      <c r="G280" s="688"/>
      <c r="H280" s="369"/>
    </row>
    <row r="281" spans="1:8" s="3" customFormat="1" ht="18" x14ac:dyDescent="0.2">
      <c r="A281" s="15">
        <v>12021104</v>
      </c>
      <c r="B281" s="16" t="s">
        <v>652</v>
      </c>
      <c r="C281" s="370" t="s">
        <v>807</v>
      </c>
      <c r="D281" s="79" t="s">
        <v>636</v>
      </c>
      <c r="E281" s="688">
        <v>476543223</v>
      </c>
      <c r="F281" s="369">
        <v>700000</v>
      </c>
      <c r="G281" s="688">
        <v>585000</v>
      </c>
      <c r="H281" s="369">
        <v>700000</v>
      </c>
    </row>
    <row r="282" spans="1:8" s="3" customFormat="1" ht="18" x14ac:dyDescent="0.2">
      <c r="A282" s="15">
        <v>12021105</v>
      </c>
      <c r="B282" s="16" t="s">
        <v>652</v>
      </c>
      <c r="C282" s="370" t="s">
        <v>807</v>
      </c>
      <c r="D282" s="79" t="s">
        <v>418</v>
      </c>
      <c r="E282" s="688">
        <v>223498</v>
      </c>
      <c r="F282" s="369">
        <v>350000</v>
      </c>
      <c r="G282" s="688">
        <v>224000</v>
      </c>
      <c r="H282" s="369">
        <v>400000</v>
      </c>
    </row>
    <row r="283" spans="1:8" s="3" customFormat="1" ht="18" x14ac:dyDescent="0.2">
      <c r="A283" s="15">
        <v>12021106</v>
      </c>
      <c r="B283" s="16" t="s">
        <v>652</v>
      </c>
      <c r="C283" s="370" t="s">
        <v>807</v>
      </c>
      <c r="D283" s="79" t="s">
        <v>637</v>
      </c>
      <c r="E283" s="688">
        <v>207698</v>
      </c>
      <c r="F283" s="369">
        <v>200000</v>
      </c>
      <c r="G283" s="688">
        <v>170000</v>
      </c>
      <c r="H283" s="369">
        <v>250000</v>
      </c>
    </row>
    <row r="284" spans="1:8" s="3" customFormat="1" ht="18" x14ac:dyDescent="0.2">
      <c r="A284" s="15">
        <v>12021107</v>
      </c>
      <c r="B284" s="35"/>
      <c r="C284" s="370" t="s">
        <v>807</v>
      </c>
      <c r="D284" s="500" t="s">
        <v>638</v>
      </c>
      <c r="E284" s="688"/>
      <c r="F284" s="369"/>
      <c r="G284" s="688"/>
      <c r="H284" s="369"/>
    </row>
    <row r="285" spans="1:8" s="3" customFormat="1" thickBot="1" x14ac:dyDescent="0.25">
      <c r="A285" s="30">
        <v>12021108</v>
      </c>
      <c r="B285" s="36"/>
      <c r="C285" s="496" t="s">
        <v>807</v>
      </c>
      <c r="D285" s="321" t="s">
        <v>419</v>
      </c>
      <c r="E285" s="690">
        <v>375443</v>
      </c>
      <c r="F285" s="691">
        <v>500000</v>
      </c>
      <c r="G285" s="690">
        <v>300500</v>
      </c>
      <c r="H285" s="691">
        <v>500000</v>
      </c>
    </row>
    <row r="286" spans="1:8" s="3" customFormat="1" thickBot="1" x14ac:dyDescent="0.25">
      <c r="A286" s="31"/>
      <c r="B286" s="31"/>
      <c r="C286" s="498"/>
      <c r="D286" s="161" t="s">
        <v>803</v>
      </c>
      <c r="E286" s="692">
        <f>SUM(E278:E285)</f>
        <v>477349862</v>
      </c>
      <c r="F286" s="692">
        <f>SUM(F278:F285)</f>
        <v>2550000</v>
      </c>
      <c r="G286" s="692">
        <f>SUM(G278:G285)</f>
        <v>1279500</v>
      </c>
      <c r="H286" s="692">
        <f>SUM(H278:H285)</f>
        <v>2650000</v>
      </c>
    </row>
    <row r="287" spans="1:8" s="3" customFormat="1" ht="18" x14ac:dyDescent="0.2">
      <c r="A287" s="47">
        <v>12021200</v>
      </c>
      <c r="B287" s="48"/>
      <c r="C287" s="499" t="s">
        <v>807</v>
      </c>
      <c r="D287" s="334" t="s">
        <v>148</v>
      </c>
      <c r="E287" s="697"/>
      <c r="F287" s="698"/>
      <c r="G287" s="697"/>
      <c r="H287" s="698"/>
    </row>
    <row r="288" spans="1:8" s="3" customFormat="1" ht="18" x14ac:dyDescent="0.2">
      <c r="A288" s="15">
        <v>12021201</v>
      </c>
      <c r="B288" s="35"/>
      <c r="C288" s="370" t="s">
        <v>807</v>
      </c>
      <c r="D288" s="63" t="s">
        <v>140</v>
      </c>
      <c r="E288" s="688"/>
      <c r="F288" s="689"/>
      <c r="G288" s="688"/>
      <c r="H288" s="689"/>
    </row>
    <row r="289" spans="1:8" s="3" customFormat="1" ht="18" x14ac:dyDescent="0.2">
      <c r="A289" s="15">
        <v>12021202</v>
      </c>
      <c r="B289" s="35"/>
      <c r="C289" s="370" t="s">
        <v>807</v>
      </c>
      <c r="D289" s="63" t="s">
        <v>149</v>
      </c>
      <c r="E289" s="688"/>
      <c r="F289" s="369"/>
      <c r="G289" s="688"/>
      <c r="H289" s="369"/>
    </row>
    <row r="290" spans="1:8" s="3" customFormat="1" ht="18" x14ac:dyDescent="0.2">
      <c r="A290" s="15">
        <v>12021203</v>
      </c>
      <c r="B290" s="35"/>
      <c r="C290" s="370" t="s">
        <v>807</v>
      </c>
      <c r="D290" s="63" t="s">
        <v>150</v>
      </c>
      <c r="E290" s="688"/>
      <c r="F290" s="689"/>
      <c r="G290" s="688"/>
      <c r="H290" s="689"/>
    </row>
    <row r="291" spans="1:8" s="3" customFormat="1" ht="18" x14ac:dyDescent="0.2">
      <c r="A291" s="15">
        <v>12021204</v>
      </c>
      <c r="B291" s="35"/>
      <c r="C291" s="370" t="s">
        <v>807</v>
      </c>
      <c r="D291" s="63" t="s">
        <v>151</v>
      </c>
      <c r="E291" s="688"/>
      <c r="F291" s="689"/>
      <c r="G291" s="688"/>
      <c r="H291" s="689"/>
    </row>
    <row r="292" spans="1:8" s="3" customFormat="1" ht="18" x14ac:dyDescent="0.2">
      <c r="A292" s="15">
        <v>12021205</v>
      </c>
      <c r="B292" s="35"/>
      <c r="C292" s="370" t="s">
        <v>807</v>
      </c>
      <c r="D292" s="63" t="s">
        <v>152</v>
      </c>
      <c r="E292" s="688"/>
      <c r="F292" s="369"/>
      <c r="G292" s="688"/>
      <c r="H292" s="369"/>
    </row>
    <row r="293" spans="1:8" s="3" customFormat="1" thickBot="1" x14ac:dyDescent="0.25">
      <c r="A293" s="30">
        <v>12021210</v>
      </c>
      <c r="B293" s="36"/>
      <c r="C293" s="496" t="s">
        <v>807</v>
      </c>
      <c r="D293" s="118" t="s">
        <v>153</v>
      </c>
      <c r="E293" s="690"/>
      <c r="F293" s="699"/>
      <c r="G293" s="690"/>
      <c r="H293" s="699"/>
    </row>
    <row r="294" spans="1:8" s="3" customFormat="1" thickBot="1" x14ac:dyDescent="0.25">
      <c r="A294" s="31"/>
      <c r="B294" s="31"/>
      <c r="C294" s="498"/>
      <c r="D294" s="441" t="s">
        <v>804</v>
      </c>
      <c r="E294" s="692">
        <f>SUM(E288:E293)</f>
        <v>0</v>
      </c>
      <c r="F294" s="692">
        <f>SUM(F288:F293)</f>
        <v>0</v>
      </c>
      <c r="G294" s="692">
        <f>SUM(G288:G293)</f>
        <v>0</v>
      </c>
      <c r="H294" s="692">
        <f>SUM(H288:H293)</f>
        <v>0</v>
      </c>
    </row>
    <row r="295" spans="1:8" s="3" customFormat="1" ht="18" x14ac:dyDescent="0.2">
      <c r="A295" s="50">
        <v>13000000</v>
      </c>
      <c r="B295" s="51"/>
      <c r="C295" s="499" t="s">
        <v>807</v>
      </c>
      <c r="D295" s="57" t="s">
        <v>154</v>
      </c>
      <c r="E295" s="697"/>
      <c r="F295" s="698"/>
      <c r="G295" s="697"/>
      <c r="H295" s="698"/>
    </row>
    <row r="296" spans="1:8" s="3" customFormat="1" ht="18" x14ac:dyDescent="0.2">
      <c r="A296" s="52">
        <v>13010000</v>
      </c>
      <c r="B296" s="53"/>
      <c r="C296" s="370" t="s">
        <v>807</v>
      </c>
      <c r="D296" s="58" t="s">
        <v>154</v>
      </c>
      <c r="E296" s="688"/>
      <c r="F296" s="689"/>
      <c r="G296" s="688"/>
      <c r="H296" s="689"/>
    </row>
    <row r="297" spans="1:8" s="3" customFormat="1" ht="18" x14ac:dyDescent="0.2">
      <c r="A297" s="52">
        <v>13010100</v>
      </c>
      <c r="B297" s="53"/>
      <c r="C297" s="370" t="s">
        <v>807</v>
      </c>
      <c r="D297" s="58" t="s">
        <v>155</v>
      </c>
      <c r="E297" s="688"/>
      <c r="F297" s="689"/>
      <c r="G297" s="688"/>
      <c r="H297" s="689"/>
    </row>
    <row r="298" spans="1:8" s="3" customFormat="1" ht="18" x14ac:dyDescent="0.2">
      <c r="A298" s="253">
        <v>13010101</v>
      </c>
      <c r="B298" s="711" t="s">
        <v>652</v>
      </c>
      <c r="C298" s="370" t="s">
        <v>807</v>
      </c>
      <c r="D298" s="372" t="s">
        <v>156</v>
      </c>
      <c r="E298" s="688"/>
      <c r="F298" s="369">
        <v>0</v>
      </c>
      <c r="G298" s="688"/>
      <c r="H298" s="369">
        <v>0</v>
      </c>
    </row>
    <row r="299" spans="1:8" s="3" customFormat="1" thickBot="1" x14ac:dyDescent="0.25">
      <c r="A299" s="256">
        <v>13010102</v>
      </c>
      <c r="B299" s="711" t="s">
        <v>652</v>
      </c>
      <c r="C299" s="496" t="s">
        <v>807</v>
      </c>
      <c r="D299" s="551" t="s">
        <v>157</v>
      </c>
      <c r="E299" s="690"/>
      <c r="F299" s="691"/>
      <c r="G299" s="690"/>
      <c r="H299" s="691"/>
    </row>
    <row r="300" spans="1:8" s="3" customFormat="1" thickBot="1" x14ac:dyDescent="0.25">
      <c r="A300" s="712"/>
      <c r="B300" s="712"/>
      <c r="C300" s="498"/>
      <c r="D300" s="713" t="s">
        <v>805</v>
      </c>
      <c r="E300" s="692">
        <f>SUM(E298:E299)</f>
        <v>0</v>
      </c>
      <c r="F300" s="692">
        <f>SUM(F298:F299)</f>
        <v>0</v>
      </c>
      <c r="G300" s="692">
        <f>SUM(G298:G299)</f>
        <v>0</v>
      </c>
      <c r="H300" s="692">
        <f>SUM(H298:H299)</f>
        <v>0</v>
      </c>
    </row>
    <row r="301" spans="1:8" s="3" customFormat="1" ht="34.5" x14ac:dyDescent="0.2">
      <c r="A301" s="50">
        <v>14030100</v>
      </c>
      <c r="B301" s="51"/>
      <c r="C301" s="497" t="s">
        <v>807</v>
      </c>
      <c r="D301" s="57" t="s">
        <v>158</v>
      </c>
      <c r="E301" s="697"/>
      <c r="F301" s="698"/>
      <c r="G301" s="697"/>
      <c r="H301" s="698"/>
    </row>
    <row r="302" spans="1:8" s="3" customFormat="1" ht="34.5" x14ac:dyDescent="0.2">
      <c r="A302" s="55">
        <v>14030301</v>
      </c>
      <c r="B302" s="17"/>
      <c r="C302" s="370" t="s">
        <v>807</v>
      </c>
      <c r="D302" s="63" t="s">
        <v>159</v>
      </c>
      <c r="E302" s="688"/>
      <c r="F302" s="689"/>
      <c r="G302" s="688"/>
      <c r="H302" s="689"/>
    </row>
    <row r="303" spans="1:8" s="3" customFormat="1" ht="35.25" thickBot="1" x14ac:dyDescent="0.25">
      <c r="A303" s="56">
        <v>14030302</v>
      </c>
      <c r="B303" s="54"/>
      <c r="C303" s="496" t="s">
        <v>807</v>
      </c>
      <c r="D303" s="118" t="s">
        <v>160</v>
      </c>
      <c r="E303" s="690"/>
      <c r="F303" s="699"/>
      <c r="G303" s="690"/>
      <c r="H303" s="699"/>
    </row>
    <row r="304" spans="1:8" s="3" customFormat="1" thickBot="1" x14ac:dyDescent="0.25">
      <c r="A304" s="31"/>
      <c r="B304" s="31"/>
      <c r="C304" s="498"/>
      <c r="D304" s="161" t="s">
        <v>548</v>
      </c>
      <c r="E304" s="692">
        <f>SUM(E302:E303)</f>
        <v>0</v>
      </c>
      <c r="F304" s="692">
        <f>SUM(F302:F303)</f>
        <v>0</v>
      </c>
      <c r="G304" s="692">
        <f>SUM(G302:G303)</f>
        <v>0</v>
      </c>
      <c r="H304" s="692">
        <f>SUM(H302:H303)</f>
        <v>0</v>
      </c>
    </row>
    <row r="305" spans="1:8" s="3" customFormat="1" ht="18" x14ac:dyDescent="0.2">
      <c r="A305" s="50">
        <v>14070000</v>
      </c>
      <c r="B305" s="51"/>
      <c r="C305" s="497" t="s">
        <v>807</v>
      </c>
      <c r="D305" s="57" t="s">
        <v>161</v>
      </c>
      <c r="E305" s="697"/>
      <c r="F305" s="698"/>
      <c r="G305" s="697"/>
      <c r="H305" s="698"/>
    </row>
    <row r="306" spans="1:8" s="3" customFormat="1" ht="18" x14ac:dyDescent="0.2">
      <c r="A306" s="52">
        <v>14070100</v>
      </c>
      <c r="B306" s="53"/>
      <c r="C306" s="495" t="s">
        <v>807</v>
      </c>
      <c r="D306" s="58" t="s">
        <v>161</v>
      </c>
      <c r="E306" s="688"/>
      <c r="F306" s="689"/>
      <c r="G306" s="688"/>
      <c r="H306" s="689"/>
    </row>
    <row r="307" spans="1:8" s="3" customFormat="1" ht="18" x14ac:dyDescent="0.2">
      <c r="A307" s="55">
        <v>14070101</v>
      </c>
      <c r="B307" s="16" t="s">
        <v>652</v>
      </c>
      <c r="C307" s="370" t="s">
        <v>807</v>
      </c>
      <c r="D307" s="63" t="s">
        <v>162</v>
      </c>
      <c r="E307" s="688"/>
      <c r="F307" s="689"/>
      <c r="G307" s="688"/>
      <c r="H307" s="689"/>
    </row>
    <row r="308" spans="1:8" s="3" customFormat="1" ht="21.75" customHeight="1" thickBot="1" x14ac:dyDescent="0.25">
      <c r="A308" s="56">
        <v>14070102</v>
      </c>
      <c r="B308" s="16" t="s">
        <v>652</v>
      </c>
      <c r="C308" s="496" t="s">
        <v>807</v>
      </c>
      <c r="D308" s="510" t="s">
        <v>639</v>
      </c>
      <c r="E308" s="690"/>
      <c r="F308" s="691">
        <v>2000000</v>
      </c>
      <c r="G308" s="690"/>
      <c r="H308" s="691">
        <v>2000000</v>
      </c>
    </row>
    <row r="309" spans="1:8" s="3" customFormat="1" thickBot="1" x14ac:dyDescent="0.25">
      <c r="A309" s="31"/>
      <c r="B309" s="31"/>
      <c r="C309" s="498"/>
      <c r="D309" s="441" t="s">
        <v>806</v>
      </c>
      <c r="E309" s="692">
        <f>SUM(E307:E308)</f>
        <v>0</v>
      </c>
      <c r="F309" s="692">
        <f>SUM(F307:F308)</f>
        <v>2000000</v>
      </c>
      <c r="G309" s="692">
        <f>SUM(G307:G308)</f>
        <v>0</v>
      </c>
      <c r="H309" s="692">
        <f>SUM(H307:H308)</f>
        <v>2000000</v>
      </c>
    </row>
    <row r="310" spans="1:8" s="3" customFormat="1" ht="18" x14ac:dyDescent="0.2">
      <c r="A310" s="50">
        <v>3108</v>
      </c>
      <c r="B310" s="51"/>
      <c r="C310" s="497" t="s">
        <v>807</v>
      </c>
      <c r="D310" s="493" t="s">
        <v>640</v>
      </c>
      <c r="E310" s="697"/>
      <c r="F310" s="698"/>
      <c r="G310" s="697"/>
      <c r="H310" s="698"/>
    </row>
    <row r="311" spans="1:8" s="3" customFormat="1" ht="18" x14ac:dyDescent="0.2">
      <c r="A311" s="52">
        <v>310801</v>
      </c>
      <c r="B311" s="53"/>
      <c r="C311" s="495" t="s">
        <v>807</v>
      </c>
      <c r="D311" s="494" t="s">
        <v>641</v>
      </c>
      <c r="E311" s="688"/>
      <c r="F311" s="689"/>
      <c r="G311" s="688"/>
      <c r="H311" s="689"/>
    </row>
    <row r="312" spans="1:8" s="3" customFormat="1" ht="18" x14ac:dyDescent="0.2">
      <c r="A312" s="253">
        <v>31080101</v>
      </c>
      <c r="B312" s="378"/>
      <c r="C312" s="370" t="s">
        <v>807</v>
      </c>
      <c r="D312" s="372" t="s">
        <v>139</v>
      </c>
      <c r="E312" s="688"/>
      <c r="F312" s="689"/>
      <c r="G312" s="688"/>
      <c r="H312" s="689"/>
    </row>
    <row r="313" spans="1:8" s="3" customFormat="1" thickBot="1" x14ac:dyDescent="0.25">
      <c r="A313" s="256">
        <v>31080102</v>
      </c>
      <c r="B313" s="711" t="s">
        <v>652</v>
      </c>
      <c r="C313" s="370" t="s">
        <v>807</v>
      </c>
      <c r="D313" s="551" t="s">
        <v>294</v>
      </c>
      <c r="E313" s="690"/>
      <c r="F313" s="691"/>
      <c r="G313" s="690"/>
      <c r="H313" s="691"/>
    </row>
    <row r="314" spans="1:8" s="3" customFormat="1" thickBot="1" x14ac:dyDescent="0.25">
      <c r="A314" s="712"/>
      <c r="B314" s="712"/>
      <c r="C314" s="712"/>
      <c r="D314" s="713" t="s">
        <v>548</v>
      </c>
      <c r="E314" s="692">
        <f>SUM(E312:E313)</f>
        <v>0</v>
      </c>
      <c r="F314" s="692">
        <f>SUM(F312:F313)</f>
        <v>0</v>
      </c>
      <c r="G314" s="692">
        <f>SUM(G312:G313)</f>
        <v>0</v>
      </c>
      <c r="H314" s="692">
        <f>SUM(H312:H313)</f>
        <v>0</v>
      </c>
    </row>
    <row r="315" spans="1:8" s="60" customFormat="1" thickBot="1" x14ac:dyDescent="0.25">
      <c r="A315" s="714"/>
      <c r="B315" s="714"/>
      <c r="C315" s="714"/>
      <c r="D315" s="715" t="s">
        <v>464</v>
      </c>
      <c r="E315" s="782">
        <f>SUM(E18+E24+E30+E118+E186+E195+E219+E262+E268+E276+E286+E294+E300+E304+E309+E314)</f>
        <v>2494069752.8599997</v>
      </c>
      <c r="F315" s="782">
        <f>SUM(F18+F24+F30+F118+F186+F195+F219+F262+F268+F276+F286+F294+F300+F304+F309+F314)</f>
        <v>6109806846</v>
      </c>
      <c r="G315" s="782">
        <f>SUM(G18+G24+G30+G118+G186+G195+G219+G262+G268+G276+G286+G294+G300+G304+G309+G314)</f>
        <v>4511061982.083333</v>
      </c>
      <c r="H315" s="782">
        <f>SUM(H18+H24+H30+H118+H186+H195+H219+H262+H268+H276+H286+H294+H300+H304+H309+H314)</f>
        <v>7556370220.5599995</v>
      </c>
    </row>
    <row r="318" spans="1:8" x14ac:dyDescent="0.25">
      <c r="H318" s="440" t="s">
        <v>794</v>
      </c>
    </row>
  </sheetData>
  <mergeCells count="4">
    <mergeCell ref="A1:H1"/>
    <mergeCell ref="A2:H2"/>
    <mergeCell ref="A3:H3"/>
    <mergeCell ref="A4:H4"/>
  </mergeCells>
  <printOptions horizontalCentered="1"/>
  <pageMargins left="0.39370078740157499" right="0.23622047244094499" top="0.39370078740157499" bottom="0.511811023622047" header="0.31496062992126" footer="0.31496062992126"/>
  <pageSetup paperSize="9" scale="69" orientation="landscape" r:id="rId1"/>
  <headerFooter>
    <oddHeader>&amp;C]</oddHeader>
    <oddFooter>&amp;Lumfayo&amp;C&amp;"taho,Regular"&amp;16Page &amp;P&amp;R&amp;"Tahoma,Regular"&amp;16 2025 BUDGET PROPORSAL</oddFooter>
  </headerFooter>
  <rowBreaks count="5" manualBreakCount="5">
    <brk id="118" max="16383" man="1"/>
    <brk id="205" max="7" man="1"/>
    <brk id="237" max="16383" man="1"/>
    <brk id="262" max="16383" man="1"/>
    <brk id="3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145FB-CCB6-43AD-AEB1-954A3D8A854A}">
  <dimension ref="A1:L2182"/>
  <sheetViews>
    <sheetView view="pageBreakPreview" topLeftCell="A1120" zoomScale="80" zoomScaleNormal="81" zoomScaleSheetLayoutView="80" zoomScalePageLayoutView="32" workbookViewId="0">
      <selection activeCell="A1140" sqref="A1140:E1140"/>
    </sheetView>
  </sheetViews>
  <sheetFormatPr defaultColWidth="9.14453125" defaultRowHeight="20.100000000000001" customHeight="1" x14ac:dyDescent="0.2"/>
  <cols>
    <col min="1" max="1" width="19.37109375" style="267" customWidth="1"/>
    <col min="2" max="2" width="10.625" style="159" customWidth="1"/>
    <col min="3" max="3" width="14.2578125" style="221" customWidth="1"/>
    <col min="4" max="4" width="14.52734375" style="160" customWidth="1"/>
    <col min="5" max="5" width="60.8046875" style="32" customWidth="1"/>
    <col min="6" max="6" width="24.48046875" style="32" customWidth="1"/>
    <col min="7" max="7" width="25.55859375" style="346" customWidth="1"/>
    <col min="8" max="8" width="24.88671875" style="32" customWidth="1"/>
    <col min="9" max="9" width="25.9609375" style="358" customWidth="1"/>
    <col min="10" max="16384" width="9.14453125" style="3"/>
  </cols>
  <sheetData>
    <row r="1" spans="1:9" ht="22.5" x14ac:dyDescent="0.25">
      <c r="A1" s="1535" t="s">
        <v>786</v>
      </c>
      <c r="B1" s="1536"/>
      <c r="C1" s="1536"/>
      <c r="D1" s="1536"/>
      <c r="E1" s="1536"/>
      <c r="F1" s="1536"/>
      <c r="G1" s="1536"/>
      <c r="H1" s="1536"/>
      <c r="I1" s="1537"/>
    </row>
    <row r="2" spans="1:9" ht="19.5" x14ac:dyDescent="0.2">
      <c r="A2" s="1538" t="s">
        <v>487</v>
      </c>
      <c r="B2" s="1539"/>
      <c r="C2" s="1539"/>
      <c r="D2" s="1539"/>
      <c r="E2" s="1539"/>
      <c r="F2" s="1539"/>
      <c r="G2" s="1539"/>
      <c r="H2" s="1539"/>
      <c r="I2" s="1540"/>
    </row>
    <row r="3" spans="1:9" ht="22.5" x14ac:dyDescent="0.25">
      <c r="A3" s="1541" t="s">
        <v>1390</v>
      </c>
      <c r="B3" s="1542"/>
      <c r="C3" s="1542"/>
      <c r="D3" s="1542"/>
      <c r="E3" s="1542"/>
      <c r="F3" s="1542"/>
      <c r="G3" s="1542"/>
      <c r="H3" s="1542"/>
      <c r="I3" s="1543"/>
    </row>
    <row r="4" spans="1:9" ht="23.25" customHeight="1" thickBot="1" x14ac:dyDescent="0.25">
      <c r="A4" s="1544" t="s">
        <v>277</v>
      </c>
      <c r="B4" s="1545"/>
      <c r="C4" s="1545"/>
      <c r="D4" s="1545"/>
      <c r="E4" s="1545"/>
      <c r="F4" s="1545"/>
      <c r="G4" s="1545"/>
      <c r="H4" s="1545"/>
      <c r="I4" s="1546"/>
    </row>
    <row r="5" spans="1:9" ht="30" customHeight="1" thickBot="1" x14ac:dyDescent="0.25">
      <c r="A5" s="1547" t="s">
        <v>1400</v>
      </c>
      <c r="B5" s="1548"/>
      <c r="C5" s="1548"/>
      <c r="D5" s="1548"/>
      <c r="E5" s="1548"/>
      <c r="F5" s="1548"/>
      <c r="G5" s="1548"/>
      <c r="H5" s="1548"/>
      <c r="I5" s="1549"/>
    </row>
    <row r="6" spans="1:9" ht="54" customHeight="1" thickBot="1" x14ac:dyDescent="0.25">
      <c r="A6" s="164" t="s">
        <v>465</v>
      </c>
      <c r="B6" s="2" t="s">
        <v>459</v>
      </c>
      <c r="C6" s="172" t="s">
        <v>455</v>
      </c>
      <c r="D6" s="2" t="s">
        <v>458</v>
      </c>
      <c r="E6" s="8" t="s">
        <v>1</v>
      </c>
      <c r="F6" s="2" t="s">
        <v>1393</v>
      </c>
      <c r="G6" s="2" t="s">
        <v>1394</v>
      </c>
      <c r="H6" s="2" t="s">
        <v>1395</v>
      </c>
      <c r="I6" s="2" t="s">
        <v>1396</v>
      </c>
    </row>
    <row r="7" spans="1:9" ht="27" customHeight="1" x14ac:dyDescent="0.2">
      <c r="A7" s="222">
        <v>11100100100</v>
      </c>
      <c r="B7" s="470" t="s">
        <v>650</v>
      </c>
      <c r="C7" s="173"/>
      <c r="D7" s="370" t="s">
        <v>807</v>
      </c>
      <c r="E7" s="719" t="s">
        <v>349</v>
      </c>
      <c r="F7" s="471">
        <f>F36</f>
        <v>95959073.81750001</v>
      </c>
      <c r="G7" s="471">
        <f>G36</f>
        <v>128440670.2</v>
      </c>
      <c r="H7" s="471">
        <f>H36</f>
        <v>169263107.2475</v>
      </c>
      <c r="I7" s="780">
        <f>I36</f>
        <v>139395535.06599998</v>
      </c>
    </row>
    <row r="8" spans="1:9" ht="27" customHeight="1" x14ac:dyDescent="0.2">
      <c r="A8" s="223">
        <v>11101300100</v>
      </c>
      <c r="B8" s="370" t="s">
        <v>650</v>
      </c>
      <c r="C8" s="174"/>
      <c r="D8" s="370" t="s">
        <v>807</v>
      </c>
      <c r="E8" s="380" t="s">
        <v>350</v>
      </c>
      <c r="F8" s="472">
        <f>F198</f>
        <v>5540067.5</v>
      </c>
      <c r="G8" s="472">
        <f>G198</f>
        <v>10932550</v>
      </c>
      <c r="H8" s="472">
        <f>H198</f>
        <v>7003737.5</v>
      </c>
      <c r="I8" s="781">
        <f>I198</f>
        <v>13332550</v>
      </c>
    </row>
    <row r="9" spans="1:9" ht="27" customHeight="1" x14ac:dyDescent="0.2">
      <c r="A9" s="224">
        <v>11200100100</v>
      </c>
      <c r="B9" s="370" t="s">
        <v>650</v>
      </c>
      <c r="C9" s="175"/>
      <c r="D9" s="370" t="s">
        <v>807</v>
      </c>
      <c r="E9" s="380" t="s">
        <v>351</v>
      </c>
      <c r="F9" s="472">
        <f>F281</f>
        <v>53186702.260000005</v>
      </c>
      <c r="G9" s="472">
        <f>G281</f>
        <v>84139094.800000012</v>
      </c>
      <c r="H9" s="472">
        <f>H281</f>
        <v>37794489.350000001</v>
      </c>
      <c r="I9" s="781">
        <f>I281</f>
        <v>70033370.800000012</v>
      </c>
    </row>
    <row r="10" spans="1:9" ht="27" customHeight="1" x14ac:dyDescent="0.2">
      <c r="A10" s="223">
        <v>12500100100</v>
      </c>
      <c r="B10" s="370" t="s">
        <v>650</v>
      </c>
      <c r="C10" s="174"/>
      <c r="D10" s="370" t="s">
        <v>807</v>
      </c>
      <c r="E10" s="380" t="s">
        <v>352</v>
      </c>
      <c r="F10" s="472">
        <f>F341</f>
        <v>73548827.829999998</v>
      </c>
      <c r="G10" s="472">
        <f>G341</f>
        <v>114153590</v>
      </c>
      <c r="H10" s="472">
        <f>H341</f>
        <v>77912156.620000005</v>
      </c>
      <c r="I10" s="781">
        <f>I341</f>
        <v>156715941.91999999</v>
      </c>
    </row>
    <row r="11" spans="1:9" ht="27" customHeight="1" x14ac:dyDescent="0.2">
      <c r="A11" s="223">
        <v>22000100100</v>
      </c>
      <c r="B11" s="370" t="s">
        <v>650</v>
      </c>
      <c r="C11" s="174"/>
      <c r="D11" s="370" t="s">
        <v>807</v>
      </c>
      <c r="E11" s="380" t="s">
        <v>353</v>
      </c>
      <c r="F11" s="472">
        <f>F427</f>
        <v>111758259.35639998</v>
      </c>
      <c r="G11" s="472">
        <f>G427</f>
        <v>174233904.484</v>
      </c>
      <c r="H11" s="472">
        <f>H427</f>
        <v>123531708.51400001</v>
      </c>
      <c r="I11" s="781">
        <f>I427</f>
        <v>252573462.38299999</v>
      </c>
    </row>
    <row r="12" spans="1:9" ht="27" customHeight="1" x14ac:dyDescent="0.2">
      <c r="A12" s="223">
        <v>55100300100</v>
      </c>
      <c r="B12" s="370" t="s">
        <v>650</v>
      </c>
      <c r="C12" s="174"/>
      <c r="D12" s="370" t="s">
        <v>807</v>
      </c>
      <c r="E12" s="380" t="s">
        <v>354</v>
      </c>
      <c r="F12" s="472">
        <f>F604</f>
        <v>988213344.42190003</v>
      </c>
      <c r="G12" s="472">
        <f>G604</f>
        <v>1399411568.474</v>
      </c>
      <c r="H12" s="472">
        <f>H604</f>
        <v>994959531.77400005</v>
      </c>
      <c r="I12" s="781">
        <f>I604</f>
        <v>1678026644.414</v>
      </c>
    </row>
    <row r="13" spans="1:9" ht="27" customHeight="1" x14ac:dyDescent="0.2">
      <c r="A13" s="223">
        <v>52100100100</v>
      </c>
      <c r="B13" s="370" t="s">
        <v>650</v>
      </c>
      <c r="C13" s="174"/>
      <c r="D13" s="370" t="s">
        <v>807</v>
      </c>
      <c r="E13" s="380" t="s">
        <v>355</v>
      </c>
      <c r="F13" s="472">
        <f>F1081</f>
        <v>223755742.5</v>
      </c>
      <c r="G13" s="472">
        <f>G1081</f>
        <v>262542103</v>
      </c>
      <c r="H13" s="472">
        <f>H1081</f>
        <v>196181822.5</v>
      </c>
      <c r="I13" s="781">
        <f>I1081</f>
        <v>497328183</v>
      </c>
    </row>
    <row r="14" spans="1:9" ht="27" customHeight="1" x14ac:dyDescent="0.2">
      <c r="A14" s="223">
        <v>21500100100</v>
      </c>
      <c r="B14" s="370" t="s">
        <v>650</v>
      </c>
      <c r="C14" s="174"/>
      <c r="D14" s="370" t="s">
        <v>807</v>
      </c>
      <c r="E14" s="380" t="s">
        <v>356</v>
      </c>
      <c r="F14" s="472">
        <f>F1158</f>
        <v>115423088.08859999</v>
      </c>
      <c r="G14" s="472">
        <f>G1158</f>
        <v>148499627.18000001</v>
      </c>
      <c r="H14" s="472">
        <f>H1158</f>
        <v>112892312.82250001</v>
      </c>
      <c r="I14" s="781">
        <f>I1158</f>
        <v>200110053.78</v>
      </c>
    </row>
    <row r="15" spans="1:9" ht="27" customHeight="1" x14ac:dyDescent="0.2">
      <c r="A15" s="223">
        <v>22400100100</v>
      </c>
      <c r="B15" s="370" t="s">
        <v>650</v>
      </c>
      <c r="C15" s="174"/>
      <c r="D15" s="370" t="s">
        <v>807</v>
      </c>
      <c r="E15" s="380" t="s">
        <v>420</v>
      </c>
      <c r="F15" s="472">
        <f>F1385</f>
        <v>100041624.95599999</v>
      </c>
      <c r="G15" s="472">
        <f>G1385</f>
        <v>186268185.60000002</v>
      </c>
      <c r="H15" s="472">
        <f>H1385</f>
        <v>99104468.349999994</v>
      </c>
      <c r="I15" s="781">
        <f>I1385</f>
        <v>219388408.01800004</v>
      </c>
    </row>
    <row r="16" spans="1:9" ht="27" customHeight="1" x14ac:dyDescent="0.2">
      <c r="A16" s="223">
        <v>55100200100</v>
      </c>
      <c r="B16" s="370" t="s">
        <v>650</v>
      </c>
      <c r="C16" s="174"/>
      <c r="D16" s="370" t="s">
        <v>807</v>
      </c>
      <c r="E16" s="380" t="s">
        <v>357</v>
      </c>
      <c r="F16" s="472">
        <f>F1741</f>
        <v>117034758.50819999</v>
      </c>
      <c r="G16" s="472">
        <f>G1741</f>
        <v>197402321.80999997</v>
      </c>
      <c r="H16" s="472">
        <f>H1741</f>
        <v>94942322.43249999</v>
      </c>
      <c r="I16" s="781">
        <f>I1741</f>
        <v>246267004.07000011</v>
      </c>
    </row>
    <row r="17" spans="1:9" ht="27" customHeight="1" x14ac:dyDescent="0.2">
      <c r="A17" s="223">
        <v>22000300100</v>
      </c>
      <c r="B17" s="370" t="s">
        <v>650</v>
      </c>
      <c r="C17" s="174"/>
      <c r="D17" s="370" t="s">
        <v>807</v>
      </c>
      <c r="E17" s="380" t="s">
        <v>358</v>
      </c>
      <c r="F17" s="472">
        <f>F1814</f>
        <v>12564406.620000001</v>
      </c>
      <c r="G17" s="472">
        <f>G1814</f>
        <v>108539390.8</v>
      </c>
      <c r="H17" s="472">
        <f>H1814</f>
        <v>15617826.175000001</v>
      </c>
      <c r="I17" s="781">
        <f>I1814</f>
        <v>82020774.75</v>
      </c>
    </row>
    <row r="18" spans="1:9" ht="27" customHeight="1" thickBot="1" x14ac:dyDescent="0.25">
      <c r="A18" s="225">
        <v>53500100100</v>
      </c>
      <c r="B18" s="370" t="s">
        <v>650</v>
      </c>
      <c r="C18" s="174"/>
      <c r="D18" s="370" t="s">
        <v>807</v>
      </c>
      <c r="E18" s="380" t="s">
        <v>492</v>
      </c>
      <c r="F18" s="1014">
        <f>F1996</f>
        <v>0</v>
      </c>
      <c r="G18" s="472">
        <f>G1995</f>
        <v>226526952.65000001</v>
      </c>
      <c r="H18" s="472">
        <f>H1995</f>
        <v>195021206.97499999</v>
      </c>
      <c r="I18" s="781">
        <f>I1995</f>
        <v>242488009.30000001</v>
      </c>
    </row>
    <row r="19" spans="1:9" ht="27" customHeight="1" thickBot="1" x14ac:dyDescent="0.25">
      <c r="A19" s="165"/>
      <c r="B19" s="452"/>
      <c r="C19" s="176"/>
      <c r="D19" s="452"/>
      <c r="E19" s="577" t="s">
        <v>296</v>
      </c>
      <c r="F19" s="717">
        <f>SUM(F7:F18)</f>
        <v>1897025895.8585999</v>
      </c>
      <c r="G19" s="717">
        <f>SUM(G7:G18)</f>
        <v>3041089958.9980001</v>
      </c>
      <c r="H19" s="792">
        <f>SUM(H7:H18)</f>
        <v>2124224690.2604997</v>
      </c>
      <c r="I19" s="869">
        <f>SUM(I7:I18)</f>
        <v>3797679937.5010009</v>
      </c>
    </row>
    <row r="20" spans="1:9" ht="27" customHeight="1" thickBot="1" x14ac:dyDescent="0.25">
      <c r="A20" s="1574" t="s">
        <v>508</v>
      </c>
      <c r="B20" s="1575"/>
      <c r="C20" s="1575"/>
      <c r="D20" s="1575"/>
      <c r="E20" s="1575"/>
      <c r="F20" s="1575"/>
      <c r="G20" s="1575"/>
      <c r="H20" s="1575"/>
      <c r="I20" s="1576"/>
    </row>
    <row r="21" spans="1:9" ht="27" customHeight="1" x14ac:dyDescent="0.2">
      <c r="A21" s="226"/>
      <c r="B21" s="473"/>
      <c r="C21" s="177"/>
      <c r="D21" s="370" t="s">
        <v>807</v>
      </c>
      <c r="E21" s="541" t="s">
        <v>164</v>
      </c>
      <c r="F21" s="716">
        <f t="shared" ref="F21:H22" si="0">SUM(F38+F196+F283+F343+F429+F606+F1083+F1160+F1387+F1743+F1816+F1997)</f>
        <v>1517038680.9685998</v>
      </c>
      <c r="G21" s="716">
        <f t="shared" si="0"/>
        <v>2028410085.9979999</v>
      </c>
      <c r="H21" s="716">
        <f t="shared" si="0"/>
        <v>1105362316.3004999</v>
      </c>
      <c r="I21" s="870">
        <f>SUM(I38+I196+I283+I343+I429+I606+I1083+I1160+I1387+I1743+I1816+I1998)</f>
        <v>2582241928.2010007</v>
      </c>
    </row>
    <row r="22" spans="1:9" ht="27" customHeight="1" thickBot="1" x14ac:dyDescent="0.25">
      <c r="A22" s="227"/>
      <c r="B22" s="381"/>
      <c r="C22" s="178"/>
      <c r="D22" s="370" t="s">
        <v>807</v>
      </c>
      <c r="E22" s="621" t="s">
        <v>505</v>
      </c>
      <c r="F22" s="716">
        <f t="shared" si="0"/>
        <v>548491038.99000001</v>
      </c>
      <c r="G22" s="716">
        <f t="shared" si="0"/>
        <v>1012679873</v>
      </c>
      <c r="H22" s="716">
        <f t="shared" si="0"/>
        <v>1018862373.96</v>
      </c>
      <c r="I22" s="870">
        <f>SUM(I39+I197+I284+I344+I430+I607+I1084+I1161+I1388+I1744+I1817+I1998)</f>
        <v>1250750000</v>
      </c>
    </row>
    <row r="23" spans="1:9" ht="27" customHeight="1" thickBot="1" x14ac:dyDescent="0.25">
      <c r="A23" s="165"/>
      <c r="B23" s="452"/>
      <c r="C23" s="176"/>
      <c r="D23" s="452"/>
      <c r="E23" s="577" t="s">
        <v>296</v>
      </c>
      <c r="F23" s="717">
        <f>SUM(F21:F22)</f>
        <v>2065529719.9585998</v>
      </c>
      <c r="G23" s="717">
        <f>SUM(G21:G22)</f>
        <v>3041089958.9980001</v>
      </c>
      <c r="H23" s="717">
        <f>SUM(H21:H22)</f>
        <v>2124224690.2605</v>
      </c>
      <c r="I23" s="717">
        <f>SUM(I21:I22)</f>
        <v>3832991928.2010007</v>
      </c>
    </row>
    <row r="24" spans="1:9" ht="22.5" x14ac:dyDescent="0.25">
      <c r="A24" s="1535" t="s">
        <v>786</v>
      </c>
      <c r="B24" s="1536"/>
      <c r="C24" s="1536"/>
      <c r="D24" s="1536"/>
      <c r="E24" s="1536"/>
      <c r="F24" s="1536"/>
      <c r="G24" s="1536"/>
      <c r="H24" s="1536"/>
      <c r="I24" s="1537"/>
    </row>
    <row r="25" spans="1:9" ht="19.5" x14ac:dyDescent="0.2">
      <c r="A25" s="1538" t="s">
        <v>487</v>
      </c>
      <c r="B25" s="1539"/>
      <c r="C25" s="1539"/>
      <c r="D25" s="1539"/>
      <c r="E25" s="1539"/>
      <c r="F25" s="1539"/>
      <c r="G25" s="1539"/>
      <c r="H25" s="1539"/>
      <c r="I25" s="1540"/>
    </row>
    <row r="26" spans="1:9" ht="22.5" x14ac:dyDescent="0.25">
      <c r="A26" s="1541" t="s">
        <v>1390</v>
      </c>
      <c r="B26" s="1542"/>
      <c r="C26" s="1542"/>
      <c r="D26" s="1542"/>
      <c r="E26" s="1542"/>
      <c r="F26" s="1542"/>
      <c r="G26" s="1542"/>
      <c r="H26" s="1542"/>
      <c r="I26" s="1543"/>
    </row>
    <row r="27" spans="1:9" ht="23.25" customHeight="1" thickBot="1" x14ac:dyDescent="0.25">
      <c r="A27" s="1544" t="s">
        <v>277</v>
      </c>
      <c r="B27" s="1545"/>
      <c r="C27" s="1545"/>
      <c r="D27" s="1545"/>
      <c r="E27" s="1545"/>
      <c r="F27" s="1545"/>
      <c r="G27" s="1545"/>
      <c r="H27" s="1545"/>
      <c r="I27" s="1546"/>
    </row>
    <row r="28" spans="1:9" s="60" customFormat="1" ht="18.75" customHeight="1" thickBot="1" x14ac:dyDescent="0.25">
      <c r="A28" s="1550" t="s">
        <v>421</v>
      </c>
      <c r="B28" s="1551"/>
      <c r="C28" s="1551"/>
      <c r="D28" s="1551"/>
      <c r="E28" s="1551"/>
      <c r="F28" s="1551"/>
      <c r="G28" s="1551"/>
      <c r="H28" s="1551"/>
      <c r="I28" s="1552"/>
    </row>
    <row r="29" spans="1:9" s="120" customFormat="1" ht="52.5" thickBot="1" x14ac:dyDescent="0.25">
      <c r="A29" s="164" t="s">
        <v>465</v>
      </c>
      <c r="B29" s="2" t="s">
        <v>459</v>
      </c>
      <c r="C29" s="172" t="s">
        <v>455</v>
      </c>
      <c r="D29" s="2" t="s">
        <v>458</v>
      </c>
      <c r="E29" s="8" t="s">
        <v>1</v>
      </c>
      <c r="F29" s="2" t="s">
        <v>1393</v>
      </c>
      <c r="G29" s="2" t="s">
        <v>1394</v>
      </c>
      <c r="H29" s="2" t="s">
        <v>1395</v>
      </c>
      <c r="I29" s="2" t="s">
        <v>1396</v>
      </c>
    </row>
    <row r="30" spans="1:9" s="60" customFormat="1" ht="21.95" customHeight="1" x14ac:dyDescent="0.2">
      <c r="A30" s="222">
        <v>11100100100</v>
      </c>
      <c r="B30" s="4" t="s">
        <v>650</v>
      </c>
      <c r="C30" s="179"/>
      <c r="D30" s="370" t="s">
        <v>807</v>
      </c>
      <c r="E30" s="61" t="s">
        <v>359</v>
      </c>
      <c r="F30" s="62">
        <f>F91</f>
        <v>71461594.270000011</v>
      </c>
      <c r="G30" s="336">
        <f>G91</f>
        <v>88565815.599999994</v>
      </c>
      <c r="H30" s="62">
        <f>H91</f>
        <v>44473417.899999999</v>
      </c>
      <c r="I30" s="349">
        <f>I91</f>
        <v>79065815.599999994</v>
      </c>
    </row>
    <row r="31" spans="1:9" s="60" customFormat="1" ht="21.95" customHeight="1" x14ac:dyDescent="0.2">
      <c r="A31" s="223">
        <v>11118300100</v>
      </c>
      <c r="B31" s="4" t="s">
        <v>650</v>
      </c>
      <c r="C31" s="174"/>
      <c r="D31" s="370" t="s">
        <v>807</v>
      </c>
      <c r="E31" s="63" t="s">
        <v>360</v>
      </c>
      <c r="F31" s="64">
        <f>F128</f>
        <v>1357592.5775000001</v>
      </c>
      <c r="G31" s="337">
        <f>G128</f>
        <v>2170775.4</v>
      </c>
      <c r="H31" s="64">
        <f>H128</f>
        <v>1232573.0875000001</v>
      </c>
      <c r="I31" s="350">
        <f>I128</f>
        <v>3707297.6159999999</v>
      </c>
    </row>
    <row r="32" spans="1:9" s="60" customFormat="1" ht="21.95" customHeight="1" x14ac:dyDescent="0.2">
      <c r="A32" s="223">
        <v>11101800100</v>
      </c>
      <c r="B32" s="4" t="s">
        <v>650</v>
      </c>
      <c r="C32" s="175"/>
      <c r="D32" s="370" t="s">
        <v>807</v>
      </c>
      <c r="E32" s="63" t="s">
        <v>361</v>
      </c>
      <c r="F32" s="64">
        <f>F183</f>
        <v>23139886.969999999</v>
      </c>
      <c r="G32" s="337">
        <f>G183</f>
        <v>37704079.200000003</v>
      </c>
      <c r="H32" s="64">
        <f>H183</f>
        <v>123557116.26000001</v>
      </c>
      <c r="I32" s="350">
        <f>I183</f>
        <v>56622421.850000001</v>
      </c>
    </row>
    <row r="33" spans="1:9" s="60" customFormat="1" ht="21.95" customHeight="1" x14ac:dyDescent="0.2">
      <c r="A33" s="223"/>
      <c r="B33" s="4"/>
      <c r="C33" s="174"/>
      <c r="D33" s="4"/>
      <c r="E33" s="63"/>
      <c r="F33" s="64"/>
      <c r="G33" s="29"/>
      <c r="H33" s="74"/>
      <c r="I33" s="19"/>
    </row>
    <row r="34" spans="1:9" s="60" customFormat="1" ht="21.95" customHeight="1" x14ac:dyDescent="0.2">
      <c r="A34" s="223"/>
      <c r="B34" s="4"/>
      <c r="C34" s="174"/>
      <c r="D34" s="4"/>
      <c r="E34" s="63"/>
      <c r="F34" s="64"/>
      <c r="G34" s="29"/>
      <c r="H34" s="74"/>
      <c r="I34" s="19"/>
    </row>
    <row r="35" spans="1:9" s="60" customFormat="1" ht="21.95" customHeight="1" thickBot="1" x14ac:dyDescent="0.25">
      <c r="A35" s="223"/>
      <c r="B35" s="4"/>
      <c r="C35" s="174"/>
      <c r="D35" s="4"/>
      <c r="E35" s="63"/>
      <c r="F35" s="64"/>
      <c r="G35" s="29"/>
      <c r="H35" s="74"/>
      <c r="I35" s="19"/>
    </row>
    <row r="36" spans="1:9" s="60" customFormat="1" ht="21.95" customHeight="1" thickBot="1" x14ac:dyDescent="0.25">
      <c r="A36" s="165"/>
      <c r="B36" s="480"/>
      <c r="C36" s="180"/>
      <c r="D36" s="480"/>
      <c r="E36" s="453" t="s">
        <v>509</v>
      </c>
      <c r="F36" s="464">
        <f>SUM(F30:F35)</f>
        <v>95959073.81750001</v>
      </c>
      <c r="G36" s="459">
        <f>SUM(G30:G35)</f>
        <v>128440670.2</v>
      </c>
      <c r="H36" s="464">
        <f>SUM(H30:H35)</f>
        <v>169263107.2475</v>
      </c>
      <c r="I36" s="464">
        <f>SUM(I30:I35)</f>
        <v>139395535.06599998</v>
      </c>
    </row>
    <row r="37" spans="1:9" s="60" customFormat="1" ht="21.95" customHeight="1" thickBot="1" x14ac:dyDescent="0.25">
      <c r="A37" s="1553" t="s">
        <v>508</v>
      </c>
      <c r="B37" s="1554"/>
      <c r="C37" s="1554"/>
      <c r="D37" s="1554"/>
      <c r="E37" s="1554"/>
      <c r="F37" s="1554"/>
      <c r="G37" s="1554"/>
      <c r="H37" s="1554"/>
      <c r="I37" s="1555"/>
    </row>
    <row r="38" spans="1:9" s="60" customFormat="1" ht="21.95" customHeight="1" x14ac:dyDescent="0.2">
      <c r="A38" s="226"/>
      <c r="B38" s="473"/>
      <c r="C38" s="177"/>
      <c r="D38" s="473"/>
      <c r="E38" s="461" t="s">
        <v>164</v>
      </c>
      <c r="F38" s="462">
        <f t="shared" ref="F38:I39" si="1">SUM(F89+F126+F181)</f>
        <v>59915073.817500003</v>
      </c>
      <c r="G38" s="462">
        <f t="shared" si="1"/>
        <v>69240670.200000003</v>
      </c>
      <c r="H38" s="462">
        <f t="shared" si="1"/>
        <v>38325375.4375</v>
      </c>
      <c r="I38" s="462">
        <f t="shared" si="1"/>
        <v>58695535.066</v>
      </c>
    </row>
    <row r="39" spans="1:9" s="60" customFormat="1" ht="21.95" customHeight="1" thickBot="1" x14ac:dyDescent="0.25">
      <c r="A39" s="227"/>
      <c r="B39" s="381"/>
      <c r="C39" s="178"/>
      <c r="D39" s="381"/>
      <c r="E39" s="382" t="s">
        <v>505</v>
      </c>
      <c r="F39" s="463">
        <f t="shared" si="1"/>
        <v>36044000</v>
      </c>
      <c r="G39" s="463">
        <f t="shared" si="1"/>
        <v>59200000</v>
      </c>
      <c r="H39" s="463">
        <f t="shared" si="1"/>
        <v>130937731.81</v>
      </c>
      <c r="I39" s="463">
        <f t="shared" si="1"/>
        <v>80700000</v>
      </c>
    </row>
    <row r="40" spans="1:9" s="60" customFormat="1" ht="21.95" customHeight="1" thickBot="1" x14ac:dyDescent="0.25">
      <c r="A40" s="165"/>
      <c r="B40" s="480"/>
      <c r="C40" s="180"/>
      <c r="D40" s="480"/>
      <c r="E40" s="453" t="s">
        <v>296</v>
      </c>
      <c r="F40" s="464">
        <f>SUM(F38:F39)</f>
        <v>95959073.817499995</v>
      </c>
      <c r="G40" s="464">
        <f>SUM(G38:G39)</f>
        <v>128440670.2</v>
      </c>
      <c r="H40" s="464">
        <f>SUM(H38:H39)</f>
        <v>169263107.2475</v>
      </c>
      <c r="I40" s="464">
        <f>SUM(I38:I39)</f>
        <v>139395535.06599998</v>
      </c>
    </row>
    <row r="41" spans="1:9" ht="22.5" x14ac:dyDescent="0.25">
      <c r="A41" s="1535" t="s">
        <v>786</v>
      </c>
      <c r="B41" s="1536"/>
      <c r="C41" s="1536"/>
      <c r="D41" s="1536"/>
      <c r="E41" s="1536"/>
      <c r="F41" s="1536"/>
      <c r="G41" s="1536"/>
      <c r="H41" s="1536"/>
      <c r="I41" s="1537"/>
    </row>
    <row r="42" spans="1:9" ht="19.5" x14ac:dyDescent="0.2">
      <c r="A42" s="1538" t="s">
        <v>487</v>
      </c>
      <c r="B42" s="1539"/>
      <c r="C42" s="1539"/>
      <c r="D42" s="1539"/>
      <c r="E42" s="1539"/>
      <c r="F42" s="1539"/>
      <c r="G42" s="1539"/>
      <c r="H42" s="1539"/>
      <c r="I42" s="1540"/>
    </row>
    <row r="43" spans="1:9" ht="22.5" x14ac:dyDescent="0.25">
      <c r="A43" s="1541" t="s">
        <v>1391</v>
      </c>
      <c r="B43" s="1542"/>
      <c r="C43" s="1542"/>
      <c r="D43" s="1542"/>
      <c r="E43" s="1542"/>
      <c r="F43" s="1542"/>
      <c r="G43" s="1542"/>
      <c r="H43" s="1542"/>
      <c r="I43" s="1543"/>
    </row>
    <row r="44" spans="1:9" ht="28.5" customHeight="1" thickBot="1" x14ac:dyDescent="0.25">
      <c r="A44" s="1544" t="s">
        <v>277</v>
      </c>
      <c r="B44" s="1545"/>
      <c r="C44" s="1545"/>
      <c r="D44" s="1545"/>
      <c r="E44" s="1545"/>
      <c r="F44" s="1545"/>
      <c r="G44" s="1545"/>
      <c r="H44" s="1545"/>
      <c r="I44" s="1546"/>
    </row>
    <row r="45" spans="1:9" s="60" customFormat="1" ht="18.75" customHeight="1" thickBot="1" x14ac:dyDescent="0.25">
      <c r="A45" s="1550" t="s">
        <v>828</v>
      </c>
      <c r="B45" s="1551"/>
      <c r="C45" s="1551"/>
      <c r="D45" s="1551"/>
      <c r="E45" s="1551"/>
      <c r="F45" s="1551"/>
      <c r="G45" s="1551"/>
      <c r="H45" s="1551"/>
      <c r="I45" s="1552"/>
    </row>
    <row r="46" spans="1:9" s="120" customFormat="1" ht="54.75" customHeight="1" thickBot="1" x14ac:dyDescent="0.25">
      <c r="A46" s="1363" t="s">
        <v>465</v>
      </c>
      <c r="B46" s="163" t="s">
        <v>459</v>
      </c>
      <c r="C46" s="1364" t="s">
        <v>455</v>
      </c>
      <c r="D46" s="163" t="s">
        <v>458</v>
      </c>
      <c r="E46" s="1285" t="s">
        <v>1</v>
      </c>
      <c r="F46" s="163" t="s">
        <v>1393</v>
      </c>
      <c r="G46" s="163" t="s">
        <v>1394</v>
      </c>
      <c r="H46" s="163" t="s">
        <v>1395</v>
      </c>
      <c r="I46" s="163" t="s">
        <v>1396</v>
      </c>
    </row>
    <row r="47" spans="1:9" s="60" customFormat="1" ht="21.95" customHeight="1" x14ac:dyDescent="0.2">
      <c r="A47" s="233">
        <v>20000000</v>
      </c>
      <c r="B47" s="89"/>
      <c r="C47" s="188"/>
      <c r="D47" s="1370" t="s">
        <v>807</v>
      </c>
      <c r="E47" s="90" t="s">
        <v>163</v>
      </c>
      <c r="F47" s="1371"/>
      <c r="G47" s="1371"/>
      <c r="H47" s="91"/>
      <c r="I47" s="352"/>
    </row>
    <row r="48" spans="1:9" s="60" customFormat="1" ht="21.95" customHeight="1" x14ac:dyDescent="0.2">
      <c r="A48" s="228">
        <v>21000000</v>
      </c>
      <c r="B48" s="78"/>
      <c r="C48" s="182"/>
      <c r="D48" s="374" t="s">
        <v>807</v>
      </c>
      <c r="E48" s="11" t="s">
        <v>164</v>
      </c>
      <c r="F48" s="18"/>
      <c r="G48" s="18"/>
      <c r="H48" s="74"/>
      <c r="I48" s="19"/>
    </row>
    <row r="49" spans="1:9" s="60" customFormat="1" ht="21.95" customHeight="1" x14ac:dyDescent="0.2">
      <c r="A49" s="228">
        <v>21010000</v>
      </c>
      <c r="B49" s="78"/>
      <c r="C49" s="182"/>
      <c r="D49" s="374" t="s">
        <v>807</v>
      </c>
      <c r="E49" s="11" t="s">
        <v>165</v>
      </c>
      <c r="F49" s="18"/>
      <c r="G49" s="18"/>
      <c r="H49" s="74"/>
      <c r="I49" s="19"/>
    </row>
    <row r="50" spans="1:9" s="60" customFormat="1" ht="21.95" customHeight="1" x14ac:dyDescent="0.2">
      <c r="A50" s="229">
        <v>21010101</v>
      </c>
      <c r="B50" s="162" t="s">
        <v>650</v>
      </c>
      <c r="C50" s="183"/>
      <c r="D50" s="370" t="s">
        <v>807</v>
      </c>
      <c r="E50" s="79" t="s">
        <v>166</v>
      </c>
      <c r="F50" s="18"/>
      <c r="G50" s="18"/>
      <c r="H50" s="29"/>
      <c r="I50" s="19"/>
    </row>
    <row r="51" spans="1:9" s="60" customFormat="1" ht="30" customHeight="1" x14ac:dyDescent="0.2">
      <c r="A51" s="230">
        <v>21010102</v>
      </c>
      <c r="B51" s="162" t="s">
        <v>650</v>
      </c>
      <c r="C51" s="184"/>
      <c r="D51" s="370" t="s">
        <v>807</v>
      </c>
      <c r="E51" s="335" t="s">
        <v>675</v>
      </c>
      <c r="F51" s="18">
        <f>G51-(G51*5%)</f>
        <v>12831722.199999999</v>
      </c>
      <c r="G51" s="18">
        <v>13507076</v>
      </c>
      <c r="H51" s="29">
        <f>G51/12*9</f>
        <v>10130307</v>
      </c>
      <c r="I51" s="19">
        <f>'OFFICE OF THE CM'!D26</f>
        <v>13507076</v>
      </c>
    </row>
    <row r="52" spans="1:9" s="60" customFormat="1" ht="21.95" customHeight="1" x14ac:dyDescent="0.2">
      <c r="A52" s="228">
        <v>21020000</v>
      </c>
      <c r="B52" s="78"/>
      <c r="C52" s="182"/>
      <c r="D52" s="374" t="s">
        <v>807</v>
      </c>
      <c r="E52" s="11" t="s">
        <v>176</v>
      </c>
      <c r="F52" s="18"/>
      <c r="G52" s="18"/>
      <c r="H52" s="29"/>
      <c r="I52" s="19"/>
    </row>
    <row r="53" spans="1:9" s="60" customFormat="1" ht="35.25" customHeight="1" x14ac:dyDescent="0.2">
      <c r="A53" s="228">
        <v>21020200</v>
      </c>
      <c r="B53" s="78"/>
      <c r="C53" s="182"/>
      <c r="D53" s="374" t="s">
        <v>807</v>
      </c>
      <c r="E53" s="11" t="s">
        <v>191</v>
      </c>
      <c r="F53" s="18"/>
      <c r="G53" s="18"/>
      <c r="H53" s="29"/>
      <c r="I53" s="19"/>
    </row>
    <row r="54" spans="1:9" s="60" customFormat="1" ht="21.95" customHeight="1" x14ac:dyDescent="0.2">
      <c r="A54" s="230">
        <v>21200201</v>
      </c>
      <c r="B54" s="162" t="s">
        <v>650</v>
      </c>
      <c r="C54" s="184"/>
      <c r="D54" s="370" t="s">
        <v>807</v>
      </c>
      <c r="E54" s="79" t="s">
        <v>423</v>
      </c>
      <c r="F54" s="18"/>
      <c r="G54" s="18"/>
      <c r="H54" s="29"/>
      <c r="I54" s="19"/>
    </row>
    <row r="55" spans="1:9" s="60" customFormat="1" ht="21.95" customHeight="1" x14ac:dyDescent="0.2">
      <c r="A55" s="230">
        <v>21200204</v>
      </c>
      <c r="B55" s="162" t="s">
        <v>650</v>
      </c>
      <c r="C55" s="184"/>
      <c r="D55" s="370" t="s">
        <v>807</v>
      </c>
      <c r="E55" s="63" t="s">
        <v>180</v>
      </c>
      <c r="F55" s="18">
        <f>G55-(G55*5%)</f>
        <v>3849516.66</v>
      </c>
      <c r="G55" s="18">
        <v>4052122.8000000003</v>
      </c>
      <c r="H55" s="74">
        <f>G55/12*9</f>
        <v>3039092.1</v>
      </c>
      <c r="I55" s="19">
        <f>'OFFICE OF THE CM'!F26</f>
        <v>4052122.8000000003</v>
      </c>
    </row>
    <row r="56" spans="1:9" s="60" customFormat="1" ht="21.95" customHeight="1" x14ac:dyDescent="0.2">
      <c r="A56" s="230">
        <v>21200206</v>
      </c>
      <c r="B56" s="162" t="s">
        <v>650</v>
      </c>
      <c r="C56" s="184"/>
      <c r="D56" s="370" t="s">
        <v>807</v>
      </c>
      <c r="E56" s="63" t="s">
        <v>182</v>
      </c>
      <c r="F56" s="18">
        <f>G56-(G56*5%)</f>
        <v>3849516.66</v>
      </c>
      <c r="G56" s="18">
        <v>4052122.8000000003</v>
      </c>
      <c r="H56" s="74">
        <f>G56/12*9</f>
        <v>3039092.1</v>
      </c>
      <c r="I56" s="19">
        <f>'OFFICE OF THE CM'!G26</f>
        <v>4052122.8000000003</v>
      </c>
    </row>
    <row r="57" spans="1:9" s="60" customFormat="1" ht="21.95" customHeight="1" x14ac:dyDescent="0.2">
      <c r="A57" s="230">
        <v>21200209</v>
      </c>
      <c r="B57" s="162" t="s">
        <v>650</v>
      </c>
      <c r="C57" s="184"/>
      <c r="D57" s="370" t="s">
        <v>807</v>
      </c>
      <c r="E57" s="63" t="s">
        <v>424</v>
      </c>
      <c r="F57" s="18"/>
      <c r="G57" s="18">
        <v>1350707.5999999999</v>
      </c>
      <c r="H57" s="29"/>
      <c r="I57" s="19">
        <f>'OFFICE OF THE CM'!M26</f>
        <v>1350707.5999999999</v>
      </c>
    </row>
    <row r="58" spans="1:9" s="60" customFormat="1" ht="21.95" customHeight="1" x14ac:dyDescent="0.2">
      <c r="A58" s="230">
        <v>21200210</v>
      </c>
      <c r="B58" s="162" t="s">
        <v>650</v>
      </c>
      <c r="C58" s="184"/>
      <c r="D58" s="370" t="s">
        <v>807</v>
      </c>
      <c r="E58" s="63" t="s">
        <v>422</v>
      </c>
      <c r="F58" s="18">
        <f>G58-(G58*5%)</f>
        <v>9623791.6500000004</v>
      </c>
      <c r="G58" s="18">
        <v>10130307</v>
      </c>
      <c r="H58" s="74">
        <v>6104363.2000000002</v>
      </c>
      <c r="I58" s="19">
        <f>'OFFICE OF THE CM'!J26</f>
        <v>10130307</v>
      </c>
    </row>
    <row r="59" spans="1:9" s="60" customFormat="1" ht="21.95" customHeight="1" x14ac:dyDescent="0.2">
      <c r="A59" s="230">
        <v>21200212</v>
      </c>
      <c r="B59" s="162" t="s">
        <v>650</v>
      </c>
      <c r="C59" s="184"/>
      <c r="D59" s="370" t="s">
        <v>807</v>
      </c>
      <c r="E59" s="63" t="s">
        <v>445</v>
      </c>
      <c r="F59" s="18"/>
      <c r="G59" s="18"/>
      <c r="H59" s="29"/>
      <c r="I59" s="19"/>
    </row>
    <row r="60" spans="1:9" s="60" customFormat="1" ht="21.95" customHeight="1" x14ac:dyDescent="0.2">
      <c r="A60" s="230">
        <v>21200214</v>
      </c>
      <c r="B60" s="162" t="s">
        <v>650</v>
      </c>
      <c r="C60" s="184"/>
      <c r="D60" s="370" t="s">
        <v>807</v>
      </c>
      <c r="E60" s="63" t="s">
        <v>185</v>
      </c>
      <c r="F60" s="18">
        <f>G60-(G60*5%)</f>
        <v>9623791.6500000004</v>
      </c>
      <c r="G60" s="18">
        <v>10130307</v>
      </c>
      <c r="H60" s="74">
        <f>G60/12*9</f>
        <v>7597730.25</v>
      </c>
      <c r="I60" s="19">
        <f>'OFFICE OF THE CM'!H26</f>
        <v>10130307</v>
      </c>
    </row>
    <row r="61" spans="1:9" s="60" customFormat="1" ht="21.95" customHeight="1" x14ac:dyDescent="0.2">
      <c r="A61" s="230">
        <v>21200217</v>
      </c>
      <c r="B61" s="162" t="s">
        <v>650</v>
      </c>
      <c r="C61" s="184"/>
      <c r="D61" s="370" t="s">
        <v>807</v>
      </c>
      <c r="E61" s="63" t="s">
        <v>187</v>
      </c>
      <c r="F61" s="18"/>
      <c r="G61" s="18">
        <v>2026061.4000000001</v>
      </c>
      <c r="H61" s="80"/>
      <c r="I61" s="19">
        <f>'OFFICE OF THE CM'!I26</f>
        <v>2026061.4000000001</v>
      </c>
    </row>
    <row r="62" spans="1:9" s="60" customFormat="1" ht="21.95" customHeight="1" x14ac:dyDescent="0.2">
      <c r="A62" s="230">
        <v>21200228</v>
      </c>
      <c r="B62" s="162" t="s">
        <v>650</v>
      </c>
      <c r="C62" s="184"/>
      <c r="D62" s="370" t="s">
        <v>807</v>
      </c>
      <c r="E62" s="63" t="s">
        <v>295</v>
      </c>
      <c r="F62" s="18">
        <f>G62-(G62*5%)</f>
        <v>3626255.45</v>
      </c>
      <c r="G62" s="18">
        <v>3817111</v>
      </c>
      <c r="H62" s="74">
        <f>G62/12*9</f>
        <v>2862833.25</v>
      </c>
      <c r="I62" s="19">
        <f>'OFFICE OF THE CM'!E26+'OFFICE OF THE CM'!K26</f>
        <v>3817111</v>
      </c>
    </row>
    <row r="63" spans="1:9" s="60" customFormat="1" ht="21.95" customHeight="1" x14ac:dyDescent="0.2">
      <c r="A63" s="231">
        <v>21020600</v>
      </c>
      <c r="B63" s="83"/>
      <c r="C63" s="185"/>
      <c r="D63" s="374" t="s">
        <v>807</v>
      </c>
      <c r="E63" s="11" t="s">
        <v>195</v>
      </c>
      <c r="F63" s="18"/>
      <c r="G63" s="18"/>
      <c r="H63" s="80"/>
      <c r="I63" s="19"/>
    </row>
    <row r="64" spans="1:9" s="60" customFormat="1" ht="21.95" customHeight="1" x14ac:dyDescent="0.2">
      <c r="A64" s="241">
        <v>21020604</v>
      </c>
      <c r="B64" s="162" t="s">
        <v>650</v>
      </c>
      <c r="C64" s="186"/>
      <c r="D64" s="370" t="s">
        <v>807</v>
      </c>
      <c r="E64" s="79" t="s">
        <v>678</v>
      </c>
      <c r="F64" s="18">
        <v>13050000</v>
      </c>
      <c r="G64" s="18">
        <v>16000000</v>
      </c>
      <c r="H64" s="74">
        <v>2820000</v>
      </c>
      <c r="I64" s="19">
        <v>5000000</v>
      </c>
    </row>
    <row r="65" spans="1:9" s="60" customFormat="1" ht="21.95" customHeight="1" x14ac:dyDescent="0.2">
      <c r="A65" s="232">
        <v>22000000</v>
      </c>
      <c r="B65" s="162"/>
      <c r="C65" s="187"/>
      <c r="D65" s="374" t="s">
        <v>807</v>
      </c>
      <c r="E65" s="58" t="s">
        <v>201</v>
      </c>
      <c r="F65" s="18"/>
      <c r="G65" s="18"/>
      <c r="H65" s="80"/>
      <c r="I65" s="19"/>
    </row>
    <row r="66" spans="1:9" s="60" customFormat="1" ht="21.95" customHeight="1" x14ac:dyDescent="0.2">
      <c r="A66" s="232">
        <v>22010000</v>
      </c>
      <c r="B66" s="162"/>
      <c r="C66" s="187"/>
      <c r="D66" s="374" t="s">
        <v>807</v>
      </c>
      <c r="E66" s="58" t="s">
        <v>202</v>
      </c>
      <c r="F66" s="18"/>
      <c r="G66" s="18"/>
      <c r="H66" s="80"/>
      <c r="I66" s="19"/>
    </row>
    <row r="67" spans="1:9" s="60" customFormat="1" ht="21.95" customHeight="1" x14ac:dyDescent="0.2">
      <c r="A67" s="232">
        <v>22010100</v>
      </c>
      <c r="B67" s="162"/>
      <c r="C67" s="187"/>
      <c r="D67" s="374" t="s">
        <v>807</v>
      </c>
      <c r="E67" s="58" t="s">
        <v>202</v>
      </c>
      <c r="F67" s="18"/>
      <c r="G67" s="18"/>
      <c r="H67" s="80"/>
      <c r="I67" s="19"/>
    </row>
    <row r="68" spans="1:9" s="60" customFormat="1" ht="21.95" customHeight="1" x14ac:dyDescent="0.2">
      <c r="A68" s="223">
        <v>22010103</v>
      </c>
      <c r="B68" s="162" t="s">
        <v>650</v>
      </c>
      <c r="C68" s="174"/>
      <c r="D68" s="370" t="s">
        <v>807</v>
      </c>
      <c r="E68" s="84" t="s">
        <v>839</v>
      </c>
      <c r="F68" s="102"/>
      <c r="G68" s="18"/>
      <c r="H68" s="18"/>
      <c r="I68" s="19"/>
    </row>
    <row r="69" spans="1:9" s="60" customFormat="1" ht="21.95" customHeight="1" x14ac:dyDescent="0.2">
      <c r="A69" s="231">
        <v>22020000</v>
      </c>
      <c r="B69" s="83"/>
      <c r="C69" s="185"/>
      <c r="D69" s="374" t="s">
        <v>807</v>
      </c>
      <c r="E69" s="11" t="s">
        <v>203</v>
      </c>
      <c r="F69" s="18"/>
      <c r="G69" s="18"/>
      <c r="H69" s="80"/>
      <c r="I69" s="19"/>
    </row>
    <row r="70" spans="1:9" s="60" customFormat="1" ht="21.95" customHeight="1" x14ac:dyDescent="0.2">
      <c r="A70" s="231">
        <v>22020100</v>
      </c>
      <c r="B70" s="83"/>
      <c r="C70" s="185"/>
      <c r="D70" s="374" t="s">
        <v>807</v>
      </c>
      <c r="E70" s="11" t="s">
        <v>303</v>
      </c>
      <c r="F70" s="18"/>
      <c r="G70" s="18"/>
      <c r="H70" s="80"/>
      <c r="I70" s="19"/>
    </row>
    <row r="71" spans="1:9" s="60" customFormat="1" ht="21.95" customHeight="1" x14ac:dyDescent="0.2">
      <c r="A71" s="223">
        <v>22020102</v>
      </c>
      <c r="B71" s="162" t="s">
        <v>650</v>
      </c>
      <c r="C71" s="174"/>
      <c r="D71" s="370" t="s">
        <v>807</v>
      </c>
      <c r="E71" s="84" t="s">
        <v>206</v>
      </c>
      <c r="F71" s="80">
        <v>255000</v>
      </c>
      <c r="G71" s="18">
        <v>2000000</v>
      </c>
      <c r="H71" s="80"/>
      <c r="I71" s="19"/>
    </row>
    <row r="72" spans="1:9" s="60" customFormat="1" ht="21.95" customHeight="1" x14ac:dyDescent="0.2">
      <c r="A72" s="223">
        <v>22020104</v>
      </c>
      <c r="B72" s="162" t="s">
        <v>650</v>
      </c>
      <c r="C72" s="174"/>
      <c r="D72" s="370" t="s">
        <v>807</v>
      </c>
      <c r="E72" s="84" t="s">
        <v>208</v>
      </c>
      <c r="F72" s="80">
        <v>2347000</v>
      </c>
      <c r="G72" s="18">
        <v>5000000</v>
      </c>
      <c r="H72" s="80"/>
      <c r="I72" s="19">
        <v>5000000</v>
      </c>
    </row>
    <row r="73" spans="1:9" s="60" customFormat="1" ht="21.95" customHeight="1" x14ac:dyDescent="0.2">
      <c r="A73" s="232">
        <v>22020400</v>
      </c>
      <c r="B73" s="85"/>
      <c r="C73" s="187"/>
      <c r="D73" s="374" t="s">
        <v>807</v>
      </c>
      <c r="E73" s="86" t="s">
        <v>512</v>
      </c>
      <c r="F73" s="339"/>
      <c r="G73" s="339"/>
      <c r="H73" s="82"/>
      <c r="I73" s="347"/>
    </row>
    <row r="74" spans="1:9" s="60" customFormat="1" ht="21.95" customHeight="1" x14ac:dyDescent="0.2">
      <c r="A74" s="223">
        <v>22020303</v>
      </c>
      <c r="B74" s="162" t="s">
        <v>650</v>
      </c>
      <c r="C74" s="174"/>
      <c r="D74" s="370" t="s">
        <v>807</v>
      </c>
      <c r="E74" s="84" t="s">
        <v>513</v>
      </c>
      <c r="F74" s="18"/>
      <c r="G74" s="18"/>
      <c r="H74" s="80"/>
      <c r="I74" s="19"/>
    </row>
    <row r="75" spans="1:9" s="60" customFormat="1" ht="24.75" customHeight="1" x14ac:dyDescent="0.2">
      <c r="A75" s="232">
        <v>22020400</v>
      </c>
      <c r="B75" s="85"/>
      <c r="C75" s="187"/>
      <c r="D75" s="374" t="s">
        <v>807</v>
      </c>
      <c r="E75" s="86" t="s">
        <v>315</v>
      </c>
      <c r="F75" s="18"/>
      <c r="G75" s="18"/>
      <c r="H75" s="80"/>
      <c r="I75" s="19"/>
    </row>
    <row r="76" spans="1:9" s="60" customFormat="1" ht="24.75" customHeight="1" x14ac:dyDescent="0.2">
      <c r="A76" s="232">
        <v>22020500</v>
      </c>
      <c r="B76" s="85"/>
      <c r="C76" s="187"/>
      <c r="D76" s="374" t="s">
        <v>807</v>
      </c>
      <c r="E76" s="58" t="s">
        <v>228</v>
      </c>
      <c r="F76" s="18"/>
      <c r="G76" s="18"/>
      <c r="H76" s="80"/>
      <c r="I76" s="19"/>
    </row>
    <row r="77" spans="1:9" s="60" customFormat="1" ht="24.75" customHeight="1" x14ac:dyDescent="0.2">
      <c r="A77" s="223">
        <v>22020501</v>
      </c>
      <c r="B77" s="162" t="s">
        <v>650</v>
      </c>
      <c r="C77" s="174"/>
      <c r="D77" s="370" t="s">
        <v>807</v>
      </c>
      <c r="E77" s="84" t="s">
        <v>229</v>
      </c>
      <c r="F77" s="18">
        <v>760000</v>
      </c>
      <c r="G77" s="18">
        <v>2000000</v>
      </c>
      <c r="H77" s="80">
        <v>955000</v>
      </c>
      <c r="I77" s="19">
        <v>4000000</v>
      </c>
    </row>
    <row r="78" spans="1:9" s="60" customFormat="1" ht="21.95" customHeight="1" x14ac:dyDescent="0.2">
      <c r="A78" s="232">
        <v>22020600</v>
      </c>
      <c r="B78" s="85"/>
      <c r="C78" s="187"/>
      <c r="D78" s="374" t="s">
        <v>807</v>
      </c>
      <c r="E78" s="58" t="s">
        <v>230</v>
      </c>
      <c r="F78" s="18"/>
      <c r="G78" s="18"/>
      <c r="H78" s="80"/>
      <c r="I78" s="19"/>
    </row>
    <row r="79" spans="1:9" s="60" customFormat="1" ht="21.95" customHeight="1" x14ac:dyDescent="0.2">
      <c r="A79" s="223">
        <v>22020601</v>
      </c>
      <c r="B79" s="162" t="s">
        <v>650</v>
      </c>
      <c r="C79" s="174"/>
      <c r="D79" s="370" t="s">
        <v>807</v>
      </c>
      <c r="E79" s="84" t="s">
        <v>833</v>
      </c>
      <c r="F79" s="18"/>
      <c r="G79" s="18"/>
      <c r="H79" s="80"/>
      <c r="I79" s="19"/>
    </row>
    <row r="80" spans="1:9" s="60" customFormat="1" ht="21.95" customHeight="1" x14ac:dyDescent="0.2">
      <c r="A80" s="223">
        <v>22020604</v>
      </c>
      <c r="B80" s="162" t="s">
        <v>650</v>
      </c>
      <c r="C80" s="174"/>
      <c r="D80" s="370" t="s">
        <v>807</v>
      </c>
      <c r="E80" s="84" t="s">
        <v>233</v>
      </c>
      <c r="F80" s="18">
        <v>6450000</v>
      </c>
      <c r="G80" s="18">
        <v>8000000</v>
      </c>
      <c r="H80" s="80">
        <v>4900000</v>
      </c>
      <c r="I80" s="19">
        <v>8000000</v>
      </c>
    </row>
    <row r="81" spans="1:9" s="60" customFormat="1" ht="21.95" customHeight="1" x14ac:dyDescent="0.2">
      <c r="A81" s="232">
        <v>22020700</v>
      </c>
      <c r="B81" s="85"/>
      <c r="C81" s="187"/>
      <c r="D81" s="374" t="s">
        <v>807</v>
      </c>
      <c r="E81" s="86" t="s">
        <v>514</v>
      </c>
      <c r="F81" s="339"/>
      <c r="G81" s="339"/>
      <c r="H81" s="82"/>
      <c r="I81" s="347"/>
    </row>
    <row r="82" spans="1:9" s="60" customFormat="1" ht="21.95" customHeight="1" x14ac:dyDescent="0.2">
      <c r="A82" s="223">
        <v>22020711</v>
      </c>
      <c r="B82" s="162" t="s">
        <v>650</v>
      </c>
      <c r="C82" s="174"/>
      <c r="D82" s="370" t="s">
        <v>807</v>
      </c>
      <c r="E82" s="84" t="s">
        <v>676</v>
      </c>
      <c r="F82" s="18"/>
      <c r="G82" s="18"/>
      <c r="H82" s="80"/>
      <c r="I82" s="19"/>
    </row>
    <row r="83" spans="1:9" s="60" customFormat="1" ht="21.95" customHeight="1" x14ac:dyDescent="0.2">
      <c r="A83" s="232">
        <v>22022000</v>
      </c>
      <c r="B83" s="85"/>
      <c r="C83" s="187"/>
      <c r="D83" s="374" t="s">
        <v>807</v>
      </c>
      <c r="E83" s="58" t="s">
        <v>246</v>
      </c>
      <c r="F83" s="18"/>
      <c r="G83" s="18"/>
      <c r="H83" s="80"/>
      <c r="I83" s="19"/>
    </row>
    <row r="84" spans="1:9" s="60" customFormat="1" ht="21.95" customHeight="1" x14ac:dyDescent="0.2">
      <c r="A84" s="223">
        <v>22022001</v>
      </c>
      <c r="B84" s="162" t="s">
        <v>650</v>
      </c>
      <c r="C84" s="174"/>
      <c r="D84" s="370" t="s">
        <v>807</v>
      </c>
      <c r="E84" s="63" t="s">
        <v>247</v>
      </c>
      <c r="F84" s="18">
        <v>2865000</v>
      </c>
      <c r="G84" s="18">
        <v>3000000</v>
      </c>
      <c r="H84" s="80">
        <v>1050000</v>
      </c>
      <c r="I84" s="19">
        <v>4500000</v>
      </c>
    </row>
    <row r="85" spans="1:9" s="60" customFormat="1" ht="21.95" customHeight="1" x14ac:dyDescent="0.2">
      <c r="A85" s="223">
        <v>22022002</v>
      </c>
      <c r="B85" s="162" t="s">
        <v>650</v>
      </c>
      <c r="C85" s="174"/>
      <c r="D85" s="370" t="s">
        <v>807</v>
      </c>
      <c r="E85" s="63" t="s">
        <v>248</v>
      </c>
      <c r="F85" s="18"/>
      <c r="G85" s="18"/>
      <c r="H85" s="80"/>
      <c r="I85" s="19"/>
    </row>
    <row r="86" spans="1:9" s="60" customFormat="1" ht="21.95" customHeight="1" x14ac:dyDescent="0.2">
      <c r="A86" s="223">
        <v>22022003</v>
      </c>
      <c r="B86" s="162" t="s">
        <v>650</v>
      </c>
      <c r="C86" s="174"/>
      <c r="D86" s="370" t="s">
        <v>807</v>
      </c>
      <c r="E86" s="63" t="s">
        <v>249</v>
      </c>
      <c r="F86" s="80">
        <v>2330000</v>
      </c>
      <c r="G86" s="18">
        <v>3500000</v>
      </c>
      <c r="H86" s="80">
        <v>1975000</v>
      </c>
      <c r="I86" s="19">
        <v>3500000</v>
      </c>
    </row>
    <row r="87" spans="1:9" s="60" customFormat="1" ht="21.95" customHeight="1" x14ac:dyDescent="0.2">
      <c r="A87" s="232">
        <v>22040100</v>
      </c>
      <c r="B87" s="85"/>
      <c r="C87" s="187"/>
      <c r="D87" s="374" t="s">
        <v>807</v>
      </c>
      <c r="E87" s="58" t="s">
        <v>262</v>
      </c>
      <c r="F87" s="18"/>
      <c r="G87" s="18"/>
      <c r="H87" s="80"/>
      <c r="I87" s="19"/>
    </row>
    <row r="88" spans="1:9" s="60" customFormat="1" ht="21.95" customHeight="1" thickBot="1" x14ac:dyDescent="0.25">
      <c r="A88" s="1372">
        <v>22040109</v>
      </c>
      <c r="B88" s="1336" t="s">
        <v>650</v>
      </c>
      <c r="C88" s="1373"/>
      <c r="D88" s="902" t="s">
        <v>807</v>
      </c>
      <c r="E88" s="1374" t="s">
        <v>263</v>
      </c>
      <c r="F88" s="1375"/>
      <c r="G88" s="1375"/>
      <c r="H88" s="1376"/>
      <c r="I88" s="1377"/>
    </row>
    <row r="89" spans="1:9" s="60" customFormat="1" ht="21.95" customHeight="1" thickBot="1" x14ac:dyDescent="0.25">
      <c r="A89" s="1365"/>
      <c r="B89" s="1366"/>
      <c r="C89" s="1367"/>
      <c r="D89" s="1366"/>
      <c r="E89" s="1368" t="s">
        <v>164</v>
      </c>
      <c r="F89" s="1369">
        <f>SUM(F48:F68)</f>
        <v>56454594.270000003</v>
      </c>
      <c r="G89" s="1369">
        <f>SUM(G48:G68)</f>
        <v>65065815.600000001</v>
      </c>
      <c r="H89" s="1369">
        <f>SUM(H48:H68)</f>
        <v>35593417.899999999</v>
      </c>
      <c r="I89" s="1369">
        <f>SUM(I48:I68)</f>
        <v>54065815.600000001</v>
      </c>
    </row>
    <row r="90" spans="1:9" s="60" customFormat="1" ht="21.95" customHeight="1" thickBot="1" x14ac:dyDescent="0.25">
      <c r="A90" s="513"/>
      <c r="B90" s="514"/>
      <c r="C90" s="515"/>
      <c r="D90" s="514"/>
      <c r="E90" s="516" t="s">
        <v>203</v>
      </c>
      <c r="F90" s="517">
        <f>SUM(F70:F88)</f>
        <v>15007000</v>
      </c>
      <c r="G90" s="517">
        <f>SUM(G70:G88)</f>
        <v>23500000</v>
      </c>
      <c r="H90" s="517">
        <f>SUM(H70:H88)</f>
        <v>8880000</v>
      </c>
      <c r="I90" s="517">
        <f>SUM(I70:I88)</f>
        <v>25000000</v>
      </c>
    </row>
    <row r="91" spans="1:9" s="60" customFormat="1" ht="21.95" customHeight="1" thickBot="1" x14ac:dyDescent="0.25">
      <c r="A91" s="240"/>
      <c r="B91" s="420"/>
      <c r="C91" s="419"/>
      <c r="D91" s="254"/>
      <c r="E91" s="422" t="s">
        <v>296</v>
      </c>
      <c r="F91" s="385">
        <f>SUM(F89:F90)</f>
        <v>71461594.270000011</v>
      </c>
      <c r="G91" s="385">
        <f>SUM(G89:G90)</f>
        <v>88565815.599999994</v>
      </c>
      <c r="H91" s="385">
        <f>SUM(H89:H90)</f>
        <v>44473417.899999999</v>
      </c>
      <c r="I91" s="385">
        <f>SUM(I89:I90)</f>
        <v>79065815.599999994</v>
      </c>
    </row>
    <row r="92" spans="1:9" ht="22.5" x14ac:dyDescent="0.25">
      <c r="A92" s="1535" t="s">
        <v>786</v>
      </c>
      <c r="B92" s="1536"/>
      <c r="C92" s="1536"/>
      <c r="D92" s="1536"/>
      <c r="E92" s="1536"/>
      <c r="F92" s="1536"/>
      <c r="G92" s="1536"/>
      <c r="H92" s="1536"/>
      <c r="I92" s="1537"/>
    </row>
    <row r="93" spans="1:9" ht="19.5" x14ac:dyDescent="0.2">
      <c r="A93" s="1538" t="s">
        <v>487</v>
      </c>
      <c r="B93" s="1539"/>
      <c r="C93" s="1539"/>
      <c r="D93" s="1539"/>
      <c r="E93" s="1539"/>
      <c r="F93" s="1539"/>
      <c r="G93" s="1539"/>
      <c r="H93" s="1539"/>
      <c r="I93" s="1540"/>
    </row>
    <row r="94" spans="1:9" ht="22.5" x14ac:dyDescent="0.25">
      <c r="A94" s="1541" t="s">
        <v>1391</v>
      </c>
      <c r="B94" s="1542"/>
      <c r="C94" s="1542"/>
      <c r="D94" s="1542"/>
      <c r="E94" s="1542"/>
      <c r="F94" s="1542"/>
      <c r="G94" s="1542"/>
      <c r="H94" s="1542"/>
      <c r="I94" s="1543"/>
    </row>
    <row r="95" spans="1:9" ht="24.75" customHeight="1" thickBot="1" x14ac:dyDescent="0.25">
      <c r="A95" s="1544" t="s">
        <v>277</v>
      </c>
      <c r="B95" s="1545"/>
      <c r="C95" s="1545"/>
      <c r="D95" s="1545"/>
      <c r="E95" s="1545"/>
      <c r="F95" s="1545"/>
      <c r="G95" s="1545"/>
      <c r="H95" s="1545"/>
      <c r="I95" s="1546"/>
    </row>
    <row r="96" spans="1:9" s="60" customFormat="1" ht="29.25" customHeight="1" thickBot="1" x14ac:dyDescent="0.25">
      <c r="A96" s="1556" t="s">
        <v>314</v>
      </c>
      <c r="B96" s="1557"/>
      <c r="C96" s="1557"/>
      <c r="D96" s="1557"/>
      <c r="E96" s="1557"/>
      <c r="F96" s="1557"/>
      <c r="G96" s="1557"/>
      <c r="H96" s="1557"/>
      <c r="I96" s="1558"/>
    </row>
    <row r="97" spans="1:9" s="120" customFormat="1" ht="60" customHeight="1" thickBot="1" x14ac:dyDescent="0.25">
      <c r="A97" s="1363" t="s">
        <v>465</v>
      </c>
      <c r="B97" s="163" t="s">
        <v>459</v>
      </c>
      <c r="C97" s="1364" t="s">
        <v>455</v>
      </c>
      <c r="D97" s="163" t="s">
        <v>458</v>
      </c>
      <c r="E97" s="1285" t="s">
        <v>1</v>
      </c>
      <c r="F97" s="163" t="s">
        <v>1393</v>
      </c>
      <c r="G97" s="163" t="s">
        <v>1394</v>
      </c>
      <c r="H97" s="163" t="s">
        <v>1395</v>
      </c>
      <c r="I97" s="163" t="s">
        <v>1396</v>
      </c>
    </row>
    <row r="98" spans="1:9" s="60" customFormat="1" ht="21.95" customHeight="1" x14ac:dyDescent="0.2">
      <c r="A98" s="233">
        <v>20000000</v>
      </c>
      <c r="B98" s="89"/>
      <c r="C98" s="188"/>
      <c r="D98" s="1370" t="s">
        <v>807</v>
      </c>
      <c r="E98" s="90" t="s">
        <v>163</v>
      </c>
      <c r="F98" s="91"/>
      <c r="G98" s="1371"/>
      <c r="H98" s="91"/>
      <c r="I98" s="352"/>
    </row>
    <row r="99" spans="1:9" s="60" customFormat="1" ht="21.95" customHeight="1" x14ac:dyDescent="0.2">
      <c r="A99" s="228">
        <v>21000000</v>
      </c>
      <c r="B99" s="78"/>
      <c r="C99" s="182"/>
      <c r="D99" s="374" t="s">
        <v>807</v>
      </c>
      <c r="E99" s="11" t="s">
        <v>164</v>
      </c>
      <c r="F99" s="74"/>
      <c r="G99" s="18"/>
      <c r="H99" s="74"/>
      <c r="I99" s="19"/>
    </row>
    <row r="100" spans="1:9" s="60" customFormat="1" ht="21.95" customHeight="1" x14ac:dyDescent="0.2">
      <c r="A100" s="228">
        <v>21010000</v>
      </c>
      <c r="B100" s="78"/>
      <c r="C100" s="182"/>
      <c r="D100" s="374" t="s">
        <v>807</v>
      </c>
      <c r="E100" s="11" t="s">
        <v>165</v>
      </c>
      <c r="F100" s="74"/>
      <c r="G100" s="18"/>
      <c r="H100" s="74"/>
      <c r="I100" s="19"/>
    </row>
    <row r="101" spans="1:9" s="60" customFormat="1" ht="21.95" customHeight="1" x14ac:dyDescent="0.2">
      <c r="A101" s="230">
        <v>21010103</v>
      </c>
      <c r="B101" s="162" t="s">
        <v>650</v>
      </c>
      <c r="C101" s="184"/>
      <c r="D101" s="370" t="s">
        <v>807</v>
      </c>
      <c r="E101" s="79" t="s">
        <v>168</v>
      </c>
      <c r="F101" s="18">
        <f>G101-(G101*5%)</f>
        <v>700960.35</v>
      </c>
      <c r="G101" s="18">
        <v>737853</v>
      </c>
      <c r="H101" s="29">
        <f>G101/12*9</f>
        <v>553389.75</v>
      </c>
      <c r="I101" s="19">
        <f>'OFFICE OF THE CM'!E32</f>
        <v>871787.04</v>
      </c>
    </row>
    <row r="102" spans="1:9" s="60" customFormat="1" ht="21.95" customHeight="1" x14ac:dyDescent="0.2">
      <c r="A102" s="230">
        <v>21010104</v>
      </c>
      <c r="B102" s="162" t="s">
        <v>650</v>
      </c>
      <c r="C102" s="184"/>
      <c r="D102" s="370" t="s">
        <v>807</v>
      </c>
      <c r="E102" s="79" t="s">
        <v>169</v>
      </c>
      <c r="F102" s="18"/>
      <c r="G102" s="18"/>
      <c r="H102" s="29"/>
      <c r="I102" s="19"/>
    </row>
    <row r="103" spans="1:9" s="60" customFormat="1" ht="21.95" customHeight="1" x14ac:dyDescent="0.2">
      <c r="A103" s="230">
        <v>21010105</v>
      </c>
      <c r="B103" s="162" t="s">
        <v>650</v>
      </c>
      <c r="C103" s="184"/>
      <c r="D103" s="370" t="s">
        <v>807</v>
      </c>
      <c r="E103" s="79" t="s">
        <v>170</v>
      </c>
      <c r="F103" s="18"/>
      <c r="G103" s="18"/>
      <c r="H103" s="29"/>
      <c r="I103" s="19"/>
    </row>
    <row r="104" spans="1:9" s="60" customFormat="1" ht="21.95" customHeight="1" x14ac:dyDescent="0.2">
      <c r="A104" s="230">
        <v>21010106</v>
      </c>
      <c r="B104" s="162" t="s">
        <v>650</v>
      </c>
      <c r="C104" s="184"/>
      <c r="D104" s="370" t="s">
        <v>807</v>
      </c>
      <c r="E104" s="79" t="s">
        <v>677</v>
      </c>
      <c r="F104" s="18"/>
      <c r="G104" s="18"/>
      <c r="H104" s="29"/>
      <c r="I104" s="19"/>
    </row>
    <row r="105" spans="1:9" s="60" customFormat="1" ht="21.95" customHeight="1" x14ac:dyDescent="0.2">
      <c r="A105" s="241"/>
      <c r="B105" s="162" t="s">
        <v>650</v>
      </c>
      <c r="C105" s="184"/>
      <c r="D105" s="370" t="s">
        <v>807</v>
      </c>
      <c r="E105" s="79" t="s">
        <v>680</v>
      </c>
      <c r="F105" s="18"/>
      <c r="G105" s="18">
        <v>110677.95</v>
      </c>
      <c r="H105" s="74"/>
      <c r="I105" s="19">
        <v>480000</v>
      </c>
    </row>
    <row r="106" spans="1:9" s="60" customFormat="1" ht="21.95" customHeight="1" x14ac:dyDescent="0.2">
      <c r="A106" s="228">
        <v>21020300</v>
      </c>
      <c r="B106" s="162"/>
      <c r="C106" s="182"/>
      <c r="D106" s="374" t="s">
        <v>807</v>
      </c>
      <c r="E106" s="11" t="s">
        <v>192</v>
      </c>
      <c r="F106" s="18"/>
      <c r="G106" s="18"/>
      <c r="H106" s="29"/>
      <c r="I106" s="19"/>
    </row>
    <row r="107" spans="1:9" s="60" customFormat="1" ht="21.95" customHeight="1" x14ac:dyDescent="0.2">
      <c r="A107" s="230">
        <v>21020301</v>
      </c>
      <c r="B107" s="162" t="s">
        <v>650</v>
      </c>
      <c r="C107" s="184"/>
      <c r="D107" s="370" t="s">
        <v>807</v>
      </c>
      <c r="E107" s="63" t="s">
        <v>177</v>
      </c>
      <c r="F107" s="18">
        <f>G107-(G107*5%)</f>
        <v>245336.1225</v>
      </c>
      <c r="G107" s="18">
        <v>258248.55</v>
      </c>
      <c r="H107" s="74">
        <f>G107/12*9</f>
        <v>193686.41249999998</v>
      </c>
      <c r="I107" s="19">
        <f>'OFFICE OF THE CM'!G32</f>
        <v>305125.46399999998</v>
      </c>
    </row>
    <row r="108" spans="1:9" s="60" customFormat="1" ht="21.95" customHeight="1" x14ac:dyDescent="0.2">
      <c r="A108" s="230">
        <v>21020302</v>
      </c>
      <c r="B108" s="162" t="s">
        <v>650</v>
      </c>
      <c r="C108" s="184"/>
      <c r="D108" s="370" t="s">
        <v>807</v>
      </c>
      <c r="E108" s="63" t="s">
        <v>178</v>
      </c>
      <c r="F108" s="18">
        <f>G108-(G108*5%)</f>
        <v>140192.07</v>
      </c>
      <c r="G108" s="18">
        <v>147570.6</v>
      </c>
      <c r="H108" s="74">
        <f>G108/12*9</f>
        <v>110677.95000000001</v>
      </c>
      <c r="I108" s="19">
        <f>'OFFICE OF THE CM'!H32</f>
        <v>174357.40800000002</v>
      </c>
    </row>
    <row r="109" spans="1:9" s="60" customFormat="1" ht="21.95" customHeight="1" x14ac:dyDescent="0.2">
      <c r="A109" s="230">
        <v>21020303</v>
      </c>
      <c r="B109" s="162" t="s">
        <v>650</v>
      </c>
      <c r="C109" s="184"/>
      <c r="D109" s="370" t="s">
        <v>807</v>
      </c>
      <c r="E109" s="63" t="s">
        <v>179</v>
      </c>
      <c r="F109" s="18">
        <f>G109-(G109*5%)</f>
        <v>8208</v>
      </c>
      <c r="G109" s="18">
        <v>8640</v>
      </c>
      <c r="H109" s="74">
        <f>G109/12*9</f>
        <v>6480</v>
      </c>
      <c r="I109" s="19">
        <f>'OFFICE OF THE CM'!I32</f>
        <v>9720</v>
      </c>
    </row>
    <row r="110" spans="1:9" s="60" customFormat="1" ht="21.95" customHeight="1" x14ac:dyDescent="0.2">
      <c r="A110" s="230">
        <v>21020304</v>
      </c>
      <c r="B110" s="162" t="s">
        <v>650</v>
      </c>
      <c r="C110" s="184"/>
      <c r="D110" s="370" t="s">
        <v>807</v>
      </c>
      <c r="E110" s="63" t="s">
        <v>180</v>
      </c>
      <c r="F110" s="18">
        <f>G110-(G110*5%)</f>
        <v>35048.017500000002</v>
      </c>
      <c r="G110" s="18">
        <v>36892.65</v>
      </c>
      <c r="H110" s="74">
        <f>G110/12*9</f>
        <v>27669.487500000003</v>
      </c>
      <c r="I110" s="19">
        <f>'OFFICE OF THE CM'!J32</f>
        <v>43589.352000000006</v>
      </c>
    </row>
    <row r="111" spans="1:9" s="60" customFormat="1" ht="21.95" customHeight="1" x14ac:dyDescent="0.2">
      <c r="A111" s="230">
        <v>21020312</v>
      </c>
      <c r="B111" s="162" t="s">
        <v>650</v>
      </c>
      <c r="C111" s="184"/>
      <c r="D111" s="370" t="s">
        <v>807</v>
      </c>
      <c r="E111" s="63" t="s">
        <v>183</v>
      </c>
      <c r="F111" s="18"/>
      <c r="G111" s="18"/>
      <c r="H111" s="29"/>
      <c r="I111" s="19"/>
    </row>
    <row r="112" spans="1:9" s="60" customFormat="1" ht="21.95" customHeight="1" x14ac:dyDescent="0.2">
      <c r="A112" s="230">
        <v>21020315</v>
      </c>
      <c r="B112" s="162" t="s">
        <v>650</v>
      </c>
      <c r="C112" s="184"/>
      <c r="D112" s="370" t="s">
        <v>807</v>
      </c>
      <c r="E112" s="63" t="s">
        <v>186</v>
      </c>
      <c r="F112" s="18">
        <f>G112-(G112*5%)</f>
        <v>57848.017500000002</v>
      </c>
      <c r="G112" s="18">
        <v>60892.65</v>
      </c>
      <c r="H112" s="74">
        <f>G112/12*9</f>
        <v>45669.487499999996</v>
      </c>
      <c r="I112" s="19">
        <f>'OFFICE OF THE CM'!K32</f>
        <v>67589.352000000014</v>
      </c>
    </row>
    <row r="113" spans="1:9" s="60" customFormat="1" ht="21.95" customHeight="1" x14ac:dyDescent="0.2">
      <c r="A113" s="230">
        <v>21020314</v>
      </c>
      <c r="B113" s="162" t="s">
        <v>650</v>
      </c>
      <c r="C113" s="184"/>
      <c r="D113" s="370" t="s">
        <v>807</v>
      </c>
      <c r="E113" s="63" t="s">
        <v>185</v>
      </c>
      <c r="F113" s="74"/>
      <c r="G113" s="18"/>
      <c r="H113" s="74"/>
      <c r="I113" s="19">
        <v>392304</v>
      </c>
    </row>
    <row r="114" spans="1:9" s="60" customFormat="1" ht="21.95" customHeight="1" x14ac:dyDescent="0.2">
      <c r="A114" s="230">
        <v>21020305</v>
      </c>
      <c r="B114" s="162" t="s">
        <v>650</v>
      </c>
      <c r="C114" s="184"/>
      <c r="D114" s="370" t="s">
        <v>807</v>
      </c>
      <c r="E114" s="63" t="s">
        <v>515</v>
      </c>
      <c r="F114" s="74"/>
      <c r="G114" s="18"/>
      <c r="H114" s="74"/>
      <c r="I114" s="19">
        <v>275265</v>
      </c>
    </row>
    <row r="115" spans="1:9" s="60" customFormat="1" ht="21.95" customHeight="1" x14ac:dyDescent="0.2">
      <c r="A115" s="230">
        <v>21020306</v>
      </c>
      <c r="B115" s="162" t="s">
        <v>650</v>
      </c>
      <c r="C115" s="184"/>
      <c r="D115" s="370" t="s">
        <v>807</v>
      </c>
      <c r="E115" s="63" t="s">
        <v>182</v>
      </c>
      <c r="F115" s="74"/>
      <c r="G115" s="18"/>
      <c r="H115" s="74"/>
      <c r="I115" s="19">
        <v>7560</v>
      </c>
    </row>
    <row r="116" spans="1:9" s="60" customFormat="1" ht="21.95" customHeight="1" x14ac:dyDescent="0.2">
      <c r="A116" s="230">
        <v>21020307</v>
      </c>
      <c r="B116" s="162" t="s">
        <v>650</v>
      </c>
      <c r="C116" s="184"/>
      <c r="D116" s="370" t="s">
        <v>807</v>
      </c>
      <c r="E116" s="63" t="s">
        <v>679</v>
      </c>
      <c r="F116" s="74"/>
      <c r="G116" s="18"/>
      <c r="H116" s="74"/>
      <c r="I116" s="1018">
        <v>480000</v>
      </c>
    </row>
    <row r="117" spans="1:9" s="60" customFormat="1" ht="21.95" customHeight="1" x14ac:dyDescent="0.2">
      <c r="A117" s="1379">
        <v>22000000</v>
      </c>
      <c r="B117" s="162" t="s">
        <v>651</v>
      </c>
      <c r="C117" s="215"/>
      <c r="D117" s="4"/>
      <c r="E117" s="1012" t="s">
        <v>201</v>
      </c>
      <c r="F117" s="74"/>
      <c r="G117" s="18"/>
      <c r="H117" s="74"/>
      <c r="I117" s="19"/>
    </row>
    <row r="118" spans="1:9" s="60" customFormat="1" ht="21.95" customHeight="1" x14ac:dyDescent="0.2">
      <c r="A118" s="1379">
        <v>22010100</v>
      </c>
      <c r="B118" s="162" t="s">
        <v>1322</v>
      </c>
      <c r="C118" s="215"/>
      <c r="D118" s="4"/>
      <c r="E118" s="972" t="s">
        <v>1389</v>
      </c>
      <c r="F118" s="74"/>
      <c r="G118" s="18">
        <f>35000*6*1</f>
        <v>210000</v>
      </c>
      <c r="H118" s="74"/>
      <c r="I118" s="19"/>
    </row>
    <row r="119" spans="1:9" s="60" customFormat="1" ht="21.95" customHeight="1" x14ac:dyDescent="0.2">
      <c r="A119" s="228">
        <v>22020000</v>
      </c>
      <c r="B119" s="78"/>
      <c r="C119" s="182"/>
      <c r="D119" s="374" t="s">
        <v>807</v>
      </c>
      <c r="E119" s="87" t="s">
        <v>203</v>
      </c>
      <c r="F119" s="74"/>
      <c r="G119" s="18"/>
      <c r="H119" s="74"/>
      <c r="I119" s="19"/>
    </row>
    <row r="120" spans="1:9" s="60" customFormat="1" ht="21.95" customHeight="1" x14ac:dyDescent="0.2">
      <c r="A120" s="228">
        <v>22020100</v>
      </c>
      <c r="B120" s="78"/>
      <c r="C120" s="182"/>
      <c r="D120" s="374" t="s">
        <v>807</v>
      </c>
      <c r="E120" s="87" t="s">
        <v>300</v>
      </c>
      <c r="F120" s="74"/>
      <c r="G120" s="18"/>
      <c r="H120" s="74"/>
      <c r="I120" s="19"/>
    </row>
    <row r="121" spans="1:9" s="60" customFormat="1" ht="21.95" customHeight="1" x14ac:dyDescent="0.2">
      <c r="A121" s="230">
        <v>22020101</v>
      </c>
      <c r="B121" s="162" t="s">
        <v>652</v>
      </c>
      <c r="C121" s="184"/>
      <c r="D121" s="370" t="s">
        <v>807</v>
      </c>
      <c r="E121" s="63" t="s">
        <v>312</v>
      </c>
      <c r="F121" s="74">
        <v>50000</v>
      </c>
      <c r="G121" s="18">
        <v>100000</v>
      </c>
      <c r="H121" s="74">
        <v>75000</v>
      </c>
      <c r="I121" s="19">
        <v>100000</v>
      </c>
    </row>
    <row r="122" spans="1:9" s="60" customFormat="1" ht="21.95" customHeight="1" x14ac:dyDescent="0.2">
      <c r="A122" s="228">
        <v>22020300</v>
      </c>
      <c r="B122" s="78"/>
      <c r="C122" s="182"/>
      <c r="D122" s="374" t="s">
        <v>807</v>
      </c>
      <c r="E122" s="87" t="s">
        <v>313</v>
      </c>
      <c r="F122" s="74"/>
      <c r="G122" s="18"/>
      <c r="H122" s="74"/>
      <c r="I122" s="19"/>
    </row>
    <row r="123" spans="1:9" s="60" customFormat="1" ht="21.95" customHeight="1" x14ac:dyDescent="0.2">
      <c r="A123" s="230">
        <v>22020313</v>
      </c>
      <c r="B123" s="42"/>
      <c r="C123" s="184"/>
      <c r="D123" s="370" t="s">
        <v>807</v>
      </c>
      <c r="E123" s="63" t="s">
        <v>221</v>
      </c>
      <c r="F123" s="74">
        <v>0</v>
      </c>
      <c r="G123" s="18"/>
      <c r="H123" s="74"/>
      <c r="I123" s="19"/>
    </row>
    <row r="124" spans="1:9" s="60" customFormat="1" ht="21.95" customHeight="1" x14ac:dyDescent="0.2">
      <c r="A124" s="268">
        <v>2202020700</v>
      </c>
      <c r="B124" s="85"/>
      <c r="C124" s="187"/>
      <c r="D124" s="374" t="s">
        <v>807</v>
      </c>
      <c r="E124" s="58" t="s">
        <v>514</v>
      </c>
      <c r="F124" s="74"/>
      <c r="G124" s="18"/>
      <c r="H124" s="74"/>
      <c r="I124" s="19"/>
    </row>
    <row r="125" spans="1:9" s="60" customFormat="1" ht="21.95" customHeight="1" thickBot="1" x14ac:dyDescent="0.25">
      <c r="A125" s="1372">
        <v>22020710</v>
      </c>
      <c r="B125" s="1336" t="s">
        <v>650</v>
      </c>
      <c r="C125" s="1373"/>
      <c r="D125" s="902" t="s">
        <v>807</v>
      </c>
      <c r="E125" s="1374" t="s">
        <v>516</v>
      </c>
      <c r="F125" s="1380">
        <v>120000</v>
      </c>
      <c r="G125" s="1375">
        <v>500000</v>
      </c>
      <c r="H125" s="1380">
        <v>220000</v>
      </c>
      <c r="I125" s="1377">
        <v>500000</v>
      </c>
    </row>
    <row r="126" spans="1:9" s="60" customFormat="1" ht="21.95" customHeight="1" thickBot="1" x14ac:dyDescent="0.25">
      <c r="A126" s="1365"/>
      <c r="B126" s="1366"/>
      <c r="C126" s="1367"/>
      <c r="D126" s="1366"/>
      <c r="E126" s="1378" t="s">
        <v>316</v>
      </c>
      <c r="F126" s="1369">
        <f>SUM(F101:F118)</f>
        <v>1187592.5775000001</v>
      </c>
      <c r="G126" s="1369">
        <f>SUM(G101:G118)</f>
        <v>1570775.4</v>
      </c>
      <c r="H126" s="1369">
        <f>SUM(H101:H118)</f>
        <v>937573.08750000014</v>
      </c>
      <c r="I126" s="1369">
        <f>SUM(I101:I118)</f>
        <v>3107297.6159999999</v>
      </c>
    </row>
    <row r="127" spans="1:9" s="60" customFormat="1" ht="21.95" customHeight="1" thickBot="1" x14ac:dyDescent="0.25">
      <c r="A127" s="513"/>
      <c r="B127" s="514"/>
      <c r="C127" s="515"/>
      <c r="D127" s="514"/>
      <c r="E127" s="524" t="s">
        <v>203</v>
      </c>
      <c r="F127" s="517">
        <f>SUM(F121:F125)</f>
        <v>170000</v>
      </c>
      <c r="G127" s="517">
        <f>SUM(G121:G125)</f>
        <v>600000</v>
      </c>
      <c r="H127" s="517">
        <f>SUM(H121:H125)</f>
        <v>295000</v>
      </c>
      <c r="I127" s="517">
        <f>SUM(I121:I125)</f>
        <v>600000</v>
      </c>
    </row>
    <row r="128" spans="1:9" s="60" customFormat="1" ht="21.95" customHeight="1" thickBot="1" x14ac:dyDescent="0.25">
      <c r="A128" s="235"/>
      <c r="B128" s="442"/>
      <c r="C128" s="443"/>
      <c r="D128" s="444"/>
      <c r="E128" s="445" t="s">
        <v>296</v>
      </c>
      <c r="F128" s="385">
        <f>SUM(F126:F127)</f>
        <v>1357592.5775000001</v>
      </c>
      <c r="G128" s="385">
        <f>SUM(G126:G127)</f>
        <v>2170775.4</v>
      </c>
      <c r="H128" s="385">
        <f>SUM(H126:H127)</f>
        <v>1232573.0875000001</v>
      </c>
      <c r="I128" s="385">
        <f>SUM(I126:I127)</f>
        <v>3707297.6159999999</v>
      </c>
    </row>
    <row r="129" spans="1:9" s="60" customFormat="1" ht="22.5" x14ac:dyDescent="0.25">
      <c r="A129" s="1535" t="s">
        <v>786</v>
      </c>
      <c r="B129" s="1536"/>
      <c r="C129" s="1536"/>
      <c r="D129" s="1536"/>
      <c r="E129" s="1536"/>
      <c r="F129" s="1536"/>
      <c r="G129" s="1536"/>
      <c r="H129" s="1536"/>
      <c r="I129" s="1537"/>
    </row>
    <row r="130" spans="1:9" s="60" customFormat="1" ht="19.5" x14ac:dyDescent="0.2">
      <c r="A130" s="1538" t="s">
        <v>487</v>
      </c>
      <c r="B130" s="1539"/>
      <c r="C130" s="1539"/>
      <c r="D130" s="1539"/>
      <c r="E130" s="1539"/>
      <c r="F130" s="1539"/>
      <c r="G130" s="1539"/>
      <c r="H130" s="1539"/>
      <c r="I130" s="1540"/>
    </row>
    <row r="131" spans="1:9" s="60" customFormat="1" ht="22.5" x14ac:dyDescent="0.25">
      <c r="A131" s="1541" t="s">
        <v>1391</v>
      </c>
      <c r="B131" s="1542"/>
      <c r="C131" s="1542"/>
      <c r="D131" s="1542"/>
      <c r="E131" s="1542"/>
      <c r="F131" s="1542"/>
      <c r="G131" s="1542"/>
      <c r="H131" s="1542"/>
      <c r="I131" s="1543"/>
    </row>
    <row r="132" spans="1:9" s="60" customFormat="1" ht="27" customHeight="1" thickBot="1" x14ac:dyDescent="0.25">
      <c r="A132" s="1544" t="s">
        <v>277</v>
      </c>
      <c r="B132" s="1545"/>
      <c r="C132" s="1545"/>
      <c r="D132" s="1545"/>
      <c r="E132" s="1545"/>
      <c r="F132" s="1545"/>
      <c r="G132" s="1545"/>
      <c r="H132" s="1545"/>
      <c r="I132" s="1546"/>
    </row>
    <row r="133" spans="1:9" s="60" customFormat="1" ht="29.25" customHeight="1" thickBot="1" x14ac:dyDescent="0.25">
      <c r="A133" s="1556" t="s">
        <v>309</v>
      </c>
      <c r="B133" s="1557"/>
      <c r="C133" s="1557"/>
      <c r="D133" s="1557"/>
      <c r="E133" s="1557"/>
      <c r="F133" s="1557"/>
      <c r="G133" s="1557"/>
      <c r="H133" s="1557"/>
      <c r="I133" s="1558"/>
    </row>
    <row r="134" spans="1:9" s="120" customFormat="1" ht="52.5" customHeight="1" thickBot="1" x14ac:dyDescent="0.25">
      <c r="A134" s="1363" t="s">
        <v>465</v>
      </c>
      <c r="B134" s="163" t="s">
        <v>459</v>
      </c>
      <c r="C134" s="1364" t="s">
        <v>455</v>
      </c>
      <c r="D134" s="163" t="s">
        <v>458</v>
      </c>
      <c r="E134" s="1285" t="s">
        <v>1</v>
      </c>
      <c r="F134" s="163" t="s">
        <v>1393</v>
      </c>
      <c r="G134" s="163" t="s">
        <v>1394</v>
      </c>
      <c r="H134" s="163" t="s">
        <v>1395</v>
      </c>
      <c r="I134" s="163" t="s">
        <v>1396</v>
      </c>
    </row>
    <row r="135" spans="1:9" s="60" customFormat="1" ht="20.25" customHeight="1" x14ac:dyDescent="0.2">
      <c r="A135" s="233">
        <v>20000000</v>
      </c>
      <c r="B135" s="89"/>
      <c r="C135" s="188"/>
      <c r="D135" s="1370" t="s">
        <v>807</v>
      </c>
      <c r="E135" s="90" t="s">
        <v>163</v>
      </c>
      <c r="F135" s="91"/>
      <c r="G135" s="1371"/>
      <c r="H135" s="91"/>
      <c r="I135" s="352"/>
    </row>
    <row r="136" spans="1:9" s="60" customFormat="1" ht="18" x14ac:dyDescent="0.2">
      <c r="A136" s="228">
        <v>21000000</v>
      </c>
      <c r="B136" s="78"/>
      <c r="C136" s="182"/>
      <c r="D136" s="374" t="s">
        <v>807</v>
      </c>
      <c r="E136" s="11" t="s">
        <v>164</v>
      </c>
      <c r="F136" s="74"/>
      <c r="G136" s="18"/>
      <c r="H136" s="74"/>
      <c r="I136" s="19"/>
    </row>
    <row r="137" spans="1:9" s="60" customFormat="1" ht="16.5" customHeight="1" x14ac:dyDescent="0.2">
      <c r="A137" s="228">
        <v>21010000</v>
      </c>
      <c r="B137" s="78"/>
      <c r="C137" s="182"/>
      <c r="D137" s="374" t="s">
        <v>807</v>
      </c>
      <c r="E137" s="11" t="s">
        <v>165</v>
      </c>
      <c r="F137" s="74"/>
      <c r="G137" s="18"/>
      <c r="H137" s="74"/>
      <c r="I137" s="19"/>
    </row>
    <row r="138" spans="1:9" s="60" customFormat="1" ht="18" x14ac:dyDescent="0.2">
      <c r="A138" s="230">
        <v>21010103</v>
      </c>
      <c r="B138" s="162" t="s">
        <v>650</v>
      </c>
      <c r="C138" s="184"/>
      <c r="D138" s="370" t="s">
        <v>807</v>
      </c>
      <c r="E138" s="79" t="s">
        <v>168</v>
      </c>
      <c r="F138" s="18"/>
      <c r="G138" s="18"/>
      <c r="H138" s="74"/>
      <c r="I138" s="19"/>
    </row>
    <row r="139" spans="1:9" s="60" customFormat="1" ht="18" x14ac:dyDescent="0.2">
      <c r="A139" s="230">
        <v>21010104</v>
      </c>
      <c r="B139" s="162" t="s">
        <v>650</v>
      </c>
      <c r="C139" s="184"/>
      <c r="D139" s="370" t="s">
        <v>807</v>
      </c>
      <c r="E139" s="79" t="s">
        <v>169</v>
      </c>
      <c r="F139" s="18">
        <f>G139-(G139*5%)</f>
        <v>1339921.8</v>
      </c>
      <c r="G139" s="18">
        <v>1410444</v>
      </c>
      <c r="H139" s="74">
        <f>G139/12*9</f>
        <v>1057833</v>
      </c>
      <c r="I139" s="19">
        <f>'OFFICE OF THE CM'!E38</f>
        <v>611989</v>
      </c>
    </row>
    <row r="140" spans="1:9" s="60" customFormat="1" ht="18" x14ac:dyDescent="0.2">
      <c r="A140" s="230">
        <v>21010105</v>
      </c>
      <c r="B140" s="162" t="s">
        <v>650</v>
      </c>
      <c r="C140" s="184"/>
      <c r="D140" s="370" t="s">
        <v>807</v>
      </c>
      <c r="E140" s="79" t="s">
        <v>170</v>
      </c>
      <c r="F140" s="18"/>
      <c r="G140" s="18"/>
      <c r="H140" s="29"/>
      <c r="I140" s="19"/>
    </row>
    <row r="141" spans="1:9" s="60" customFormat="1" ht="18" x14ac:dyDescent="0.2">
      <c r="A141" s="230">
        <v>21010106</v>
      </c>
      <c r="B141" s="162" t="s">
        <v>650</v>
      </c>
      <c r="C141" s="184"/>
      <c r="D141" s="370" t="s">
        <v>807</v>
      </c>
      <c r="E141" s="79" t="s">
        <v>171</v>
      </c>
      <c r="F141" s="18"/>
      <c r="G141" s="18"/>
      <c r="H141" s="29"/>
      <c r="I141" s="19"/>
    </row>
    <row r="142" spans="1:9" s="60" customFormat="1" ht="18" x14ac:dyDescent="0.2">
      <c r="A142" s="241"/>
      <c r="B142" s="162" t="s">
        <v>650</v>
      </c>
      <c r="C142" s="184"/>
      <c r="D142" s="370" t="s">
        <v>807</v>
      </c>
      <c r="E142" s="79" t="s">
        <v>680</v>
      </c>
      <c r="F142" s="18"/>
      <c r="G142" s="18">
        <v>211566.6</v>
      </c>
      <c r="H142" s="29"/>
      <c r="I142" s="19">
        <v>480000</v>
      </c>
    </row>
    <row r="143" spans="1:9" s="60" customFormat="1" ht="18" x14ac:dyDescent="0.2">
      <c r="A143" s="228">
        <v>21020300</v>
      </c>
      <c r="B143" s="78"/>
      <c r="C143" s="182"/>
      <c r="D143" s="374" t="s">
        <v>807</v>
      </c>
      <c r="E143" s="11" t="s">
        <v>192</v>
      </c>
      <c r="F143" s="18"/>
      <c r="G143" s="18"/>
      <c r="H143" s="29"/>
      <c r="I143" s="19"/>
    </row>
    <row r="144" spans="1:9" s="60" customFormat="1" ht="18" x14ac:dyDescent="0.2">
      <c r="A144" s="230">
        <v>21020301</v>
      </c>
      <c r="B144" s="162" t="s">
        <v>650</v>
      </c>
      <c r="C144" s="184"/>
      <c r="D144" s="370" t="s">
        <v>807</v>
      </c>
      <c r="E144" s="63" t="s">
        <v>177</v>
      </c>
      <c r="F144" s="18"/>
      <c r="G144" s="18"/>
      <c r="H144" s="74"/>
      <c r="I144" s="19"/>
    </row>
    <row r="145" spans="1:9" s="60" customFormat="1" ht="18" x14ac:dyDescent="0.2">
      <c r="A145" s="230">
        <v>21020302</v>
      </c>
      <c r="B145" s="162" t="s">
        <v>650</v>
      </c>
      <c r="C145" s="184"/>
      <c r="D145" s="370" t="s">
        <v>807</v>
      </c>
      <c r="E145" s="63" t="s">
        <v>178</v>
      </c>
      <c r="F145" s="18"/>
      <c r="G145" s="18"/>
      <c r="H145" s="74"/>
      <c r="I145" s="19"/>
    </row>
    <row r="146" spans="1:9" s="60" customFormat="1" ht="18" x14ac:dyDescent="0.2">
      <c r="A146" s="230">
        <v>21020303</v>
      </c>
      <c r="B146" s="162" t="s">
        <v>650</v>
      </c>
      <c r="C146" s="184"/>
      <c r="D146" s="370" t="s">
        <v>807</v>
      </c>
      <c r="E146" s="63" t="s">
        <v>179</v>
      </c>
      <c r="F146" s="18"/>
      <c r="G146" s="18"/>
      <c r="H146" s="74"/>
      <c r="I146" s="19"/>
    </row>
    <row r="147" spans="1:9" s="60" customFormat="1" ht="18" x14ac:dyDescent="0.2">
      <c r="A147" s="230">
        <v>21020304</v>
      </c>
      <c r="B147" s="162" t="s">
        <v>650</v>
      </c>
      <c r="C147" s="184"/>
      <c r="D147" s="370" t="s">
        <v>807</v>
      </c>
      <c r="E147" s="63" t="s">
        <v>180</v>
      </c>
      <c r="F147" s="18"/>
      <c r="G147" s="18"/>
      <c r="H147" s="74"/>
      <c r="I147" s="19"/>
    </row>
    <row r="148" spans="1:9" s="60" customFormat="1" ht="18" x14ac:dyDescent="0.2">
      <c r="A148" s="230">
        <v>21020305</v>
      </c>
      <c r="B148" s="162"/>
      <c r="C148" s="184"/>
      <c r="D148" s="370" t="s">
        <v>807</v>
      </c>
      <c r="E148" s="63" t="s">
        <v>515</v>
      </c>
      <c r="F148" s="74"/>
      <c r="G148" s="18"/>
      <c r="H148" s="29"/>
      <c r="I148" s="19"/>
    </row>
    <row r="149" spans="1:9" s="60" customFormat="1" ht="18" x14ac:dyDescent="0.2">
      <c r="A149" s="230">
        <v>21020306</v>
      </c>
      <c r="B149" s="162"/>
      <c r="C149" s="184"/>
      <c r="D149" s="370" t="s">
        <v>807</v>
      </c>
      <c r="E149" s="63" t="s">
        <v>182</v>
      </c>
      <c r="F149" s="74"/>
      <c r="G149" s="18"/>
      <c r="H149" s="29"/>
      <c r="I149" s="19"/>
    </row>
    <row r="150" spans="1:9" s="60" customFormat="1" ht="18" x14ac:dyDescent="0.2">
      <c r="A150" s="230">
        <v>21020312</v>
      </c>
      <c r="B150" s="162" t="s">
        <v>650</v>
      </c>
      <c r="C150" s="184"/>
      <c r="D150" s="370" t="s">
        <v>807</v>
      </c>
      <c r="E150" s="63" t="s">
        <v>183</v>
      </c>
      <c r="F150" s="74"/>
      <c r="G150" s="18"/>
      <c r="H150" s="29"/>
      <c r="I150" s="19"/>
    </row>
    <row r="151" spans="1:9" s="60" customFormat="1" ht="18" x14ac:dyDescent="0.2">
      <c r="A151" s="230">
        <v>21020314</v>
      </c>
      <c r="B151" s="162"/>
      <c r="C151" s="184"/>
      <c r="D151" s="370" t="s">
        <v>807</v>
      </c>
      <c r="E151" s="63" t="s">
        <v>185</v>
      </c>
      <c r="F151" s="74"/>
      <c r="G151" s="18"/>
      <c r="H151" s="29"/>
      <c r="I151" s="19"/>
    </row>
    <row r="152" spans="1:9" s="60" customFormat="1" ht="18" x14ac:dyDescent="0.2">
      <c r="A152" s="230">
        <v>21020315</v>
      </c>
      <c r="B152" s="162" t="s">
        <v>650</v>
      </c>
      <c r="C152" s="184"/>
      <c r="D152" s="370" t="s">
        <v>807</v>
      </c>
      <c r="E152" s="63" t="s">
        <v>186</v>
      </c>
      <c r="F152" s="74"/>
      <c r="G152" s="18"/>
      <c r="H152" s="74"/>
      <c r="I152" s="19"/>
    </row>
    <row r="153" spans="1:9" s="60" customFormat="1" ht="18" x14ac:dyDescent="0.2">
      <c r="A153" s="228">
        <v>21020400</v>
      </c>
      <c r="B153" s="78"/>
      <c r="C153" s="182"/>
      <c r="D153" s="374" t="s">
        <v>807</v>
      </c>
      <c r="E153" s="11" t="s">
        <v>193</v>
      </c>
      <c r="F153" s="74"/>
      <c r="G153" s="18"/>
      <c r="H153" s="74"/>
      <c r="I153" s="19"/>
    </row>
    <row r="154" spans="1:9" s="60" customFormat="1" ht="18" x14ac:dyDescent="0.2">
      <c r="A154" s="230">
        <v>21020401</v>
      </c>
      <c r="B154" s="162" t="s">
        <v>650</v>
      </c>
      <c r="C154" s="184"/>
      <c r="D154" s="370" t="s">
        <v>807</v>
      </c>
      <c r="E154" s="63" t="s">
        <v>177</v>
      </c>
      <c r="F154" s="18">
        <f>G154-(G154*5%)</f>
        <v>468972.62999999995</v>
      </c>
      <c r="G154" s="18">
        <v>493655.39999999997</v>
      </c>
      <c r="H154" s="74">
        <f>G154/12*9</f>
        <v>370241.55</v>
      </c>
      <c r="I154" s="19">
        <f>'OFFICE OF THE CM'!G38</f>
        <v>214196.15</v>
      </c>
    </row>
    <row r="155" spans="1:9" s="60" customFormat="1" ht="18" x14ac:dyDescent="0.2">
      <c r="A155" s="230">
        <v>21020402</v>
      </c>
      <c r="B155" s="162" t="s">
        <v>650</v>
      </c>
      <c r="C155" s="184"/>
      <c r="D155" s="370" t="s">
        <v>807</v>
      </c>
      <c r="E155" s="63" t="s">
        <v>178</v>
      </c>
      <c r="F155" s="18">
        <f>G155-(G155*5%)</f>
        <v>267984.36000000004</v>
      </c>
      <c r="G155" s="18">
        <v>282088.80000000005</v>
      </c>
      <c r="H155" s="74">
        <f>G155/12*9</f>
        <v>211566.60000000003</v>
      </c>
      <c r="I155" s="19">
        <f>'OFFICE OF THE CM'!H38</f>
        <v>122397.8</v>
      </c>
    </row>
    <row r="156" spans="1:9" s="60" customFormat="1" ht="18" x14ac:dyDescent="0.2">
      <c r="A156" s="230">
        <v>21020403</v>
      </c>
      <c r="B156" s="162" t="s">
        <v>650</v>
      </c>
      <c r="C156" s="184"/>
      <c r="D156" s="370" t="s">
        <v>807</v>
      </c>
      <c r="E156" s="63" t="s">
        <v>179</v>
      </c>
      <c r="F156" s="18">
        <f>G156-(G156*5%)</f>
        <v>16416</v>
      </c>
      <c r="G156" s="18">
        <v>17280</v>
      </c>
      <c r="H156" s="74">
        <f>G156/12*9</f>
        <v>12960</v>
      </c>
      <c r="I156" s="19">
        <f>'OFFICE OF THE CM'!I38</f>
        <v>8640</v>
      </c>
    </row>
    <row r="157" spans="1:9" s="60" customFormat="1" ht="18" x14ac:dyDescent="0.2">
      <c r="A157" s="230">
        <v>21020404</v>
      </c>
      <c r="B157" s="162" t="s">
        <v>650</v>
      </c>
      <c r="C157" s="184"/>
      <c r="D157" s="370" t="s">
        <v>807</v>
      </c>
      <c r="E157" s="63" t="s">
        <v>180</v>
      </c>
      <c r="F157" s="18">
        <f>G157-(G157*5%)</f>
        <v>66996.090000000011</v>
      </c>
      <c r="G157" s="18">
        <v>70522.200000000012</v>
      </c>
      <c r="H157" s="74">
        <f>G157/12*9</f>
        <v>52891.650000000009</v>
      </c>
      <c r="I157" s="19">
        <f>'OFFICE OF THE CM'!J38</f>
        <v>30599.45</v>
      </c>
    </row>
    <row r="158" spans="1:9" s="60" customFormat="1" ht="18" x14ac:dyDescent="0.2">
      <c r="A158" s="230">
        <v>21020412</v>
      </c>
      <c r="B158" s="162" t="s">
        <v>650</v>
      </c>
      <c r="C158" s="184"/>
      <c r="D158" s="370" t="s">
        <v>807</v>
      </c>
      <c r="E158" s="63" t="s">
        <v>183</v>
      </c>
      <c r="F158" s="74"/>
      <c r="G158" s="18"/>
      <c r="H158" s="74"/>
      <c r="I158" s="19"/>
    </row>
    <row r="159" spans="1:9" s="60" customFormat="1" ht="18" x14ac:dyDescent="0.2">
      <c r="A159" s="230">
        <v>21020415</v>
      </c>
      <c r="B159" s="162" t="s">
        <v>650</v>
      </c>
      <c r="C159" s="184"/>
      <c r="D159" s="370" t="s">
        <v>807</v>
      </c>
      <c r="E159" s="63" t="s">
        <v>186</v>
      </c>
      <c r="F159" s="18">
        <f>G159-(G159*5%)</f>
        <v>112596.09000000001</v>
      </c>
      <c r="G159" s="18">
        <v>118522.20000000001</v>
      </c>
      <c r="H159" s="74">
        <f>G159/12*9</f>
        <v>88891.650000000009</v>
      </c>
      <c r="I159" s="19">
        <f>'OFFICE OF THE CM'!K38</f>
        <v>54599.45</v>
      </c>
    </row>
    <row r="160" spans="1:9" s="60" customFormat="1" ht="18" x14ac:dyDescent="0.2">
      <c r="A160" s="228">
        <v>21020500</v>
      </c>
      <c r="B160" s="78"/>
      <c r="C160" s="182"/>
      <c r="D160" s="374" t="s">
        <v>807</v>
      </c>
      <c r="E160" s="11" t="s">
        <v>194</v>
      </c>
      <c r="F160" s="74"/>
      <c r="G160" s="18"/>
      <c r="H160" s="74"/>
      <c r="I160" s="19"/>
    </row>
    <row r="161" spans="1:9" s="60" customFormat="1" ht="18" x14ac:dyDescent="0.2">
      <c r="A161" s="230">
        <v>21020501</v>
      </c>
      <c r="B161" s="162" t="s">
        <v>650</v>
      </c>
      <c r="C161" s="184"/>
      <c r="D161" s="370" t="s">
        <v>807</v>
      </c>
      <c r="E161" s="63" t="s">
        <v>177</v>
      </c>
      <c r="F161" s="74"/>
      <c r="G161" s="18"/>
      <c r="H161" s="74"/>
      <c r="I161" s="19"/>
    </row>
    <row r="162" spans="1:9" s="60" customFormat="1" ht="18" x14ac:dyDescent="0.2">
      <c r="A162" s="230">
        <v>21020502</v>
      </c>
      <c r="B162" s="162" t="s">
        <v>650</v>
      </c>
      <c r="C162" s="184"/>
      <c r="D162" s="370" t="s">
        <v>807</v>
      </c>
      <c r="E162" s="63" t="s">
        <v>178</v>
      </c>
      <c r="F162" s="74"/>
      <c r="G162" s="18"/>
      <c r="H162" s="74"/>
      <c r="I162" s="19"/>
    </row>
    <row r="163" spans="1:9" s="60" customFormat="1" ht="18" x14ac:dyDescent="0.2">
      <c r="A163" s="230">
        <v>21020503</v>
      </c>
      <c r="B163" s="162" t="s">
        <v>650</v>
      </c>
      <c r="C163" s="184"/>
      <c r="D163" s="370" t="s">
        <v>807</v>
      </c>
      <c r="E163" s="63" t="s">
        <v>179</v>
      </c>
      <c r="F163" s="74"/>
      <c r="G163" s="18"/>
      <c r="H163" s="74"/>
      <c r="I163" s="19"/>
    </row>
    <row r="164" spans="1:9" s="60" customFormat="1" ht="18" x14ac:dyDescent="0.2">
      <c r="A164" s="230">
        <v>21020504</v>
      </c>
      <c r="B164" s="162" t="s">
        <v>650</v>
      </c>
      <c r="C164" s="184"/>
      <c r="D164" s="370" t="s">
        <v>807</v>
      </c>
      <c r="E164" s="63" t="s">
        <v>180</v>
      </c>
      <c r="F164" s="74"/>
      <c r="G164" s="18"/>
      <c r="H164" s="74"/>
      <c r="I164" s="19"/>
    </row>
    <row r="165" spans="1:9" s="60" customFormat="1" ht="18" x14ac:dyDescent="0.2">
      <c r="A165" s="230">
        <v>21020512</v>
      </c>
      <c r="B165" s="162" t="s">
        <v>650</v>
      </c>
      <c r="C165" s="184"/>
      <c r="D165" s="370" t="s">
        <v>807</v>
      </c>
      <c r="E165" s="63" t="s">
        <v>183</v>
      </c>
      <c r="F165" s="74"/>
      <c r="G165" s="18"/>
      <c r="H165" s="74"/>
      <c r="I165" s="19"/>
    </row>
    <row r="166" spans="1:9" s="60" customFormat="1" ht="18" x14ac:dyDescent="0.2">
      <c r="A166" s="230">
        <v>21020515</v>
      </c>
      <c r="B166" s="162" t="s">
        <v>650</v>
      </c>
      <c r="C166" s="184"/>
      <c r="D166" s="370" t="s">
        <v>807</v>
      </c>
      <c r="E166" s="63" t="s">
        <v>186</v>
      </c>
      <c r="F166" s="74"/>
      <c r="G166" s="18"/>
      <c r="H166" s="74"/>
      <c r="I166" s="19"/>
    </row>
    <row r="167" spans="1:9" s="60" customFormat="1" ht="18" x14ac:dyDescent="0.2">
      <c r="A167" s="230">
        <v>210220604</v>
      </c>
      <c r="B167" s="162" t="s">
        <v>650</v>
      </c>
      <c r="C167" s="184"/>
      <c r="D167" s="370" t="s">
        <v>807</v>
      </c>
      <c r="E167" s="63" t="s">
        <v>302</v>
      </c>
      <c r="F167" s="74"/>
      <c r="G167" s="18"/>
      <c r="H167" s="74"/>
      <c r="I167" s="19"/>
    </row>
    <row r="168" spans="1:9" s="60" customFormat="1" ht="18" x14ac:dyDescent="0.2">
      <c r="A168" s="1379">
        <v>22000000</v>
      </c>
      <c r="B168" s="162" t="s">
        <v>651</v>
      </c>
      <c r="C168" s="215"/>
      <c r="D168" s="4"/>
      <c r="E168" s="1012" t="s">
        <v>201</v>
      </c>
      <c r="F168" s="74"/>
      <c r="G168" s="18"/>
      <c r="H168" s="74"/>
      <c r="I168" s="19"/>
    </row>
    <row r="169" spans="1:9" s="60" customFormat="1" ht="18" x14ac:dyDescent="0.2">
      <c r="A169" s="1379">
        <v>22010100</v>
      </c>
      <c r="B169" s="162" t="s">
        <v>1322</v>
      </c>
      <c r="C169" s="215"/>
      <c r="D169" s="4"/>
      <c r="E169" s="972" t="s">
        <v>1389</v>
      </c>
      <c r="F169" s="74"/>
      <c r="G169" s="18"/>
      <c r="H169" s="74"/>
      <c r="I169" s="19"/>
    </row>
    <row r="170" spans="1:9" s="60" customFormat="1" ht="18" x14ac:dyDescent="0.2">
      <c r="A170" s="228">
        <v>22020000</v>
      </c>
      <c r="B170" s="78"/>
      <c r="C170" s="182"/>
      <c r="D170" s="374" t="s">
        <v>807</v>
      </c>
      <c r="E170" s="87" t="s">
        <v>203</v>
      </c>
      <c r="F170" s="74"/>
      <c r="G170" s="18"/>
      <c r="H170" s="74"/>
      <c r="I170" s="19"/>
    </row>
    <row r="171" spans="1:9" s="60" customFormat="1" ht="18" x14ac:dyDescent="0.2">
      <c r="A171" s="228">
        <v>22020100</v>
      </c>
      <c r="B171" s="78"/>
      <c r="C171" s="182"/>
      <c r="D171" s="374" t="s">
        <v>807</v>
      </c>
      <c r="E171" s="87" t="s">
        <v>303</v>
      </c>
      <c r="F171" s="74"/>
      <c r="G171" s="18"/>
      <c r="H171" s="74"/>
      <c r="I171" s="19"/>
    </row>
    <row r="172" spans="1:9" s="60" customFormat="1" ht="18" x14ac:dyDescent="0.2">
      <c r="A172" s="230">
        <v>22020102</v>
      </c>
      <c r="B172" s="162" t="s">
        <v>652</v>
      </c>
      <c r="C172" s="184"/>
      <c r="D172" s="370" t="s">
        <v>807</v>
      </c>
      <c r="E172" s="63" t="s">
        <v>304</v>
      </c>
      <c r="F172" s="74"/>
      <c r="G172" s="18">
        <v>100000</v>
      </c>
      <c r="H172" s="74"/>
      <c r="I172" s="19">
        <v>100000</v>
      </c>
    </row>
    <row r="173" spans="1:9" s="60" customFormat="1" ht="18" x14ac:dyDescent="0.2">
      <c r="A173" s="232">
        <v>22020300</v>
      </c>
      <c r="B173" s="85"/>
      <c r="C173" s="187"/>
      <c r="D173" s="374" t="s">
        <v>807</v>
      </c>
      <c r="E173" s="58" t="s">
        <v>212</v>
      </c>
      <c r="F173" s="74"/>
      <c r="G173" s="18"/>
      <c r="H173" s="74"/>
      <c r="I173" s="19"/>
    </row>
    <row r="174" spans="1:9" s="60" customFormat="1" ht="18" x14ac:dyDescent="0.2">
      <c r="A174" s="223">
        <v>22020306</v>
      </c>
      <c r="B174" s="162" t="s">
        <v>650</v>
      </c>
      <c r="C174" s="174"/>
      <c r="D174" s="370" t="s">
        <v>807</v>
      </c>
      <c r="E174" s="84" t="s">
        <v>216</v>
      </c>
      <c r="F174" s="74"/>
      <c r="G174" s="18"/>
      <c r="H174" s="74"/>
      <c r="I174" s="19"/>
    </row>
    <row r="175" spans="1:9" s="60" customFormat="1" ht="18" x14ac:dyDescent="0.2">
      <c r="A175" s="232">
        <v>22020600</v>
      </c>
      <c r="B175" s="162" t="s">
        <v>650</v>
      </c>
      <c r="C175" s="187"/>
      <c r="D175" s="374" t="s">
        <v>807</v>
      </c>
      <c r="E175" s="58" t="s">
        <v>230</v>
      </c>
      <c r="F175" s="74"/>
      <c r="G175" s="18"/>
      <c r="H175" s="74"/>
      <c r="I175" s="19"/>
    </row>
    <row r="176" spans="1:9" ht="18" x14ac:dyDescent="0.2">
      <c r="A176" s="223">
        <v>22020601</v>
      </c>
      <c r="B176" s="162" t="s">
        <v>650</v>
      </c>
      <c r="C176" s="174"/>
      <c r="D176" s="370" t="s">
        <v>807</v>
      </c>
      <c r="E176" s="92" t="s">
        <v>1030</v>
      </c>
      <c r="F176" s="74">
        <v>5675000</v>
      </c>
      <c r="G176" s="18">
        <v>15000000</v>
      </c>
      <c r="H176" s="74">
        <v>110392731.81</v>
      </c>
      <c r="I176" s="19">
        <v>30000000</v>
      </c>
    </row>
    <row r="177" spans="1:9" ht="21" x14ac:dyDescent="0.2">
      <c r="A177" s="223">
        <v>22020601</v>
      </c>
      <c r="B177" s="162" t="s">
        <v>650</v>
      </c>
      <c r="C177" s="174"/>
      <c r="D177" s="370" t="s">
        <v>807</v>
      </c>
      <c r="E177" s="92" t="s">
        <v>1031</v>
      </c>
      <c r="F177" s="74"/>
      <c r="G177" s="18"/>
      <c r="H177" s="74"/>
      <c r="I177" s="19"/>
    </row>
    <row r="178" spans="1:9" s="60" customFormat="1" ht="34.5" x14ac:dyDescent="0.2">
      <c r="A178" s="223">
        <v>21020604</v>
      </c>
      <c r="B178" s="162" t="s">
        <v>650</v>
      </c>
      <c r="C178" s="174"/>
      <c r="D178" s="370" t="s">
        <v>807</v>
      </c>
      <c r="E178" s="84" t="s">
        <v>517</v>
      </c>
      <c r="F178" s="74">
        <v>10642000</v>
      </c>
      <c r="G178" s="18">
        <v>15000000</v>
      </c>
      <c r="H178" s="29">
        <v>8430000</v>
      </c>
      <c r="I178" s="19">
        <v>20000000</v>
      </c>
    </row>
    <row r="179" spans="1:9" s="60" customFormat="1" ht="18" x14ac:dyDescent="0.2">
      <c r="A179" s="232">
        <v>22022000</v>
      </c>
      <c r="B179" s="85"/>
      <c r="C179" s="187"/>
      <c r="D179" s="374" t="s">
        <v>807</v>
      </c>
      <c r="E179" s="58" t="s">
        <v>246</v>
      </c>
      <c r="F179" s="74"/>
      <c r="G179" s="18"/>
      <c r="H179" s="74"/>
      <c r="I179" s="19"/>
    </row>
    <row r="180" spans="1:9" s="60" customFormat="1" ht="18.75" thickBot="1" x14ac:dyDescent="0.25">
      <c r="A180" s="1372">
        <v>22022003</v>
      </c>
      <c r="B180" s="1336" t="s">
        <v>650</v>
      </c>
      <c r="C180" s="1373"/>
      <c r="D180" s="902" t="s">
        <v>807</v>
      </c>
      <c r="E180" s="1374" t="s">
        <v>249</v>
      </c>
      <c r="F180" s="1380">
        <v>4550000</v>
      </c>
      <c r="G180" s="1375">
        <v>5000000</v>
      </c>
      <c r="H180" s="1380">
        <v>2940000</v>
      </c>
      <c r="I180" s="1377">
        <v>5000000</v>
      </c>
    </row>
    <row r="181" spans="1:9" s="60" customFormat="1" ht="18.75" thickBot="1" x14ac:dyDescent="0.25">
      <c r="A181" s="1365"/>
      <c r="B181" s="1366"/>
      <c r="C181" s="1367"/>
      <c r="D181" s="1366"/>
      <c r="E181" s="1368" t="s">
        <v>164</v>
      </c>
      <c r="F181" s="1381">
        <f>SUM(F138:F167)</f>
        <v>2272886.9699999997</v>
      </c>
      <c r="G181" s="1381">
        <f>SUM(G138:G169)</f>
        <v>2604079.2000000002</v>
      </c>
      <c r="H181" s="1381">
        <f>SUM(H138:H169)</f>
        <v>1794384.45</v>
      </c>
      <c r="I181" s="1381">
        <f>SUM(I138:I169)</f>
        <v>1522421.8499999999</v>
      </c>
    </row>
    <row r="182" spans="1:9" s="60" customFormat="1" ht="18.75" thickBot="1" x14ac:dyDescent="0.25">
      <c r="A182" s="513"/>
      <c r="B182" s="514"/>
      <c r="C182" s="515"/>
      <c r="D182" s="514"/>
      <c r="E182" s="516" t="s">
        <v>203</v>
      </c>
      <c r="F182" s="525">
        <f>SUM(F172:F180)</f>
        <v>20867000</v>
      </c>
      <c r="G182" s="525">
        <f>SUM(G172:G180)</f>
        <v>35100000</v>
      </c>
      <c r="H182" s="525">
        <f>SUM(H172:H180)</f>
        <v>121762731.81</v>
      </c>
      <c r="I182" s="525">
        <f>SUM(I172:I180)</f>
        <v>55100000</v>
      </c>
    </row>
    <row r="183" spans="1:9" s="60" customFormat="1" ht="17.25" customHeight="1" thickBot="1" x14ac:dyDescent="0.25">
      <c r="A183" s="236"/>
      <c r="B183" s="446"/>
      <c r="C183" s="447"/>
      <c r="D183" s="171"/>
      <c r="E183" s="422" t="s">
        <v>296</v>
      </c>
      <c r="F183" s="395">
        <f>SUM(F181:F182)</f>
        <v>23139886.969999999</v>
      </c>
      <c r="G183" s="395">
        <f>SUM(G181:G182)</f>
        <v>37704079.200000003</v>
      </c>
      <c r="H183" s="395">
        <f>SUM(H181:H182)</f>
        <v>123557116.26000001</v>
      </c>
      <c r="I183" s="395">
        <f>SUM(I181:I182)</f>
        <v>56622421.850000001</v>
      </c>
    </row>
    <row r="184" spans="1:9" s="60" customFormat="1" ht="22.5" x14ac:dyDescent="0.25">
      <c r="A184" s="1535" t="s">
        <v>786</v>
      </c>
      <c r="B184" s="1536"/>
      <c r="C184" s="1536"/>
      <c r="D184" s="1536"/>
      <c r="E184" s="1536"/>
      <c r="F184" s="1536"/>
      <c r="G184" s="1536"/>
      <c r="H184" s="1536"/>
      <c r="I184" s="1537"/>
    </row>
    <row r="185" spans="1:9" s="60" customFormat="1" ht="21" customHeight="1" x14ac:dyDescent="0.2">
      <c r="A185" s="1538" t="s">
        <v>487</v>
      </c>
      <c r="B185" s="1539"/>
      <c r="C185" s="1539"/>
      <c r="D185" s="1539"/>
      <c r="E185" s="1539"/>
      <c r="F185" s="1539"/>
      <c r="G185" s="1539"/>
      <c r="H185" s="1539"/>
      <c r="I185" s="1540"/>
    </row>
    <row r="186" spans="1:9" s="60" customFormat="1" ht="24.95" customHeight="1" x14ac:dyDescent="0.25">
      <c r="A186" s="1541" t="s">
        <v>1391</v>
      </c>
      <c r="B186" s="1542"/>
      <c r="C186" s="1542"/>
      <c r="D186" s="1542"/>
      <c r="E186" s="1542"/>
      <c r="F186" s="1542"/>
      <c r="G186" s="1542"/>
      <c r="H186" s="1542"/>
      <c r="I186" s="1543"/>
    </row>
    <row r="187" spans="1:9" s="60" customFormat="1" ht="31.5" customHeight="1" thickBot="1" x14ac:dyDescent="0.25">
      <c r="A187" s="1544" t="s">
        <v>277</v>
      </c>
      <c r="B187" s="1545"/>
      <c r="C187" s="1545"/>
      <c r="D187" s="1545"/>
      <c r="E187" s="1545"/>
      <c r="F187" s="1545"/>
      <c r="G187" s="1545"/>
      <c r="H187" s="1545"/>
      <c r="I187" s="1546"/>
    </row>
    <row r="188" spans="1:9" s="60" customFormat="1" ht="24.95" customHeight="1" thickBot="1" x14ac:dyDescent="0.25">
      <c r="A188" s="1550" t="s">
        <v>384</v>
      </c>
      <c r="B188" s="1551"/>
      <c r="C188" s="1551"/>
      <c r="D188" s="1551"/>
      <c r="E188" s="1551"/>
      <c r="F188" s="1551"/>
      <c r="G188" s="1551"/>
      <c r="H188" s="1551"/>
      <c r="I188" s="1552"/>
    </row>
    <row r="189" spans="1:9" s="120" customFormat="1" ht="54.75" customHeight="1" thickBot="1" x14ac:dyDescent="0.25">
      <c r="A189" s="164" t="s">
        <v>465</v>
      </c>
      <c r="B189" s="2" t="s">
        <v>459</v>
      </c>
      <c r="C189" s="172" t="s">
        <v>455</v>
      </c>
      <c r="D189" s="2" t="s">
        <v>458</v>
      </c>
      <c r="E189" s="8" t="s">
        <v>1</v>
      </c>
      <c r="F189" s="2" t="s">
        <v>1393</v>
      </c>
      <c r="G189" s="2" t="s">
        <v>1394</v>
      </c>
      <c r="H189" s="2" t="s">
        <v>1395</v>
      </c>
      <c r="I189" s="2" t="s">
        <v>1396</v>
      </c>
    </row>
    <row r="190" spans="1:9" s="60" customFormat="1" ht="21" customHeight="1" x14ac:dyDescent="0.2">
      <c r="A190" s="237">
        <v>11101300100</v>
      </c>
      <c r="B190" s="162" t="s">
        <v>650</v>
      </c>
      <c r="C190" s="189"/>
      <c r="D190" s="370" t="s">
        <v>807</v>
      </c>
      <c r="E190" s="95" t="s">
        <v>362</v>
      </c>
      <c r="F190" s="96">
        <f>F238</f>
        <v>5240067.5</v>
      </c>
      <c r="G190" s="342">
        <f>G238</f>
        <v>10332550</v>
      </c>
      <c r="H190" s="96">
        <f>H238</f>
        <v>6003737.5</v>
      </c>
      <c r="I190" s="353">
        <f>I238</f>
        <v>9332550</v>
      </c>
    </row>
    <row r="191" spans="1:9" s="60" customFormat="1" ht="20.25" customHeight="1" x14ac:dyDescent="0.2">
      <c r="A191" s="223">
        <v>11101300101</v>
      </c>
      <c r="B191" s="162" t="s">
        <v>650</v>
      </c>
      <c r="C191" s="174"/>
      <c r="D191" s="370" t="s">
        <v>807</v>
      </c>
      <c r="E191" s="97" t="s">
        <v>507</v>
      </c>
      <c r="F191" s="64">
        <f>F271</f>
        <v>150000</v>
      </c>
      <c r="G191" s="337">
        <f>G271</f>
        <v>300000</v>
      </c>
      <c r="H191" s="64">
        <f>H271</f>
        <v>500000</v>
      </c>
      <c r="I191" s="350">
        <f>I271</f>
        <v>2000000</v>
      </c>
    </row>
    <row r="192" spans="1:9" s="60" customFormat="1" ht="21.95" customHeight="1" x14ac:dyDescent="0.2">
      <c r="A192" s="232"/>
      <c r="B192" s="85"/>
      <c r="C192" s="187"/>
      <c r="D192" s="85"/>
      <c r="E192" s="97"/>
      <c r="F192" s="64"/>
      <c r="G192" s="29"/>
      <c r="H192" s="74"/>
      <c r="I192" s="19"/>
    </row>
    <row r="193" spans="1:9" s="60" customFormat="1" ht="27.95" customHeight="1" thickBot="1" x14ac:dyDescent="0.25">
      <c r="A193" s="232"/>
      <c r="B193" s="85"/>
      <c r="C193" s="187"/>
      <c r="D193" s="85"/>
      <c r="E193" s="97"/>
      <c r="F193" s="64"/>
      <c r="G193" s="29"/>
      <c r="H193" s="74"/>
      <c r="I193" s="19"/>
    </row>
    <row r="194" spans="1:9" s="60" customFormat="1" ht="27.95" customHeight="1" thickBot="1" x14ac:dyDescent="0.25">
      <c r="A194" s="165"/>
      <c r="B194" s="98"/>
      <c r="C194" s="190"/>
      <c r="D194" s="98"/>
      <c r="E194" s="99" t="s">
        <v>296</v>
      </c>
      <c r="F194" s="66">
        <f>SUM(F190:F193)</f>
        <v>5390067.5</v>
      </c>
      <c r="G194" s="66">
        <f>SUM(G190:G193)</f>
        <v>10632550</v>
      </c>
      <c r="H194" s="66">
        <f>SUM(H190:H193)</f>
        <v>6503737.5</v>
      </c>
      <c r="I194" s="66">
        <f>SUM(I190:I193)</f>
        <v>11332550</v>
      </c>
    </row>
    <row r="195" spans="1:9" s="60" customFormat="1" ht="27.95" customHeight="1" thickBot="1" x14ac:dyDescent="0.25">
      <c r="A195" s="1559" t="s">
        <v>508</v>
      </c>
      <c r="B195" s="1560"/>
      <c r="C195" s="1560"/>
      <c r="D195" s="1560"/>
      <c r="E195" s="1560"/>
      <c r="F195" s="1560"/>
      <c r="G195" s="1560"/>
      <c r="H195" s="1560"/>
      <c r="I195" s="1561"/>
    </row>
    <row r="196" spans="1:9" s="60" customFormat="1" ht="21" customHeight="1" thickBot="1" x14ac:dyDescent="0.25">
      <c r="A196" s="556"/>
      <c r="B196" s="568"/>
      <c r="C196" s="558"/>
      <c r="D196" s="568"/>
      <c r="E196" s="746" t="s">
        <v>164</v>
      </c>
      <c r="F196" s="747">
        <f>SUM(F236+F270)</f>
        <v>2840067.5</v>
      </c>
      <c r="G196" s="747">
        <f>SUM(G236+G270)</f>
        <v>5632550</v>
      </c>
      <c r="H196" s="747">
        <f>SUM(H236+H270)</f>
        <v>2623737.5</v>
      </c>
      <c r="I196" s="748">
        <f>SUM(I236+I270)</f>
        <v>4832550</v>
      </c>
    </row>
    <row r="197" spans="1:9" s="60" customFormat="1" ht="21" customHeight="1" thickBot="1" x14ac:dyDescent="0.25">
      <c r="A197" s="552"/>
      <c r="B197" s="565"/>
      <c r="C197" s="554"/>
      <c r="D197" s="565"/>
      <c r="E197" s="744" t="s">
        <v>510</v>
      </c>
      <c r="F197" s="745">
        <f>SUM(F237+F270)</f>
        <v>2700000</v>
      </c>
      <c r="G197" s="745">
        <f>SUM(G237+G270)</f>
        <v>5300000</v>
      </c>
      <c r="H197" s="745">
        <f>SUM(H237+H270)</f>
        <v>4380000</v>
      </c>
      <c r="I197" s="745">
        <f>SUM(I237+I270)</f>
        <v>8500000</v>
      </c>
    </row>
    <row r="198" spans="1:9" s="60" customFormat="1" ht="27.95" customHeight="1" thickBot="1" x14ac:dyDescent="0.25">
      <c r="A198" s="165"/>
      <c r="B198" s="98"/>
      <c r="C198" s="190"/>
      <c r="D198" s="98"/>
      <c r="E198" s="99" t="s">
        <v>296</v>
      </c>
      <c r="F198" s="338">
        <f>SUM(F196:F197)</f>
        <v>5540067.5</v>
      </c>
      <c r="G198" s="338">
        <f>SUM(G196:G197)</f>
        <v>10932550</v>
      </c>
      <c r="H198" s="338">
        <f>SUM(H196:H197)</f>
        <v>7003737.5</v>
      </c>
      <c r="I198" s="351">
        <f>SUM(I196:I197)</f>
        <v>13332550</v>
      </c>
    </row>
    <row r="199" spans="1:9" s="60" customFormat="1" ht="22.5" x14ac:dyDescent="0.25">
      <c r="A199" s="1535" t="s">
        <v>786</v>
      </c>
      <c r="B199" s="1536"/>
      <c r="C199" s="1536"/>
      <c r="D199" s="1536"/>
      <c r="E199" s="1536"/>
      <c r="F199" s="1536"/>
      <c r="G199" s="1536"/>
      <c r="H199" s="1536"/>
      <c r="I199" s="1537"/>
    </row>
    <row r="200" spans="1:9" s="60" customFormat="1" ht="19.5" x14ac:dyDescent="0.2">
      <c r="A200" s="1538" t="s">
        <v>487</v>
      </c>
      <c r="B200" s="1539"/>
      <c r="C200" s="1539"/>
      <c r="D200" s="1539"/>
      <c r="E200" s="1539"/>
      <c r="F200" s="1539"/>
      <c r="G200" s="1539"/>
      <c r="H200" s="1539"/>
      <c r="I200" s="1540"/>
    </row>
    <row r="201" spans="1:9" s="60" customFormat="1" ht="22.5" x14ac:dyDescent="0.25">
      <c r="A201" s="1541" t="s">
        <v>1391</v>
      </c>
      <c r="B201" s="1542"/>
      <c r="C201" s="1542"/>
      <c r="D201" s="1542"/>
      <c r="E201" s="1542"/>
      <c r="F201" s="1542"/>
      <c r="G201" s="1542"/>
      <c r="H201" s="1542"/>
      <c r="I201" s="1543"/>
    </row>
    <row r="202" spans="1:9" s="60" customFormat="1" ht="27.75" customHeight="1" thickBot="1" x14ac:dyDescent="0.25">
      <c r="A202" s="1544" t="s">
        <v>277</v>
      </c>
      <c r="B202" s="1545"/>
      <c r="C202" s="1545"/>
      <c r="D202" s="1545"/>
      <c r="E202" s="1545"/>
      <c r="F202" s="1545"/>
      <c r="G202" s="1545"/>
      <c r="H202" s="1545"/>
      <c r="I202" s="1546"/>
    </row>
    <row r="203" spans="1:9" s="60" customFormat="1" ht="18.75" customHeight="1" thickBot="1" x14ac:dyDescent="0.25">
      <c r="A203" s="1556" t="s">
        <v>415</v>
      </c>
      <c r="B203" s="1557"/>
      <c r="C203" s="1557"/>
      <c r="D203" s="1557"/>
      <c r="E203" s="1557"/>
      <c r="F203" s="1557"/>
      <c r="G203" s="1557"/>
      <c r="H203" s="1557"/>
      <c r="I203" s="1558"/>
    </row>
    <row r="204" spans="1:9" s="120" customFormat="1" ht="52.5" thickBot="1" x14ac:dyDescent="0.25">
      <c r="A204" s="1363" t="s">
        <v>465</v>
      </c>
      <c r="B204" s="163" t="s">
        <v>459</v>
      </c>
      <c r="C204" s="1364" t="s">
        <v>455</v>
      </c>
      <c r="D204" s="163" t="s">
        <v>458</v>
      </c>
      <c r="E204" s="1285" t="s">
        <v>1</v>
      </c>
      <c r="F204" s="163" t="s">
        <v>1393</v>
      </c>
      <c r="G204" s="163" t="s">
        <v>1394</v>
      </c>
      <c r="H204" s="163" t="s">
        <v>1395</v>
      </c>
      <c r="I204" s="163" t="s">
        <v>1396</v>
      </c>
    </row>
    <row r="205" spans="1:9" s="60" customFormat="1" ht="27.95" customHeight="1" x14ac:dyDescent="0.2">
      <c r="A205" s="233">
        <v>20000000</v>
      </c>
      <c r="B205" s="89"/>
      <c r="C205" s="188"/>
      <c r="D205" s="1370" t="s">
        <v>807</v>
      </c>
      <c r="E205" s="90" t="s">
        <v>163</v>
      </c>
      <c r="F205" s="91"/>
      <c r="G205" s="1371"/>
      <c r="H205" s="91"/>
      <c r="I205" s="352"/>
    </row>
    <row r="206" spans="1:9" s="60" customFormat="1" ht="18" x14ac:dyDescent="0.2">
      <c r="A206" s="228">
        <v>21000000</v>
      </c>
      <c r="B206" s="78"/>
      <c r="C206" s="182"/>
      <c r="D206" s="374" t="s">
        <v>807</v>
      </c>
      <c r="E206" s="11" t="s">
        <v>164</v>
      </c>
      <c r="F206" s="74"/>
      <c r="G206" s="18"/>
      <c r="H206" s="74"/>
      <c r="I206" s="19"/>
    </row>
    <row r="207" spans="1:9" s="60" customFormat="1" ht="18" x14ac:dyDescent="0.2">
      <c r="A207" s="228">
        <v>21010000</v>
      </c>
      <c r="B207" s="78"/>
      <c r="C207" s="182"/>
      <c r="D207" s="374" t="s">
        <v>807</v>
      </c>
      <c r="E207" s="11" t="s">
        <v>165</v>
      </c>
      <c r="F207" s="74"/>
      <c r="G207" s="18"/>
      <c r="H207" s="74">
        <f>G207/12*9</f>
        <v>0</v>
      </c>
      <c r="I207" s="19"/>
    </row>
    <row r="208" spans="1:9" s="60" customFormat="1" ht="18" x14ac:dyDescent="0.2">
      <c r="A208" s="230">
        <v>21010102</v>
      </c>
      <c r="B208" s="162" t="s">
        <v>650</v>
      </c>
      <c r="C208" s="184"/>
      <c r="D208" s="370" t="s">
        <v>807</v>
      </c>
      <c r="E208" s="79" t="s">
        <v>167</v>
      </c>
      <c r="F208" s="18">
        <f>G208-(G208*5%)</f>
        <v>768835</v>
      </c>
      <c r="G208" s="18">
        <v>809300</v>
      </c>
      <c r="H208" s="74">
        <f>G208/12*9</f>
        <v>606975</v>
      </c>
      <c r="I208" s="19">
        <f>'OFFICE OF THE CM'!D44</f>
        <v>809300</v>
      </c>
    </row>
    <row r="209" spans="1:9" s="60" customFormat="1" ht="37.5" customHeight="1" x14ac:dyDescent="0.2">
      <c r="A209" s="228">
        <v>21020200</v>
      </c>
      <c r="B209" s="78"/>
      <c r="C209" s="182"/>
      <c r="D209" s="374" t="s">
        <v>807</v>
      </c>
      <c r="E209" s="11" t="s">
        <v>191</v>
      </c>
      <c r="F209" s="18"/>
      <c r="G209" s="18"/>
      <c r="H209" s="29"/>
      <c r="I209" s="19"/>
    </row>
    <row r="210" spans="1:9" s="60" customFormat="1" ht="18" x14ac:dyDescent="0.2">
      <c r="A210" s="230">
        <v>21200201</v>
      </c>
      <c r="B210" s="162" t="s">
        <v>650</v>
      </c>
      <c r="C210" s="184"/>
      <c r="D210" s="370" t="s">
        <v>807</v>
      </c>
      <c r="E210" s="79" t="s">
        <v>427</v>
      </c>
      <c r="F210" s="18"/>
      <c r="G210" s="18"/>
      <c r="H210" s="29"/>
      <c r="I210" s="19"/>
    </row>
    <row r="211" spans="1:9" s="60" customFormat="1" ht="18" x14ac:dyDescent="0.2">
      <c r="A211" s="230">
        <v>21200204</v>
      </c>
      <c r="B211" s="162" t="s">
        <v>650</v>
      </c>
      <c r="C211" s="184"/>
      <c r="D211" s="370" t="s">
        <v>807</v>
      </c>
      <c r="E211" s="63" t="s">
        <v>180</v>
      </c>
      <c r="F211" s="18">
        <f>G211-(G211*5%)</f>
        <v>230650.5</v>
      </c>
      <c r="G211" s="18">
        <v>242790</v>
      </c>
      <c r="H211" s="74">
        <f t="shared" ref="H211:H217" si="2">G211/12*9</f>
        <v>182092.5</v>
      </c>
      <c r="I211" s="19">
        <f>'OFFICE OF THE CM'!E44</f>
        <v>242790</v>
      </c>
    </row>
    <row r="212" spans="1:9" s="60" customFormat="1" ht="18" x14ac:dyDescent="0.2">
      <c r="A212" s="230">
        <v>21200206</v>
      </c>
      <c r="B212" s="162" t="s">
        <v>650</v>
      </c>
      <c r="C212" s="184"/>
      <c r="D212" s="370" t="s">
        <v>807</v>
      </c>
      <c r="E212" s="63" t="s">
        <v>182</v>
      </c>
      <c r="F212" s="18">
        <f>G212-(G212*5%)</f>
        <v>230650.5</v>
      </c>
      <c r="G212" s="18">
        <v>242790</v>
      </c>
      <c r="H212" s="74">
        <f t="shared" si="2"/>
        <v>182092.5</v>
      </c>
      <c r="I212" s="19">
        <f>'OFFICE OF THE CM'!F44</f>
        <v>242790</v>
      </c>
    </row>
    <row r="213" spans="1:9" s="60" customFormat="1" ht="18" x14ac:dyDescent="0.2">
      <c r="A213" s="230">
        <v>21200210</v>
      </c>
      <c r="B213" s="162" t="s">
        <v>650</v>
      </c>
      <c r="C213" s="184"/>
      <c r="D213" s="370" t="s">
        <v>807</v>
      </c>
      <c r="E213" s="63" t="s">
        <v>422</v>
      </c>
      <c r="F213" s="18">
        <f>G213-(G213*5%)</f>
        <v>575676.25</v>
      </c>
      <c r="G213" s="18">
        <v>605975</v>
      </c>
      <c r="H213" s="74">
        <f t="shared" si="2"/>
        <v>454481.25</v>
      </c>
      <c r="I213" s="19">
        <f>'OFFICE OF THE CM'!J44</f>
        <v>606975</v>
      </c>
    </row>
    <row r="214" spans="1:9" s="60" customFormat="1" ht="18" x14ac:dyDescent="0.2">
      <c r="A214" s="230">
        <v>21200212</v>
      </c>
      <c r="B214" s="162" t="s">
        <v>650</v>
      </c>
      <c r="C214" s="184"/>
      <c r="D214" s="370" t="s">
        <v>807</v>
      </c>
      <c r="E214" s="63" t="s">
        <v>183</v>
      </c>
      <c r="F214" s="18"/>
      <c r="G214" s="18"/>
      <c r="H214" s="74">
        <f t="shared" si="2"/>
        <v>0</v>
      </c>
      <c r="I214" s="19"/>
    </row>
    <row r="215" spans="1:9" s="60" customFormat="1" ht="18" x14ac:dyDescent="0.2">
      <c r="A215" s="230">
        <v>21200214</v>
      </c>
      <c r="B215" s="162" t="s">
        <v>650</v>
      </c>
      <c r="C215" s="184"/>
      <c r="D215" s="370" t="s">
        <v>807</v>
      </c>
      <c r="E215" s="63" t="s">
        <v>185</v>
      </c>
      <c r="F215" s="18">
        <f>G215-(G215*5%)</f>
        <v>576626.25</v>
      </c>
      <c r="G215" s="18">
        <v>606975</v>
      </c>
      <c r="H215" s="74">
        <f t="shared" si="2"/>
        <v>455231.25</v>
      </c>
      <c r="I215" s="19">
        <f>'OFFICE OF THE CM'!H44</f>
        <v>606975</v>
      </c>
    </row>
    <row r="216" spans="1:9" s="60" customFormat="1" ht="18" x14ac:dyDescent="0.2">
      <c r="A216" s="230">
        <v>21200217</v>
      </c>
      <c r="B216" s="162" t="s">
        <v>650</v>
      </c>
      <c r="C216" s="184"/>
      <c r="D216" s="370" t="s">
        <v>807</v>
      </c>
      <c r="E216" s="63" t="s">
        <v>187</v>
      </c>
      <c r="F216" s="18">
        <f>G216-(G216*5%)</f>
        <v>115325.25</v>
      </c>
      <c r="G216" s="18">
        <v>121395</v>
      </c>
      <c r="H216" s="74">
        <f t="shared" si="2"/>
        <v>91046.25</v>
      </c>
      <c r="I216" s="19">
        <f>'OFFICE OF THE CM'!I44</f>
        <v>121395</v>
      </c>
    </row>
    <row r="217" spans="1:9" s="60" customFormat="1" ht="18" x14ac:dyDescent="0.2">
      <c r="A217" s="230">
        <v>21200228</v>
      </c>
      <c r="B217" s="162" t="s">
        <v>650</v>
      </c>
      <c r="C217" s="184"/>
      <c r="D217" s="370" t="s">
        <v>807</v>
      </c>
      <c r="E217" s="63" t="s">
        <v>506</v>
      </c>
      <c r="F217" s="18">
        <f>G217-(G217*5%)</f>
        <v>192303.75</v>
      </c>
      <c r="G217" s="18">
        <v>202425</v>
      </c>
      <c r="H217" s="74">
        <f t="shared" si="2"/>
        <v>151818.75</v>
      </c>
      <c r="I217" s="19">
        <f>'OFFICE OF THE CM'!G44</f>
        <v>202325</v>
      </c>
    </row>
    <row r="218" spans="1:9" s="60" customFormat="1" ht="18" x14ac:dyDescent="0.2">
      <c r="A218" s="232">
        <v>22000000</v>
      </c>
      <c r="B218" s="162"/>
      <c r="C218" s="187"/>
      <c r="D218" s="374" t="s">
        <v>807</v>
      </c>
      <c r="E218" s="58" t="s">
        <v>201</v>
      </c>
      <c r="F218" s="18"/>
      <c r="G218" s="18"/>
      <c r="H218" s="29"/>
      <c r="I218" s="19"/>
    </row>
    <row r="219" spans="1:9" s="60" customFormat="1" ht="18" x14ac:dyDescent="0.2">
      <c r="A219" s="232">
        <v>22010000</v>
      </c>
      <c r="B219" s="162"/>
      <c r="C219" s="187"/>
      <c r="D219" s="374" t="s">
        <v>807</v>
      </c>
      <c r="E219" s="58" t="s">
        <v>202</v>
      </c>
      <c r="F219" s="18"/>
      <c r="G219" s="18"/>
      <c r="H219" s="29"/>
      <c r="I219" s="19"/>
    </row>
    <row r="220" spans="1:9" s="60" customFormat="1" ht="18" x14ac:dyDescent="0.2">
      <c r="A220" s="232">
        <v>22010100</v>
      </c>
      <c r="B220" s="162"/>
      <c r="C220" s="187"/>
      <c r="D220" s="374" t="s">
        <v>807</v>
      </c>
      <c r="E220" s="58" t="s">
        <v>202</v>
      </c>
      <c r="F220" s="18"/>
      <c r="G220" s="18"/>
      <c r="H220" s="29"/>
      <c r="I220" s="19"/>
    </row>
    <row r="221" spans="1:9" s="60" customFormat="1" ht="18" x14ac:dyDescent="0.2">
      <c r="A221" s="223">
        <v>22010103</v>
      </c>
      <c r="B221" s="162" t="s">
        <v>650</v>
      </c>
      <c r="C221" s="174"/>
      <c r="D221" s="370" t="s">
        <v>807</v>
      </c>
      <c r="E221" s="84" t="s">
        <v>839</v>
      </c>
      <c r="F221" s="18"/>
      <c r="G221" s="18">
        <v>2500900</v>
      </c>
      <c r="H221" s="29"/>
      <c r="I221" s="19"/>
    </row>
    <row r="222" spans="1:9" s="60" customFormat="1" ht="18" x14ac:dyDescent="0.2">
      <c r="A222" s="232">
        <v>22020000</v>
      </c>
      <c r="B222" s="85"/>
      <c r="C222" s="187"/>
      <c r="D222" s="374" t="s">
        <v>807</v>
      </c>
      <c r="E222" s="58" t="s">
        <v>203</v>
      </c>
      <c r="F222" s="74"/>
      <c r="G222" s="18"/>
      <c r="H222" s="74"/>
      <c r="I222" s="19"/>
    </row>
    <row r="223" spans="1:9" s="60" customFormat="1" ht="18" x14ac:dyDescent="0.2">
      <c r="A223" s="232">
        <v>22020100</v>
      </c>
      <c r="B223" s="162" t="s">
        <v>650</v>
      </c>
      <c r="C223" s="187"/>
      <c r="D223" s="374" t="s">
        <v>807</v>
      </c>
      <c r="E223" s="58" t="s">
        <v>204</v>
      </c>
      <c r="F223" s="74"/>
      <c r="G223" s="18"/>
      <c r="H223" s="74"/>
      <c r="I223" s="19"/>
    </row>
    <row r="224" spans="1:9" s="60" customFormat="1" ht="18" x14ac:dyDescent="0.2">
      <c r="A224" s="1382">
        <v>22020101</v>
      </c>
      <c r="B224" s="162" t="s">
        <v>650</v>
      </c>
      <c r="C224" s="187"/>
      <c r="D224" s="370" t="s">
        <v>807</v>
      </c>
      <c r="E224" s="101" t="s">
        <v>205</v>
      </c>
      <c r="F224" s="74"/>
      <c r="G224" s="18"/>
      <c r="H224" s="74"/>
      <c r="I224" s="19"/>
    </row>
    <row r="225" spans="1:9" s="60" customFormat="1" ht="18" x14ac:dyDescent="0.2">
      <c r="A225" s="1382">
        <v>22020102</v>
      </c>
      <c r="B225" s="162" t="s">
        <v>650</v>
      </c>
      <c r="C225" s="187"/>
      <c r="D225" s="370" t="s">
        <v>807</v>
      </c>
      <c r="E225" s="101" t="s">
        <v>206</v>
      </c>
      <c r="F225" s="74">
        <v>780000</v>
      </c>
      <c r="G225" s="18">
        <v>1000000</v>
      </c>
      <c r="H225" s="74">
        <v>1420000</v>
      </c>
      <c r="I225" s="19">
        <v>2000000</v>
      </c>
    </row>
    <row r="226" spans="1:9" s="60" customFormat="1" ht="18" x14ac:dyDescent="0.2">
      <c r="A226" s="1382">
        <v>22020103</v>
      </c>
      <c r="B226" s="162" t="s">
        <v>650</v>
      </c>
      <c r="C226" s="187"/>
      <c r="D226" s="370" t="s">
        <v>807</v>
      </c>
      <c r="E226" s="101" t="s">
        <v>207</v>
      </c>
      <c r="F226" s="74"/>
      <c r="G226" s="18"/>
      <c r="H226" s="74"/>
      <c r="I226" s="19"/>
    </row>
    <row r="227" spans="1:9" s="60" customFormat="1" ht="18" x14ac:dyDescent="0.2">
      <c r="A227" s="1382">
        <v>22020104</v>
      </c>
      <c r="B227" s="162" t="s">
        <v>650</v>
      </c>
      <c r="C227" s="187"/>
      <c r="D227" s="370" t="s">
        <v>807</v>
      </c>
      <c r="E227" s="101" t="s">
        <v>208</v>
      </c>
      <c r="F227" s="74"/>
      <c r="G227" s="18"/>
      <c r="H227" s="74"/>
      <c r="I227" s="19"/>
    </row>
    <row r="228" spans="1:9" s="60" customFormat="1" ht="18" x14ac:dyDescent="0.2">
      <c r="A228" s="232">
        <v>22020300</v>
      </c>
      <c r="B228" s="162"/>
      <c r="C228" s="187"/>
      <c r="D228" s="374" t="s">
        <v>807</v>
      </c>
      <c r="E228" s="86" t="s">
        <v>518</v>
      </c>
      <c r="F228" s="93"/>
      <c r="G228" s="339"/>
      <c r="H228" s="93"/>
      <c r="I228" s="347"/>
    </row>
    <row r="229" spans="1:9" s="60" customFormat="1" ht="18" x14ac:dyDescent="0.2">
      <c r="A229" s="223">
        <v>22020302</v>
      </c>
      <c r="B229" s="162" t="s">
        <v>650</v>
      </c>
      <c r="C229" s="174"/>
      <c r="D229" s="370" t="s">
        <v>807</v>
      </c>
      <c r="E229" s="84" t="s">
        <v>513</v>
      </c>
      <c r="F229" s="74"/>
      <c r="G229" s="18"/>
      <c r="H229" s="74"/>
      <c r="I229" s="19"/>
    </row>
    <row r="230" spans="1:9" s="60" customFormat="1" ht="18" x14ac:dyDescent="0.2">
      <c r="A230" s="232">
        <v>22020500</v>
      </c>
      <c r="B230" s="85"/>
      <c r="C230" s="187"/>
      <c r="D230" s="374" t="s">
        <v>807</v>
      </c>
      <c r="E230" s="86" t="s">
        <v>499</v>
      </c>
      <c r="F230" s="93"/>
      <c r="G230" s="339"/>
      <c r="H230" s="93"/>
      <c r="I230" s="347"/>
    </row>
    <row r="231" spans="1:9" s="60" customFormat="1" ht="18" x14ac:dyDescent="0.2">
      <c r="A231" s="223">
        <v>22020601</v>
      </c>
      <c r="B231" s="162" t="s">
        <v>650</v>
      </c>
      <c r="C231" s="174"/>
      <c r="D231" s="370" t="s">
        <v>807</v>
      </c>
      <c r="E231" s="84" t="s">
        <v>519</v>
      </c>
      <c r="F231" s="74">
        <v>1770000</v>
      </c>
      <c r="G231" s="18">
        <v>2000000</v>
      </c>
      <c r="H231" s="74">
        <v>460000</v>
      </c>
      <c r="I231" s="19">
        <v>2500000</v>
      </c>
    </row>
    <row r="232" spans="1:9" s="60" customFormat="1" ht="18" x14ac:dyDescent="0.2">
      <c r="A232" s="1383">
        <v>220220</v>
      </c>
      <c r="B232" s="162" t="s">
        <v>650</v>
      </c>
      <c r="C232" s="174"/>
      <c r="D232" s="374" t="s">
        <v>807</v>
      </c>
      <c r="E232" s="126" t="s">
        <v>683</v>
      </c>
      <c r="F232" s="74"/>
      <c r="G232" s="18"/>
      <c r="H232" s="74"/>
      <c r="I232" s="19"/>
    </row>
    <row r="233" spans="1:9" s="60" customFormat="1" ht="18" x14ac:dyDescent="0.2">
      <c r="A233" s="785">
        <v>22022001</v>
      </c>
      <c r="B233" s="162" t="s">
        <v>650</v>
      </c>
      <c r="C233" s="174"/>
      <c r="D233" s="370" t="s">
        <v>807</v>
      </c>
      <c r="E233" s="103" t="s">
        <v>247</v>
      </c>
      <c r="F233" s="74"/>
      <c r="G233" s="18"/>
      <c r="H233" s="74"/>
      <c r="I233" s="19"/>
    </row>
    <row r="234" spans="1:9" s="60" customFormat="1" ht="18" x14ac:dyDescent="0.2">
      <c r="A234" s="785">
        <v>22022002</v>
      </c>
      <c r="B234" s="162" t="s">
        <v>650</v>
      </c>
      <c r="C234" s="174"/>
      <c r="D234" s="370" t="s">
        <v>807</v>
      </c>
      <c r="E234" s="103" t="s">
        <v>249</v>
      </c>
      <c r="F234" s="74"/>
      <c r="G234" s="18"/>
      <c r="H234" s="74"/>
      <c r="I234" s="19"/>
    </row>
    <row r="235" spans="1:9" s="60" customFormat="1" ht="18.75" thickBot="1" x14ac:dyDescent="0.25">
      <c r="A235" s="1384">
        <v>22022011</v>
      </c>
      <c r="B235" s="1336" t="s">
        <v>650</v>
      </c>
      <c r="C235" s="1373"/>
      <c r="D235" s="902" t="s">
        <v>807</v>
      </c>
      <c r="E235" s="1385" t="s">
        <v>221</v>
      </c>
      <c r="F235" s="1380"/>
      <c r="G235" s="1375">
        <v>2000000</v>
      </c>
      <c r="H235" s="1380">
        <v>2000000</v>
      </c>
      <c r="I235" s="1377">
        <v>2000000</v>
      </c>
    </row>
    <row r="236" spans="1:9" s="60" customFormat="1" ht="18.75" thickBot="1" x14ac:dyDescent="0.25">
      <c r="A236" s="1365"/>
      <c r="B236" s="1366"/>
      <c r="C236" s="1367"/>
      <c r="D236" s="1366"/>
      <c r="E236" s="1378" t="s">
        <v>164</v>
      </c>
      <c r="F236" s="1381">
        <f>SUM(F208:F221)</f>
        <v>2690067.5</v>
      </c>
      <c r="G236" s="1381">
        <f>SUM(G208:G221)</f>
        <v>5332550</v>
      </c>
      <c r="H236" s="1381">
        <f>SUM(H208:H221)</f>
        <v>2123737.5</v>
      </c>
      <c r="I236" s="1381">
        <f>SUM(I208:I221)</f>
        <v>2832550</v>
      </c>
    </row>
    <row r="237" spans="1:9" s="60" customFormat="1" ht="21" customHeight="1" thickBot="1" x14ac:dyDescent="0.25">
      <c r="A237" s="513"/>
      <c r="B237" s="514"/>
      <c r="C237" s="515"/>
      <c r="D237" s="514"/>
      <c r="E237" s="524" t="s">
        <v>203</v>
      </c>
      <c r="F237" s="525">
        <f>SUM(F224:F235)</f>
        <v>2550000</v>
      </c>
      <c r="G237" s="525">
        <f>SUM(G224:G235)</f>
        <v>5000000</v>
      </c>
      <c r="H237" s="525">
        <f>SUM(H224:H235)</f>
        <v>3880000</v>
      </c>
      <c r="I237" s="525">
        <f>SUM(I224:I235)</f>
        <v>6500000</v>
      </c>
    </row>
    <row r="238" spans="1:9" s="60" customFormat="1" ht="19.5" customHeight="1" thickBot="1" x14ac:dyDescent="0.25">
      <c r="A238" s="240"/>
      <c r="B238" s="420"/>
      <c r="C238" s="419"/>
      <c r="D238" s="254"/>
      <c r="E238" s="418" t="s">
        <v>296</v>
      </c>
      <c r="F238" s="395">
        <f>SUM(F236:F237)</f>
        <v>5240067.5</v>
      </c>
      <c r="G238" s="395">
        <f>SUM(G236:G237)</f>
        <v>10332550</v>
      </c>
      <c r="H238" s="395">
        <f>SUM(H236:H237)</f>
        <v>6003737.5</v>
      </c>
      <c r="I238" s="395">
        <f>SUM(I236:I237)</f>
        <v>9332550</v>
      </c>
    </row>
    <row r="239" spans="1:9" s="60" customFormat="1" ht="22.5" x14ac:dyDescent="0.25">
      <c r="A239" s="1535" t="s">
        <v>786</v>
      </c>
      <c r="B239" s="1536"/>
      <c r="C239" s="1536"/>
      <c r="D239" s="1536"/>
      <c r="E239" s="1536"/>
      <c r="F239" s="1536"/>
      <c r="G239" s="1536"/>
      <c r="H239" s="1536"/>
      <c r="I239" s="1537"/>
    </row>
    <row r="240" spans="1:9" s="60" customFormat="1" ht="19.5" x14ac:dyDescent="0.2">
      <c r="A240" s="1538" t="s">
        <v>487</v>
      </c>
      <c r="B240" s="1539"/>
      <c r="C240" s="1539"/>
      <c r="D240" s="1539"/>
      <c r="E240" s="1539"/>
      <c r="F240" s="1539"/>
      <c r="G240" s="1539"/>
      <c r="H240" s="1539"/>
      <c r="I240" s="1540"/>
    </row>
    <row r="241" spans="1:9" s="60" customFormat="1" ht="22.5" x14ac:dyDescent="0.25">
      <c r="A241" s="1541" t="s">
        <v>1391</v>
      </c>
      <c r="B241" s="1542"/>
      <c r="C241" s="1542"/>
      <c r="D241" s="1542"/>
      <c r="E241" s="1542"/>
      <c r="F241" s="1542"/>
      <c r="G241" s="1542"/>
      <c r="H241" s="1542"/>
      <c r="I241" s="1543"/>
    </row>
    <row r="242" spans="1:9" s="60" customFormat="1" ht="30.75" customHeight="1" thickBot="1" x14ac:dyDescent="0.25">
      <c r="A242" s="1544" t="s">
        <v>277</v>
      </c>
      <c r="B242" s="1545"/>
      <c r="C242" s="1545"/>
      <c r="D242" s="1545"/>
      <c r="E242" s="1545"/>
      <c r="F242" s="1545"/>
      <c r="G242" s="1545"/>
      <c r="H242" s="1545"/>
      <c r="I242" s="1546"/>
    </row>
    <row r="243" spans="1:9" s="60" customFormat="1" ht="18.75" customHeight="1" thickBot="1" x14ac:dyDescent="0.25">
      <c r="A243" s="1556" t="s">
        <v>416</v>
      </c>
      <c r="B243" s="1557"/>
      <c r="C243" s="1557"/>
      <c r="D243" s="1557"/>
      <c r="E243" s="1557"/>
      <c r="F243" s="1557"/>
      <c r="G243" s="1557"/>
      <c r="H243" s="1557"/>
      <c r="I243" s="1558"/>
    </row>
    <row r="244" spans="1:9" s="120" customFormat="1" ht="57" customHeight="1" thickBot="1" x14ac:dyDescent="0.25">
      <c r="A244" s="164" t="s">
        <v>465</v>
      </c>
      <c r="B244" s="2" t="s">
        <v>459</v>
      </c>
      <c r="C244" s="172" t="s">
        <v>455</v>
      </c>
      <c r="D244" s="2" t="s">
        <v>458</v>
      </c>
      <c r="E244" s="8" t="s">
        <v>1</v>
      </c>
      <c r="F244" s="2" t="s">
        <v>1393</v>
      </c>
      <c r="G244" s="2" t="s">
        <v>1394</v>
      </c>
      <c r="H244" s="2" t="s">
        <v>1395</v>
      </c>
      <c r="I244" s="2" t="s">
        <v>1396</v>
      </c>
    </row>
    <row r="245" spans="1:9" s="60" customFormat="1" ht="18" x14ac:dyDescent="0.2">
      <c r="A245" s="233">
        <v>20000000</v>
      </c>
      <c r="B245" s="89"/>
      <c r="C245" s="188"/>
      <c r="D245" s="381" t="s">
        <v>807</v>
      </c>
      <c r="E245" s="90" t="s">
        <v>163</v>
      </c>
      <c r="F245" s="91"/>
      <c r="G245" s="5"/>
      <c r="H245" s="91"/>
      <c r="I245" s="352"/>
    </row>
    <row r="246" spans="1:9" s="60" customFormat="1" ht="18" x14ac:dyDescent="0.2">
      <c r="A246" s="228">
        <v>21000000</v>
      </c>
      <c r="B246" s="78"/>
      <c r="C246" s="182"/>
      <c r="D246" s="381" t="s">
        <v>807</v>
      </c>
      <c r="E246" s="11" t="s">
        <v>164</v>
      </c>
      <c r="F246" s="74"/>
      <c r="G246" s="29"/>
      <c r="H246" s="74"/>
      <c r="I246" s="19"/>
    </row>
    <row r="247" spans="1:9" s="60" customFormat="1" ht="18" x14ac:dyDescent="0.2">
      <c r="A247" s="228">
        <v>21010000</v>
      </c>
      <c r="B247" s="78"/>
      <c r="C247" s="182"/>
      <c r="D247" s="381" t="s">
        <v>807</v>
      </c>
      <c r="E247" s="11" t="s">
        <v>165</v>
      </c>
      <c r="F247" s="74"/>
      <c r="G247" s="29"/>
      <c r="H247" s="74"/>
      <c r="I247" s="19"/>
    </row>
    <row r="248" spans="1:9" s="60" customFormat="1" ht="18" x14ac:dyDescent="0.2">
      <c r="A248" s="230">
        <v>21010103</v>
      </c>
      <c r="B248" s="162" t="s">
        <v>650</v>
      </c>
      <c r="C248" s="184"/>
      <c r="D248" s="496" t="s">
        <v>807</v>
      </c>
      <c r="E248" s="79" t="s">
        <v>168</v>
      </c>
      <c r="F248" s="74"/>
      <c r="G248" s="29"/>
      <c r="H248" s="74"/>
      <c r="I248" s="19"/>
    </row>
    <row r="249" spans="1:9" s="60" customFormat="1" ht="18" x14ac:dyDescent="0.2">
      <c r="A249" s="230">
        <v>21010104</v>
      </c>
      <c r="B249" s="162" t="s">
        <v>650</v>
      </c>
      <c r="C249" s="184"/>
      <c r="D249" s="496" t="s">
        <v>807</v>
      </c>
      <c r="E249" s="79" t="s">
        <v>169</v>
      </c>
      <c r="F249" s="74"/>
      <c r="G249" s="29"/>
      <c r="H249" s="74"/>
      <c r="I249" s="19"/>
    </row>
    <row r="250" spans="1:9" s="60" customFormat="1" ht="18" x14ac:dyDescent="0.2">
      <c r="A250" s="230">
        <v>21010105</v>
      </c>
      <c r="B250" s="162" t="s">
        <v>650</v>
      </c>
      <c r="C250" s="184"/>
      <c r="D250" s="496" t="s">
        <v>807</v>
      </c>
      <c r="E250" s="79" t="s">
        <v>681</v>
      </c>
      <c r="F250" s="74"/>
      <c r="G250" s="29"/>
      <c r="H250" s="74"/>
      <c r="I250" s="19"/>
    </row>
    <row r="251" spans="1:9" s="60" customFormat="1" ht="18" x14ac:dyDescent="0.2">
      <c r="A251" s="234"/>
      <c r="B251" s="162" t="s">
        <v>650</v>
      </c>
      <c r="C251" s="184"/>
      <c r="D251" s="496" t="s">
        <v>807</v>
      </c>
      <c r="E251" s="79" t="s">
        <v>682</v>
      </c>
      <c r="F251" s="74"/>
      <c r="G251" s="29"/>
      <c r="H251" s="74"/>
      <c r="I251" s="19"/>
    </row>
    <row r="252" spans="1:9" s="60" customFormat="1" ht="18" x14ac:dyDescent="0.2">
      <c r="A252" s="228">
        <v>21020300</v>
      </c>
      <c r="B252" s="78"/>
      <c r="C252" s="182"/>
      <c r="D252" s="381" t="s">
        <v>807</v>
      </c>
      <c r="E252" s="11" t="s">
        <v>192</v>
      </c>
      <c r="F252" s="74"/>
      <c r="G252" s="29"/>
      <c r="H252" s="74"/>
      <c r="I252" s="19"/>
    </row>
    <row r="253" spans="1:9" s="60" customFormat="1" ht="18" x14ac:dyDescent="0.2">
      <c r="A253" s="230">
        <v>21020301</v>
      </c>
      <c r="B253" s="162" t="s">
        <v>650</v>
      </c>
      <c r="C253" s="184"/>
      <c r="D253" s="496" t="s">
        <v>807</v>
      </c>
      <c r="E253" s="63" t="s">
        <v>177</v>
      </c>
      <c r="F253" s="74"/>
      <c r="G253" s="29"/>
      <c r="H253" s="74"/>
      <c r="I253" s="19"/>
    </row>
    <row r="254" spans="1:9" s="60" customFormat="1" ht="18" x14ac:dyDescent="0.2">
      <c r="A254" s="230">
        <v>21020302</v>
      </c>
      <c r="B254" s="162" t="s">
        <v>650</v>
      </c>
      <c r="C254" s="184"/>
      <c r="D254" s="496" t="s">
        <v>807</v>
      </c>
      <c r="E254" s="63" t="s">
        <v>178</v>
      </c>
      <c r="F254" s="74"/>
      <c r="G254" s="29"/>
      <c r="H254" s="74"/>
      <c r="I254" s="19"/>
    </row>
    <row r="255" spans="1:9" s="60" customFormat="1" ht="18" x14ac:dyDescent="0.2">
      <c r="A255" s="230">
        <v>21020303</v>
      </c>
      <c r="B255" s="162" t="s">
        <v>650</v>
      </c>
      <c r="C255" s="184"/>
      <c r="D255" s="496" t="s">
        <v>807</v>
      </c>
      <c r="E255" s="63" t="s">
        <v>179</v>
      </c>
      <c r="F255" s="74"/>
      <c r="G255" s="29"/>
      <c r="H255" s="74"/>
      <c r="I255" s="19"/>
    </row>
    <row r="256" spans="1:9" s="60" customFormat="1" ht="18" x14ac:dyDescent="0.2">
      <c r="A256" s="230">
        <v>21020304</v>
      </c>
      <c r="B256" s="162" t="s">
        <v>650</v>
      </c>
      <c r="C256" s="184"/>
      <c r="D256" s="496" t="s">
        <v>807</v>
      </c>
      <c r="E256" s="63" t="s">
        <v>180</v>
      </c>
      <c r="F256" s="74"/>
      <c r="G256" s="29"/>
      <c r="H256" s="74"/>
      <c r="I256" s="19"/>
    </row>
    <row r="257" spans="1:9" s="60" customFormat="1" ht="18" x14ac:dyDescent="0.2">
      <c r="A257" s="230">
        <v>21020312</v>
      </c>
      <c r="B257" s="162" t="s">
        <v>650</v>
      </c>
      <c r="C257" s="184"/>
      <c r="D257" s="496" t="s">
        <v>807</v>
      </c>
      <c r="E257" s="63" t="s">
        <v>183</v>
      </c>
      <c r="F257" s="74"/>
      <c r="G257" s="29"/>
      <c r="H257" s="74"/>
      <c r="I257" s="19"/>
    </row>
    <row r="258" spans="1:9" s="60" customFormat="1" ht="18" x14ac:dyDescent="0.2">
      <c r="A258" s="230">
        <v>21020315</v>
      </c>
      <c r="B258" s="162" t="s">
        <v>650</v>
      </c>
      <c r="C258" s="184"/>
      <c r="D258" s="496" t="s">
        <v>807</v>
      </c>
      <c r="E258" s="63" t="s">
        <v>186</v>
      </c>
      <c r="F258" s="74"/>
      <c r="G258" s="29"/>
      <c r="H258" s="74"/>
      <c r="I258" s="19"/>
    </row>
    <row r="259" spans="1:9" s="60" customFormat="1" ht="18" x14ac:dyDescent="0.2">
      <c r="A259" s="228">
        <v>21020400</v>
      </c>
      <c r="B259" s="78"/>
      <c r="C259" s="182"/>
      <c r="D259" s="381" t="s">
        <v>807</v>
      </c>
      <c r="E259" s="11" t="s">
        <v>193</v>
      </c>
      <c r="F259" s="74"/>
      <c r="G259" s="29"/>
      <c r="H259" s="74"/>
      <c r="I259" s="19"/>
    </row>
    <row r="260" spans="1:9" s="60" customFormat="1" ht="18" x14ac:dyDescent="0.2">
      <c r="A260" s="230">
        <v>21020401</v>
      </c>
      <c r="B260" s="162" t="s">
        <v>650</v>
      </c>
      <c r="C260" s="184"/>
      <c r="D260" s="496" t="s">
        <v>807</v>
      </c>
      <c r="E260" s="63" t="s">
        <v>177</v>
      </c>
      <c r="F260" s="74"/>
      <c r="G260" s="29"/>
      <c r="H260" s="74"/>
      <c r="I260" s="19"/>
    </row>
    <row r="261" spans="1:9" s="60" customFormat="1" ht="18" x14ac:dyDescent="0.2">
      <c r="A261" s="230">
        <v>21020402</v>
      </c>
      <c r="B261" s="162" t="s">
        <v>650</v>
      </c>
      <c r="C261" s="184"/>
      <c r="D261" s="496" t="s">
        <v>807</v>
      </c>
      <c r="E261" s="63" t="s">
        <v>178</v>
      </c>
      <c r="F261" s="74"/>
      <c r="G261" s="29"/>
      <c r="H261" s="74"/>
      <c r="I261" s="19"/>
    </row>
    <row r="262" spans="1:9" s="60" customFormat="1" ht="18" x14ac:dyDescent="0.2">
      <c r="A262" s="230">
        <v>21020403</v>
      </c>
      <c r="B262" s="162" t="s">
        <v>650</v>
      </c>
      <c r="C262" s="184"/>
      <c r="D262" s="496" t="s">
        <v>807</v>
      </c>
      <c r="E262" s="63" t="s">
        <v>179</v>
      </c>
      <c r="F262" s="74"/>
      <c r="G262" s="29"/>
      <c r="H262" s="74"/>
      <c r="I262" s="19"/>
    </row>
    <row r="263" spans="1:9" s="60" customFormat="1" ht="18" x14ac:dyDescent="0.2">
      <c r="A263" s="230">
        <v>21020404</v>
      </c>
      <c r="B263" s="162" t="s">
        <v>650</v>
      </c>
      <c r="C263" s="184"/>
      <c r="D263" s="496" t="s">
        <v>807</v>
      </c>
      <c r="E263" s="63" t="s">
        <v>180</v>
      </c>
      <c r="F263" s="74"/>
      <c r="G263" s="29"/>
      <c r="H263" s="74"/>
      <c r="I263" s="19"/>
    </row>
    <row r="264" spans="1:9" s="60" customFormat="1" ht="18" x14ac:dyDescent="0.2">
      <c r="A264" s="230">
        <v>21020413</v>
      </c>
      <c r="B264" s="162" t="s">
        <v>650</v>
      </c>
      <c r="C264" s="184"/>
      <c r="D264" s="496" t="s">
        <v>807</v>
      </c>
      <c r="E264" s="63" t="s">
        <v>184</v>
      </c>
      <c r="F264" s="74"/>
      <c r="G264" s="29"/>
      <c r="H264" s="74"/>
      <c r="I264" s="19"/>
    </row>
    <row r="265" spans="1:9" s="60" customFormat="1" ht="18" x14ac:dyDescent="0.2">
      <c r="A265" s="230">
        <v>21020415</v>
      </c>
      <c r="B265" s="162" t="s">
        <v>650</v>
      </c>
      <c r="C265" s="184"/>
      <c r="D265" s="496" t="s">
        <v>807</v>
      </c>
      <c r="E265" s="63" t="s">
        <v>186</v>
      </c>
      <c r="F265" s="74"/>
      <c r="G265" s="29"/>
      <c r="H265" s="74"/>
      <c r="I265" s="19"/>
    </row>
    <row r="266" spans="1:9" s="60" customFormat="1" ht="18" x14ac:dyDescent="0.2">
      <c r="A266" s="232">
        <v>22020000</v>
      </c>
      <c r="B266" s="85"/>
      <c r="C266" s="187"/>
      <c r="D266" s="496" t="s">
        <v>807</v>
      </c>
      <c r="E266" s="58" t="s">
        <v>203</v>
      </c>
      <c r="F266" s="74"/>
      <c r="G266" s="29"/>
      <c r="H266" s="74"/>
      <c r="I266" s="19"/>
    </row>
    <row r="267" spans="1:9" s="60" customFormat="1" ht="21.75" customHeight="1" x14ac:dyDescent="0.2">
      <c r="A267" s="232">
        <v>22020700</v>
      </c>
      <c r="B267" s="85"/>
      <c r="C267" s="187"/>
      <c r="D267" s="381" t="s">
        <v>807</v>
      </c>
      <c r="E267" s="528" t="s">
        <v>234</v>
      </c>
      <c r="F267" s="74"/>
      <c r="G267" s="29"/>
      <c r="H267" s="74"/>
      <c r="I267" s="19"/>
    </row>
    <row r="268" spans="1:9" s="60" customFormat="1" ht="18.75" thickBot="1" x14ac:dyDescent="0.25">
      <c r="A268" s="511">
        <v>22020703</v>
      </c>
      <c r="B268" s="512" t="s">
        <v>650</v>
      </c>
      <c r="C268" s="207"/>
      <c r="D268" s="496" t="s">
        <v>807</v>
      </c>
      <c r="E268" s="529" t="s">
        <v>236</v>
      </c>
      <c r="F268" s="123">
        <v>150000</v>
      </c>
      <c r="G268" s="27">
        <v>300000</v>
      </c>
      <c r="H268" s="123">
        <v>500000</v>
      </c>
      <c r="I268" s="27">
        <v>2000000</v>
      </c>
    </row>
    <row r="269" spans="1:9" s="60" customFormat="1" ht="18.75" thickBot="1" x14ac:dyDescent="0.25">
      <c r="A269" s="518"/>
      <c r="B269" s="519"/>
      <c r="C269" s="520"/>
      <c r="D269" s="519"/>
      <c r="E269" s="531" t="s">
        <v>164</v>
      </c>
      <c r="F269" s="526">
        <f>SUM(F248:F265)</f>
        <v>0</v>
      </c>
      <c r="G269" s="526">
        <f>SUM(G248:G265)</f>
        <v>0</v>
      </c>
      <c r="H269" s="526">
        <f>SUM(H248:H265)</f>
        <v>0</v>
      </c>
      <c r="I269" s="527">
        <f>SUM(I248:I265)</f>
        <v>0</v>
      </c>
    </row>
    <row r="270" spans="1:9" s="60" customFormat="1" ht="19.5" customHeight="1" thickBot="1" x14ac:dyDescent="0.25">
      <c r="A270" s="513"/>
      <c r="B270" s="514"/>
      <c r="C270" s="515"/>
      <c r="D270" s="514"/>
      <c r="E270" s="530" t="s">
        <v>203</v>
      </c>
      <c r="F270" s="525">
        <f>SUM(F268)</f>
        <v>150000</v>
      </c>
      <c r="G270" s="525">
        <f>SUM(G268)</f>
        <v>300000</v>
      </c>
      <c r="H270" s="525">
        <f>SUM(H268)</f>
        <v>500000</v>
      </c>
      <c r="I270" s="525">
        <f>SUM(I268)</f>
        <v>2000000</v>
      </c>
    </row>
    <row r="271" spans="1:9" s="60" customFormat="1" ht="19.5" customHeight="1" thickBot="1" x14ac:dyDescent="0.25">
      <c r="A271" s="448"/>
      <c r="B271" s="416"/>
      <c r="C271" s="417"/>
      <c r="D271" s="416"/>
      <c r="E271" s="449" t="s">
        <v>296</v>
      </c>
      <c r="F271" s="395">
        <f>SUM(F269:F270)</f>
        <v>150000</v>
      </c>
      <c r="G271" s="395">
        <f>SUM(G269:G270)</f>
        <v>300000</v>
      </c>
      <c r="H271" s="395">
        <f>SUM(H269:H270)</f>
        <v>500000</v>
      </c>
      <c r="I271" s="395">
        <f>SUM(I269:I270)</f>
        <v>2000000</v>
      </c>
    </row>
    <row r="272" spans="1:9" ht="22.5" x14ac:dyDescent="0.25">
      <c r="A272" s="1535" t="s">
        <v>786</v>
      </c>
      <c r="B272" s="1536"/>
      <c r="C272" s="1536"/>
      <c r="D272" s="1536"/>
      <c r="E272" s="1536"/>
      <c r="F272" s="1536"/>
      <c r="G272" s="1536"/>
      <c r="H272" s="1536"/>
      <c r="I272" s="1537"/>
    </row>
    <row r="273" spans="1:9" ht="19.5" x14ac:dyDescent="0.2">
      <c r="A273" s="1538" t="s">
        <v>487</v>
      </c>
      <c r="B273" s="1539"/>
      <c r="C273" s="1539"/>
      <c r="D273" s="1539"/>
      <c r="E273" s="1539"/>
      <c r="F273" s="1539"/>
      <c r="G273" s="1539"/>
      <c r="H273" s="1539"/>
      <c r="I273" s="1540"/>
    </row>
    <row r="274" spans="1:9" ht="22.5" x14ac:dyDescent="0.25">
      <c r="A274" s="1541" t="s">
        <v>1391</v>
      </c>
      <c r="B274" s="1542"/>
      <c r="C274" s="1542"/>
      <c r="D274" s="1542"/>
      <c r="E274" s="1542"/>
      <c r="F274" s="1542"/>
      <c r="G274" s="1542"/>
      <c r="H274" s="1542"/>
      <c r="I274" s="1543"/>
    </row>
    <row r="275" spans="1:9" ht="26.25" customHeight="1" thickBot="1" x14ac:dyDescent="0.25">
      <c r="A275" s="1544" t="s">
        <v>330</v>
      </c>
      <c r="B275" s="1545"/>
      <c r="C275" s="1545"/>
      <c r="D275" s="1545"/>
      <c r="E275" s="1545"/>
      <c r="F275" s="1545"/>
      <c r="G275" s="1545"/>
      <c r="H275" s="1545"/>
      <c r="I275" s="1546"/>
    </row>
    <row r="276" spans="1:9" s="60" customFormat="1" ht="18.75" customHeight="1" thickBot="1" x14ac:dyDescent="0.25">
      <c r="A276" s="1550" t="s">
        <v>385</v>
      </c>
      <c r="B276" s="1551"/>
      <c r="C276" s="1551"/>
      <c r="D276" s="1551"/>
      <c r="E276" s="1551"/>
      <c r="F276" s="1551"/>
      <c r="G276" s="1551"/>
      <c r="H276" s="1551"/>
      <c r="I276" s="1552"/>
    </row>
    <row r="277" spans="1:9" s="120" customFormat="1" ht="52.5" thickBot="1" x14ac:dyDescent="0.25">
      <c r="A277" s="164" t="s">
        <v>465</v>
      </c>
      <c r="B277" s="2" t="s">
        <v>459</v>
      </c>
      <c r="C277" s="172" t="s">
        <v>455</v>
      </c>
      <c r="D277" s="2" t="s">
        <v>458</v>
      </c>
      <c r="E277" s="8" t="s">
        <v>1</v>
      </c>
      <c r="F277" s="2" t="s">
        <v>1393</v>
      </c>
      <c r="G277" s="2" t="s">
        <v>1394</v>
      </c>
      <c r="H277" s="2" t="s">
        <v>1395</v>
      </c>
      <c r="I277" s="2" t="s">
        <v>1396</v>
      </c>
    </row>
    <row r="278" spans="1:9" s="60" customFormat="1" ht="20.25" customHeight="1" x14ac:dyDescent="0.2">
      <c r="A278" s="532">
        <v>11200100001</v>
      </c>
      <c r="B278" s="162" t="s">
        <v>650</v>
      </c>
      <c r="C278" s="533"/>
      <c r="D278" s="496" t="s">
        <v>807</v>
      </c>
      <c r="E278" s="534" t="s">
        <v>351</v>
      </c>
      <c r="F278" s="535">
        <f>F330</f>
        <v>53186702.260000005</v>
      </c>
      <c r="G278" s="535">
        <f>G330</f>
        <v>84139094.800000012</v>
      </c>
      <c r="H278" s="535">
        <f>H330</f>
        <v>37794489.350000001</v>
      </c>
      <c r="I278" s="536">
        <f>I330</f>
        <v>70033370.800000012</v>
      </c>
    </row>
    <row r="279" spans="1:9" s="60" customFormat="1" ht="20.25" customHeight="1" x14ac:dyDescent="0.2">
      <c r="A279" s="232"/>
      <c r="B279" s="85"/>
      <c r="C279" s="187"/>
      <c r="D279" s="85"/>
      <c r="E279" s="87"/>
      <c r="F279" s="105"/>
      <c r="G279" s="340"/>
      <c r="H279" s="93"/>
      <c r="I279" s="347"/>
    </row>
    <row r="280" spans="1:9" s="60" customFormat="1" ht="20.25" customHeight="1" thickBot="1" x14ac:dyDescent="0.25">
      <c r="A280" s="232"/>
      <c r="B280" s="85"/>
      <c r="C280" s="187"/>
      <c r="D280" s="85"/>
      <c r="E280" s="87"/>
      <c r="F280" s="105"/>
      <c r="G280" s="340"/>
      <c r="H280" s="93"/>
      <c r="I280" s="347"/>
    </row>
    <row r="281" spans="1:9" s="60" customFormat="1" ht="20.25" customHeight="1" thickBot="1" x14ac:dyDescent="0.25">
      <c r="A281" s="546"/>
      <c r="B281" s="576"/>
      <c r="C281" s="548"/>
      <c r="D281" s="576"/>
      <c r="E281" s="577" t="s">
        <v>296</v>
      </c>
      <c r="F281" s="459">
        <f>SUM(F278:F280)</f>
        <v>53186702.260000005</v>
      </c>
      <c r="G281" s="459">
        <f>SUM(G278:G280)</f>
        <v>84139094.800000012</v>
      </c>
      <c r="H281" s="459">
        <f>SUM(H278:H280)</f>
        <v>37794489.350000001</v>
      </c>
      <c r="I281" s="460">
        <f>SUM(I278:I280)</f>
        <v>70033370.800000012</v>
      </c>
    </row>
    <row r="282" spans="1:9" s="60" customFormat="1" ht="20.25" customHeight="1" thickBot="1" x14ac:dyDescent="0.25">
      <c r="A282" s="1562" t="s">
        <v>508</v>
      </c>
      <c r="B282" s="1563"/>
      <c r="C282" s="1563"/>
      <c r="D282" s="1563"/>
      <c r="E282" s="1563"/>
      <c r="F282" s="1563"/>
      <c r="G282" s="1563"/>
      <c r="H282" s="1563"/>
      <c r="I282" s="1564"/>
    </row>
    <row r="283" spans="1:9" s="60" customFormat="1" ht="20.25" customHeight="1" x14ac:dyDescent="0.2">
      <c r="A283" s="538"/>
      <c r="B283" s="619"/>
      <c r="C283" s="540"/>
      <c r="D283" s="619"/>
      <c r="E283" s="541" t="s">
        <v>164</v>
      </c>
      <c r="F283" s="476">
        <f t="shared" ref="F283:I284" si="3">F328</f>
        <v>45631702.260000005</v>
      </c>
      <c r="G283" s="476">
        <f t="shared" si="3"/>
        <v>71139094.800000012</v>
      </c>
      <c r="H283" s="476">
        <f t="shared" si="3"/>
        <v>28804489.350000001</v>
      </c>
      <c r="I283" s="476">
        <f t="shared" si="3"/>
        <v>48033370.800000004</v>
      </c>
    </row>
    <row r="284" spans="1:9" s="60" customFormat="1" ht="20.25" customHeight="1" thickBot="1" x14ac:dyDescent="0.25">
      <c r="A284" s="542"/>
      <c r="B284" s="620"/>
      <c r="C284" s="544"/>
      <c r="D284" s="620"/>
      <c r="E284" s="621" t="s">
        <v>203</v>
      </c>
      <c r="F284" s="474">
        <f t="shared" si="3"/>
        <v>7555000</v>
      </c>
      <c r="G284" s="474">
        <f t="shared" si="3"/>
        <v>13000000</v>
      </c>
      <c r="H284" s="474">
        <f t="shared" si="3"/>
        <v>8990000</v>
      </c>
      <c r="I284" s="474">
        <f t="shared" si="3"/>
        <v>22000000</v>
      </c>
    </row>
    <row r="285" spans="1:9" s="60" customFormat="1" ht="20.25" customHeight="1" thickBot="1" x14ac:dyDescent="0.25">
      <c r="A285" s="546"/>
      <c r="B285" s="576"/>
      <c r="C285" s="548"/>
      <c r="D285" s="576"/>
      <c r="E285" s="577" t="s">
        <v>296</v>
      </c>
      <c r="F285" s="459">
        <f>SUM(F283:F284)</f>
        <v>53186702.260000005</v>
      </c>
      <c r="G285" s="459">
        <f>SUM(G283:G284)</f>
        <v>84139094.800000012</v>
      </c>
      <c r="H285" s="459">
        <f>SUM(H283:H284)</f>
        <v>37794489.350000001</v>
      </c>
      <c r="I285" s="459">
        <f>SUM(I283:I284)</f>
        <v>70033370.800000012</v>
      </c>
    </row>
    <row r="286" spans="1:9" ht="22.5" x14ac:dyDescent="0.25">
      <c r="A286" s="1535" t="s">
        <v>786</v>
      </c>
      <c r="B286" s="1536"/>
      <c r="C286" s="1536"/>
      <c r="D286" s="1536"/>
      <c r="E286" s="1536"/>
      <c r="F286" s="1536"/>
      <c r="G286" s="1536"/>
      <c r="H286" s="1536"/>
      <c r="I286" s="1537"/>
    </row>
    <row r="287" spans="1:9" ht="19.5" x14ac:dyDescent="0.2">
      <c r="A287" s="1538" t="s">
        <v>487</v>
      </c>
      <c r="B287" s="1539"/>
      <c r="C287" s="1539"/>
      <c r="D287" s="1539"/>
      <c r="E287" s="1539"/>
      <c r="F287" s="1539"/>
      <c r="G287" s="1539"/>
      <c r="H287" s="1539"/>
      <c r="I287" s="1540"/>
    </row>
    <row r="288" spans="1:9" ht="22.5" x14ac:dyDescent="0.25">
      <c r="A288" s="1541" t="s">
        <v>1391</v>
      </c>
      <c r="B288" s="1542"/>
      <c r="C288" s="1542"/>
      <c r="D288" s="1542"/>
      <c r="E288" s="1542"/>
      <c r="F288" s="1542"/>
      <c r="G288" s="1542"/>
      <c r="H288" s="1542"/>
      <c r="I288" s="1543"/>
    </row>
    <row r="289" spans="1:9" ht="27.75" customHeight="1" thickBot="1" x14ac:dyDescent="0.25">
      <c r="A289" s="1544" t="s">
        <v>277</v>
      </c>
      <c r="B289" s="1545"/>
      <c r="C289" s="1545"/>
      <c r="D289" s="1545"/>
      <c r="E289" s="1545"/>
      <c r="F289" s="1545"/>
      <c r="G289" s="1545"/>
      <c r="H289" s="1545"/>
      <c r="I289" s="1546"/>
    </row>
    <row r="290" spans="1:9" s="60" customFormat="1" ht="18.75" customHeight="1" thickBot="1" x14ac:dyDescent="0.25">
      <c r="A290" s="1550" t="s">
        <v>466</v>
      </c>
      <c r="B290" s="1551"/>
      <c r="C290" s="1551"/>
      <c r="D290" s="1551"/>
      <c r="E290" s="1551"/>
      <c r="F290" s="1551"/>
      <c r="G290" s="1551"/>
      <c r="H290" s="1551"/>
      <c r="I290" s="1552"/>
    </row>
    <row r="291" spans="1:9" s="120" customFormat="1" ht="52.5" thickBot="1" x14ac:dyDescent="0.25">
      <c r="A291" s="1363" t="s">
        <v>465</v>
      </c>
      <c r="B291" s="163" t="s">
        <v>459</v>
      </c>
      <c r="C291" s="1364" t="s">
        <v>455</v>
      </c>
      <c r="D291" s="163" t="s">
        <v>458</v>
      </c>
      <c r="E291" s="1285" t="s">
        <v>1</v>
      </c>
      <c r="F291" s="163" t="s">
        <v>1393</v>
      </c>
      <c r="G291" s="163" t="s">
        <v>1394</v>
      </c>
      <c r="H291" s="163" t="s">
        <v>1395</v>
      </c>
      <c r="I291" s="163" t="s">
        <v>1396</v>
      </c>
    </row>
    <row r="292" spans="1:9" s="60" customFormat="1" ht="27.95" customHeight="1" x14ac:dyDescent="0.2">
      <c r="A292" s="739">
        <v>20000000</v>
      </c>
      <c r="B292" s="106"/>
      <c r="C292" s="740"/>
      <c r="D292" s="1370" t="s">
        <v>807</v>
      </c>
      <c r="E292" s="741" t="s">
        <v>163</v>
      </c>
      <c r="F292" s="107"/>
      <c r="G292" s="1390"/>
      <c r="H292" s="107"/>
      <c r="I292" s="354"/>
    </row>
    <row r="293" spans="1:9" s="60" customFormat="1" ht="22.5" customHeight="1" x14ac:dyDescent="0.2">
      <c r="A293" s="228">
        <v>21000000</v>
      </c>
      <c r="B293" s="108"/>
      <c r="C293" s="191"/>
      <c r="D293" s="374" t="s">
        <v>807</v>
      </c>
      <c r="E293" s="11" t="s">
        <v>164</v>
      </c>
      <c r="F293" s="12"/>
      <c r="G293" s="1389"/>
      <c r="H293" s="12"/>
      <c r="I293" s="355"/>
    </row>
    <row r="294" spans="1:9" s="60" customFormat="1" ht="24" customHeight="1" x14ac:dyDescent="0.2">
      <c r="A294" s="228">
        <v>21010000</v>
      </c>
      <c r="B294" s="108"/>
      <c r="C294" s="191"/>
      <c r="D294" s="374" t="s">
        <v>807</v>
      </c>
      <c r="E294" s="11" t="s">
        <v>165</v>
      </c>
      <c r="F294" s="12"/>
      <c r="G294" s="1389"/>
      <c r="H294" s="12"/>
      <c r="I294" s="355"/>
    </row>
    <row r="295" spans="1:9" s="60" customFormat="1" ht="32.25" customHeight="1" x14ac:dyDescent="0.2">
      <c r="A295" s="229">
        <v>21010101</v>
      </c>
      <c r="B295" s="162" t="s">
        <v>650</v>
      </c>
      <c r="C295" s="192"/>
      <c r="D295" s="370" t="s">
        <v>807</v>
      </c>
      <c r="E295" s="500" t="s">
        <v>684</v>
      </c>
      <c r="F295" s="18">
        <f>G295-(G295*5%)</f>
        <v>7316812.5999999996</v>
      </c>
      <c r="G295" s="18">
        <v>7701908</v>
      </c>
      <c r="H295" s="29">
        <f t="shared" ref="H295:H305" si="4">G295/12*9</f>
        <v>5776431</v>
      </c>
      <c r="I295" s="19">
        <f>'OFFICE OF THE CM'!C59</f>
        <v>7701908</v>
      </c>
    </row>
    <row r="296" spans="1:9" s="60" customFormat="1" ht="33" customHeight="1" x14ac:dyDescent="0.2">
      <c r="A296" s="239">
        <v>21020200</v>
      </c>
      <c r="B296" s="109"/>
      <c r="C296" s="193"/>
      <c r="D296" s="374" t="s">
        <v>807</v>
      </c>
      <c r="E296" s="110" t="s">
        <v>428</v>
      </c>
      <c r="F296" s="18"/>
      <c r="G296" s="18"/>
      <c r="H296" s="74"/>
      <c r="I296" s="19"/>
    </row>
    <row r="297" spans="1:9" s="60" customFormat="1" ht="18" customHeight="1" x14ac:dyDescent="0.2">
      <c r="A297" s="230">
        <v>21020201</v>
      </c>
      <c r="B297" s="162" t="s">
        <v>650</v>
      </c>
      <c r="C297" s="194"/>
      <c r="D297" s="370" t="s">
        <v>807</v>
      </c>
      <c r="E297" s="111" t="s">
        <v>427</v>
      </c>
      <c r="F297" s="18"/>
      <c r="G297" s="18"/>
      <c r="H297" s="74"/>
      <c r="I297" s="19"/>
    </row>
    <row r="298" spans="1:9" s="60" customFormat="1" ht="18" customHeight="1" x14ac:dyDescent="0.2">
      <c r="A298" s="230">
        <v>21020104</v>
      </c>
      <c r="B298" s="162" t="s">
        <v>650</v>
      </c>
      <c r="C298" s="194"/>
      <c r="D298" s="370" t="s">
        <v>807</v>
      </c>
      <c r="E298" s="63" t="s">
        <v>180</v>
      </c>
      <c r="F298" s="18">
        <f t="shared" ref="F298:F307" si="5">G298-(G298*5%)</f>
        <v>2195043.7800000003</v>
      </c>
      <c r="G298" s="18">
        <v>2310572.4000000004</v>
      </c>
      <c r="H298" s="74">
        <f t="shared" si="4"/>
        <v>1732929.3000000003</v>
      </c>
      <c r="I298" s="19">
        <f>'OFFICE OF THE CM'!E59</f>
        <v>2310572.4000000004</v>
      </c>
    </row>
    <row r="299" spans="1:9" s="60" customFormat="1" ht="18" customHeight="1" x14ac:dyDescent="0.2">
      <c r="A299" s="230">
        <v>21020105</v>
      </c>
      <c r="B299" s="162" t="s">
        <v>650</v>
      </c>
      <c r="C299" s="194"/>
      <c r="D299" s="370" t="s">
        <v>807</v>
      </c>
      <c r="E299" s="63" t="s">
        <v>181</v>
      </c>
      <c r="F299" s="18">
        <f t="shared" si="5"/>
        <v>361973.75</v>
      </c>
      <c r="G299" s="18">
        <v>381025</v>
      </c>
      <c r="H299" s="74">
        <f t="shared" si="4"/>
        <v>285768.75</v>
      </c>
      <c r="I299" s="19">
        <f>'OFFICE OF THE CM'!K59</f>
        <v>381025</v>
      </c>
    </row>
    <row r="300" spans="1:9" s="60" customFormat="1" ht="18" customHeight="1" x14ac:dyDescent="0.2">
      <c r="A300" s="230">
        <v>21020106</v>
      </c>
      <c r="B300" s="162" t="s">
        <v>650</v>
      </c>
      <c r="C300" s="194"/>
      <c r="D300" s="370" t="s">
        <v>807</v>
      </c>
      <c r="E300" s="63" t="s">
        <v>182</v>
      </c>
      <c r="F300" s="18">
        <f t="shared" si="5"/>
        <v>2195043.7800000003</v>
      </c>
      <c r="G300" s="18">
        <v>2310572.4000000004</v>
      </c>
      <c r="H300" s="74">
        <f t="shared" si="4"/>
        <v>1732929.3000000003</v>
      </c>
      <c r="I300" s="19">
        <f>'OFFICE OF THE CM'!F59</f>
        <v>2310572.4000000004</v>
      </c>
    </row>
    <row r="301" spans="1:9" s="60" customFormat="1" ht="18" customHeight="1" x14ac:dyDescent="0.2">
      <c r="A301" s="230">
        <v>21200209</v>
      </c>
      <c r="B301" s="162" t="s">
        <v>650</v>
      </c>
      <c r="C301" s="194"/>
      <c r="D301" s="370" t="s">
        <v>807</v>
      </c>
      <c r="E301" s="63" t="s">
        <v>429</v>
      </c>
      <c r="F301" s="18">
        <f t="shared" si="5"/>
        <v>731681.25999999989</v>
      </c>
      <c r="G301" s="18">
        <v>770190.79999999993</v>
      </c>
      <c r="H301" s="74">
        <f t="shared" si="4"/>
        <v>577643.1</v>
      </c>
      <c r="I301" s="19">
        <f>'OFFICE OF THE CM'!M59</f>
        <v>770190.79999999993</v>
      </c>
    </row>
    <row r="302" spans="1:9" s="60" customFormat="1" ht="18" customHeight="1" x14ac:dyDescent="0.2">
      <c r="A302" s="230">
        <v>21200210</v>
      </c>
      <c r="B302" s="162" t="s">
        <v>650</v>
      </c>
      <c r="C302" s="194"/>
      <c r="D302" s="370" t="s">
        <v>807</v>
      </c>
      <c r="E302" s="63" t="s">
        <v>451</v>
      </c>
      <c r="F302" s="18">
        <f t="shared" si="5"/>
        <v>17100000</v>
      </c>
      <c r="G302" s="18">
        <v>18000000</v>
      </c>
      <c r="H302" s="74">
        <f t="shared" si="4"/>
        <v>13500000</v>
      </c>
      <c r="I302" s="19">
        <v>18000000</v>
      </c>
    </row>
    <row r="303" spans="1:9" s="60" customFormat="1" ht="18" customHeight="1" x14ac:dyDescent="0.2">
      <c r="A303" s="230">
        <v>21020112</v>
      </c>
      <c r="B303" s="162" t="s">
        <v>650</v>
      </c>
      <c r="C303" s="194"/>
      <c r="D303" s="370" t="s">
        <v>807</v>
      </c>
      <c r="E303" s="63" t="s">
        <v>431</v>
      </c>
      <c r="F303" s="18">
        <f t="shared" si="5"/>
        <v>0</v>
      </c>
      <c r="G303" s="18"/>
      <c r="H303" s="74"/>
      <c r="I303" s="19"/>
    </row>
    <row r="304" spans="1:9" s="60" customFormat="1" ht="18" customHeight="1" x14ac:dyDescent="0.2">
      <c r="A304" s="243">
        <v>21020114</v>
      </c>
      <c r="B304" s="162" t="s">
        <v>650</v>
      </c>
      <c r="C304" s="194"/>
      <c r="D304" s="370" t="s">
        <v>807</v>
      </c>
      <c r="E304" s="63" t="s">
        <v>185</v>
      </c>
      <c r="F304" s="18">
        <f t="shared" si="5"/>
        <v>5487609.4500000002</v>
      </c>
      <c r="G304" s="18">
        <v>5776431</v>
      </c>
      <c r="H304" s="74">
        <f t="shared" si="4"/>
        <v>4332323.25</v>
      </c>
      <c r="I304" s="19">
        <f>'OFFICE OF THE CM'!H59</f>
        <v>5776431</v>
      </c>
    </row>
    <row r="305" spans="1:9" s="60" customFormat="1" ht="18" customHeight="1" x14ac:dyDescent="0.2">
      <c r="A305" s="230">
        <v>21020117</v>
      </c>
      <c r="B305" s="162" t="s">
        <v>650</v>
      </c>
      <c r="C305" s="194"/>
      <c r="D305" s="370" t="s">
        <v>807</v>
      </c>
      <c r="E305" s="63" t="s">
        <v>311</v>
      </c>
      <c r="F305" s="18">
        <f t="shared" si="5"/>
        <v>1097521.8900000001</v>
      </c>
      <c r="G305" s="18">
        <v>1155286.2000000002</v>
      </c>
      <c r="H305" s="29">
        <f t="shared" si="4"/>
        <v>866464.65000000014</v>
      </c>
      <c r="I305" s="19">
        <f>'OFFICE OF THE CM'!I59</f>
        <v>1155286.2000000002</v>
      </c>
    </row>
    <row r="306" spans="1:9" s="60" customFormat="1" ht="18" customHeight="1" x14ac:dyDescent="0.2">
      <c r="A306" s="243">
        <v>21020128</v>
      </c>
      <c r="B306" s="162" t="s">
        <v>650</v>
      </c>
      <c r="C306" s="195"/>
      <c r="D306" s="370" t="s">
        <v>807</v>
      </c>
      <c r="E306" s="63" t="s">
        <v>430</v>
      </c>
      <c r="F306" s="18">
        <f t="shared" si="5"/>
        <v>1829203.15</v>
      </c>
      <c r="G306" s="18">
        <v>1925477</v>
      </c>
      <c r="H306" s="29"/>
      <c r="I306" s="19">
        <f>'OFFICE OF THE CM'!D59</f>
        <v>1925477</v>
      </c>
    </row>
    <row r="307" spans="1:9" s="60" customFormat="1" ht="18" customHeight="1" x14ac:dyDescent="0.2">
      <c r="A307" s="230">
        <v>21200228</v>
      </c>
      <c r="B307" s="162" t="s">
        <v>650</v>
      </c>
      <c r="C307" s="184"/>
      <c r="D307" s="4"/>
      <c r="E307" s="63" t="s">
        <v>506</v>
      </c>
      <c r="F307" s="18">
        <f t="shared" si="5"/>
        <v>7316812.5999999996</v>
      </c>
      <c r="G307" s="74">
        <v>7701908</v>
      </c>
      <c r="H307" s="74"/>
      <c r="I307" s="910">
        <f>'OFFICE OF THE CM'!G59+'OFFICE OF THE CM'!J59</f>
        <v>7701908</v>
      </c>
    </row>
    <row r="308" spans="1:9" s="60" customFormat="1" ht="18" customHeight="1" x14ac:dyDescent="0.2">
      <c r="A308" s="232">
        <v>22000000</v>
      </c>
      <c r="B308" s="162"/>
      <c r="C308" s="187"/>
      <c r="D308" s="374" t="s">
        <v>807</v>
      </c>
      <c r="E308" s="58" t="s">
        <v>201</v>
      </c>
      <c r="F308" s="18"/>
      <c r="G308" s="18"/>
      <c r="H308" s="29"/>
      <c r="I308" s="19"/>
    </row>
    <row r="309" spans="1:9" s="60" customFormat="1" ht="18" customHeight="1" x14ac:dyDescent="0.2">
      <c r="A309" s="232">
        <v>22010000</v>
      </c>
      <c r="B309" s="162"/>
      <c r="C309" s="187"/>
      <c r="D309" s="374" t="s">
        <v>807</v>
      </c>
      <c r="E309" s="58" t="s">
        <v>202</v>
      </c>
      <c r="F309" s="18"/>
      <c r="G309" s="18"/>
      <c r="H309" s="29"/>
      <c r="I309" s="19"/>
    </row>
    <row r="310" spans="1:9" s="60" customFormat="1" ht="18" customHeight="1" x14ac:dyDescent="0.2">
      <c r="A310" s="232">
        <v>22010100</v>
      </c>
      <c r="B310" s="162"/>
      <c r="C310" s="187"/>
      <c r="D310" s="374" t="s">
        <v>807</v>
      </c>
      <c r="E310" s="58" t="s">
        <v>202</v>
      </c>
      <c r="F310" s="18"/>
      <c r="G310" s="18"/>
      <c r="H310" s="29"/>
      <c r="I310" s="19"/>
    </row>
    <row r="311" spans="1:9" s="60" customFormat="1" ht="18" customHeight="1" x14ac:dyDescent="0.2">
      <c r="A311" s="223">
        <v>22010103</v>
      </c>
      <c r="B311" s="162" t="s">
        <v>650</v>
      </c>
      <c r="C311" s="174"/>
      <c r="D311" s="370" t="s">
        <v>807</v>
      </c>
      <c r="E311" s="84" t="s">
        <v>839</v>
      </c>
      <c r="F311" s="29"/>
      <c r="G311" s="18">
        <v>23105724</v>
      </c>
      <c r="H311" s="74"/>
      <c r="I311" s="19"/>
    </row>
    <row r="312" spans="1:9" ht="18" x14ac:dyDescent="0.2">
      <c r="A312" s="232">
        <v>22020000</v>
      </c>
      <c r="B312" s="112"/>
      <c r="C312" s="196"/>
      <c r="D312" s="374" t="s">
        <v>807</v>
      </c>
      <c r="E312" s="58" t="s">
        <v>203</v>
      </c>
      <c r="F312" s="74"/>
      <c r="G312" s="18"/>
      <c r="H312" s="74"/>
      <c r="I312" s="19"/>
    </row>
    <row r="313" spans="1:9" ht="18" x14ac:dyDescent="0.2">
      <c r="A313" s="232">
        <v>22020100</v>
      </c>
      <c r="B313" s="112"/>
      <c r="C313" s="196"/>
      <c r="D313" s="374" t="s">
        <v>807</v>
      </c>
      <c r="E313" s="58" t="s">
        <v>204</v>
      </c>
      <c r="F313" s="74"/>
      <c r="G313" s="18"/>
      <c r="H313" s="74"/>
      <c r="I313" s="19"/>
    </row>
    <row r="314" spans="1:9" ht="18" x14ac:dyDescent="0.2">
      <c r="A314" s="1382">
        <v>22020101</v>
      </c>
      <c r="B314" s="162" t="s">
        <v>650</v>
      </c>
      <c r="C314" s="195"/>
      <c r="D314" s="370" t="s">
        <v>807</v>
      </c>
      <c r="E314" s="101" t="s">
        <v>205</v>
      </c>
      <c r="F314" s="74"/>
      <c r="G314" s="18"/>
      <c r="H314" s="74"/>
      <c r="I314" s="19"/>
    </row>
    <row r="315" spans="1:9" ht="18" x14ac:dyDescent="0.2">
      <c r="A315" s="1382">
        <v>22020102</v>
      </c>
      <c r="B315" s="162" t="s">
        <v>650</v>
      </c>
      <c r="C315" s="195"/>
      <c r="D315" s="370" t="s">
        <v>807</v>
      </c>
      <c r="E315" s="101" t="s">
        <v>206</v>
      </c>
      <c r="F315" s="74">
        <v>1605000</v>
      </c>
      <c r="G315" s="18">
        <v>1000000</v>
      </c>
      <c r="H315" s="74">
        <v>730000</v>
      </c>
      <c r="I315" s="19">
        <v>2000000</v>
      </c>
    </row>
    <row r="316" spans="1:9" ht="18" x14ac:dyDescent="0.2">
      <c r="A316" s="1382">
        <v>22020103</v>
      </c>
      <c r="B316" s="162" t="s">
        <v>650</v>
      </c>
      <c r="C316" s="195"/>
      <c r="D316" s="370" t="s">
        <v>807</v>
      </c>
      <c r="E316" s="101" t="s">
        <v>207</v>
      </c>
      <c r="F316" s="74"/>
      <c r="G316" s="18"/>
      <c r="H316" s="74"/>
      <c r="I316" s="19"/>
    </row>
    <row r="317" spans="1:9" ht="18" x14ac:dyDescent="0.2">
      <c r="A317" s="1382">
        <v>22020104</v>
      </c>
      <c r="B317" s="162" t="s">
        <v>650</v>
      </c>
      <c r="C317" s="195"/>
      <c r="D317" s="370" t="s">
        <v>807</v>
      </c>
      <c r="E317" s="101" t="s">
        <v>208</v>
      </c>
      <c r="F317" s="74"/>
      <c r="G317" s="18"/>
      <c r="H317" s="74"/>
      <c r="I317" s="19"/>
    </row>
    <row r="318" spans="1:9" s="60" customFormat="1" ht="18" x14ac:dyDescent="0.2">
      <c r="A318" s="232">
        <v>22020300</v>
      </c>
      <c r="B318" s="112"/>
      <c r="C318" s="196"/>
      <c r="D318" s="374" t="s">
        <v>807</v>
      </c>
      <c r="E318" s="86" t="s">
        <v>520</v>
      </c>
      <c r="F318" s="93"/>
      <c r="G318" s="339"/>
      <c r="H318" s="93"/>
      <c r="I318" s="347"/>
    </row>
    <row r="319" spans="1:9" ht="18" x14ac:dyDescent="0.2">
      <c r="A319" s="223">
        <v>22020303</v>
      </c>
      <c r="B319" s="162" t="s">
        <v>650</v>
      </c>
      <c r="C319" s="197"/>
      <c r="D319" s="370" t="s">
        <v>807</v>
      </c>
      <c r="E319" s="84" t="s">
        <v>521</v>
      </c>
      <c r="F319" s="74"/>
      <c r="G319" s="18"/>
      <c r="H319" s="74"/>
      <c r="I319" s="19"/>
    </row>
    <row r="320" spans="1:9" ht="18" x14ac:dyDescent="0.2">
      <c r="A320" s="232">
        <v>22020500</v>
      </c>
      <c r="B320" s="112"/>
      <c r="C320" s="196"/>
      <c r="D320" s="374" t="s">
        <v>807</v>
      </c>
      <c r="E320" s="58" t="s">
        <v>228</v>
      </c>
      <c r="F320" s="74"/>
      <c r="G320" s="18"/>
      <c r="H320" s="74"/>
      <c r="I320" s="19"/>
    </row>
    <row r="321" spans="1:9" ht="18" x14ac:dyDescent="0.2">
      <c r="A321" s="223">
        <v>22020501</v>
      </c>
      <c r="B321" s="162" t="s">
        <v>650</v>
      </c>
      <c r="C321" s="197"/>
      <c r="D321" s="370" t="s">
        <v>807</v>
      </c>
      <c r="E321" s="84" t="s">
        <v>229</v>
      </c>
      <c r="F321" s="74">
        <v>550000</v>
      </c>
      <c r="G321" s="18">
        <v>6000000</v>
      </c>
      <c r="H321" s="74">
        <v>2660000</v>
      </c>
      <c r="I321" s="19">
        <v>10000000</v>
      </c>
    </row>
    <row r="322" spans="1:9" ht="18" x14ac:dyDescent="0.2">
      <c r="A322" s="223">
        <v>22020502</v>
      </c>
      <c r="B322" s="162" t="s">
        <v>650</v>
      </c>
      <c r="C322" s="197"/>
      <c r="D322" s="370" t="s">
        <v>807</v>
      </c>
      <c r="E322" s="113" t="s">
        <v>685</v>
      </c>
      <c r="F322" s="74"/>
      <c r="G322" s="18"/>
      <c r="H322" s="74"/>
      <c r="I322" s="19"/>
    </row>
    <row r="323" spans="1:9" s="60" customFormat="1" ht="18" x14ac:dyDescent="0.2">
      <c r="A323" s="232">
        <v>22022000</v>
      </c>
      <c r="B323" s="112"/>
      <c r="C323" s="196"/>
      <c r="D323" s="374" t="s">
        <v>807</v>
      </c>
      <c r="E323" s="86" t="s">
        <v>246</v>
      </c>
      <c r="F323" s="93"/>
      <c r="G323" s="339"/>
      <c r="H323" s="93"/>
      <c r="I323" s="347"/>
    </row>
    <row r="324" spans="1:9" ht="18" x14ac:dyDescent="0.2">
      <c r="A324" s="223">
        <v>22022001</v>
      </c>
      <c r="B324" s="162" t="s">
        <v>650</v>
      </c>
      <c r="C324" s="197"/>
      <c r="D324" s="370" t="s">
        <v>807</v>
      </c>
      <c r="E324" s="84" t="s">
        <v>297</v>
      </c>
      <c r="F324" s="74">
        <v>2155000</v>
      </c>
      <c r="G324" s="18">
        <v>3000000</v>
      </c>
      <c r="H324" s="74">
        <v>2800000</v>
      </c>
      <c r="I324" s="19">
        <v>5000000</v>
      </c>
    </row>
    <row r="325" spans="1:9" ht="18" x14ac:dyDescent="0.2">
      <c r="A325" s="223">
        <v>22022002</v>
      </c>
      <c r="B325" s="162" t="s">
        <v>650</v>
      </c>
      <c r="C325" s="197"/>
      <c r="D325" s="370" t="s">
        <v>807</v>
      </c>
      <c r="E325" s="103" t="s">
        <v>249</v>
      </c>
      <c r="F325" s="74">
        <v>3245000</v>
      </c>
      <c r="G325" s="18">
        <v>3000000</v>
      </c>
      <c r="H325" s="74">
        <v>2800000</v>
      </c>
      <c r="I325" s="19">
        <v>5000000</v>
      </c>
    </row>
    <row r="326" spans="1:9" ht="18" x14ac:dyDescent="0.2">
      <c r="A326" s="223">
        <v>22022007</v>
      </c>
      <c r="B326" s="162" t="s">
        <v>650</v>
      </c>
      <c r="C326" s="197"/>
      <c r="D326" s="370" t="s">
        <v>807</v>
      </c>
      <c r="E326" s="103" t="s">
        <v>252</v>
      </c>
      <c r="F326" s="74"/>
      <c r="G326" s="18"/>
      <c r="H326" s="74"/>
      <c r="I326" s="19"/>
    </row>
    <row r="327" spans="1:9" ht="18.75" thickBot="1" x14ac:dyDescent="0.25">
      <c r="A327" s="1372">
        <v>22022011</v>
      </c>
      <c r="B327" s="1336" t="s">
        <v>650</v>
      </c>
      <c r="C327" s="1391"/>
      <c r="D327" s="902" t="s">
        <v>807</v>
      </c>
      <c r="E327" s="1339" t="s">
        <v>221</v>
      </c>
      <c r="F327" s="1380"/>
      <c r="G327" s="1375"/>
      <c r="H327" s="1380"/>
      <c r="I327" s="1377"/>
    </row>
    <row r="328" spans="1:9" ht="18.75" thickBot="1" x14ac:dyDescent="0.25">
      <c r="A328" s="1365"/>
      <c r="B328" s="1386"/>
      <c r="C328" s="1387"/>
      <c r="D328" s="1386"/>
      <c r="E328" s="1378" t="s">
        <v>316</v>
      </c>
      <c r="F328" s="1388">
        <f>SUM(F295:F311)</f>
        <v>45631702.260000005</v>
      </c>
      <c r="G328" s="1388">
        <f>SUM(G295:G311)</f>
        <v>71139094.800000012</v>
      </c>
      <c r="H328" s="1388">
        <f>SUM(H295:H311)</f>
        <v>28804489.350000001</v>
      </c>
      <c r="I328" s="1388">
        <f>SUM(I295:I311)</f>
        <v>48033370.800000004</v>
      </c>
    </row>
    <row r="329" spans="1:9" ht="18.75" thickBot="1" x14ac:dyDescent="0.25">
      <c r="A329" s="513"/>
      <c r="B329" s="616"/>
      <c r="C329" s="617"/>
      <c r="D329" s="616"/>
      <c r="E329" s="524" t="s">
        <v>203</v>
      </c>
      <c r="F329" s="525">
        <f>SUM(F314:F327)</f>
        <v>7555000</v>
      </c>
      <c r="G329" s="525">
        <f>SUM(G314:G327)</f>
        <v>13000000</v>
      </c>
      <c r="H329" s="525">
        <f>SUM(H314:H327)</f>
        <v>8990000</v>
      </c>
      <c r="I329" s="525">
        <f>SUM(I314:I327)</f>
        <v>22000000</v>
      </c>
    </row>
    <row r="330" spans="1:9" ht="21" customHeight="1" thickBot="1" x14ac:dyDescent="0.25">
      <c r="A330" s="240"/>
      <c r="B330" s="450"/>
      <c r="C330" s="451"/>
      <c r="D330" s="240"/>
      <c r="E330" s="422" t="s">
        <v>296</v>
      </c>
      <c r="F330" s="395">
        <f>SUM(F328:F329)</f>
        <v>53186702.260000005</v>
      </c>
      <c r="G330" s="395">
        <f>SUM(G328:G329)</f>
        <v>84139094.800000012</v>
      </c>
      <c r="H330" s="395">
        <f>SUM(H328:H329)</f>
        <v>37794489.350000001</v>
      </c>
      <c r="I330" s="395">
        <f>SUM(I328:I329)</f>
        <v>70033370.800000012</v>
      </c>
    </row>
    <row r="331" spans="1:9" ht="22.5" x14ac:dyDescent="0.25">
      <c r="A331" s="1535" t="s">
        <v>786</v>
      </c>
      <c r="B331" s="1536"/>
      <c r="C331" s="1536"/>
      <c r="D331" s="1536"/>
      <c r="E331" s="1536"/>
      <c r="F331" s="1536"/>
      <c r="G331" s="1536"/>
      <c r="H331" s="1536"/>
      <c r="I331" s="1537"/>
    </row>
    <row r="332" spans="1:9" ht="19.5" x14ac:dyDescent="0.2">
      <c r="A332" s="1538" t="s">
        <v>487</v>
      </c>
      <c r="B332" s="1539"/>
      <c r="C332" s="1539"/>
      <c r="D332" s="1539"/>
      <c r="E332" s="1539"/>
      <c r="F332" s="1539"/>
      <c r="G332" s="1539"/>
      <c r="H332" s="1539"/>
      <c r="I332" s="1540"/>
    </row>
    <row r="333" spans="1:9" ht="22.5" x14ac:dyDescent="0.25">
      <c r="A333" s="1541" t="s">
        <v>1391</v>
      </c>
      <c r="B333" s="1542"/>
      <c r="C333" s="1542"/>
      <c r="D333" s="1542"/>
      <c r="E333" s="1542"/>
      <c r="F333" s="1542"/>
      <c r="G333" s="1542"/>
      <c r="H333" s="1542"/>
      <c r="I333" s="1543"/>
    </row>
    <row r="334" spans="1:9" ht="28.5" customHeight="1" thickBot="1" x14ac:dyDescent="0.25">
      <c r="A334" s="1544" t="s">
        <v>330</v>
      </c>
      <c r="B334" s="1545"/>
      <c r="C334" s="1545"/>
      <c r="D334" s="1545"/>
      <c r="E334" s="1545"/>
      <c r="F334" s="1545"/>
      <c r="G334" s="1545"/>
      <c r="H334" s="1545"/>
      <c r="I334" s="1546"/>
    </row>
    <row r="335" spans="1:9" ht="18.75" customHeight="1" thickBot="1" x14ac:dyDescent="0.25">
      <c r="A335" s="1550" t="s">
        <v>386</v>
      </c>
      <c r="B335" s="1551"/>
      <c r="C335" s="1551"/>
      <c r="D335" s="1551"/>
      <c r="E335" s="1551"/>
      <c r="F335" s="1551"/>
      <c r="G335" s="1551"/>
      <c r="H335" s="1551"/>
      <c r="I335" s="1552"/>
    </row>
    <row r="336" spans="1:9" s="120" customFormat="1" ht="56.25" customHeight="1" thickBot="1" x14ac:dyDescent="0.25">
      <c r="A336" s="164" t="s">
        <v>465</v>
      </c>
      <c r="B336" s="2" t="s">
        <v>459</v>
      </c>
      <c r="C336" s="172" t="s">
        <v>455</v>
      </c>
      <c r="D336" s="2" t="s">
        <v>458</v>
      </c>
      <c r="E336" s="8" t="s">
        <v>1</v>
      </c>
      <c r="F336" s="2" t="s">
        <v>1393</v>
      </c>
      <c r="G336" s="2" t="s">
        <v>1394</v>
      </c>
      <c r="H336" s="2" t="s">
        <v>1395</v>
      </c>
      <c r="I336" s="2" t="s">
        <v>1396</v>
      </c>
    </row>
    <row r="337" spans="1:9" ht="37.5" customHeight="1" x14ac:dyDescent="0.2">
      <c r="A337" s="735">
        <v>12500100100</v>
      </c>
      <c r="B337" s="736" t="s">
        <v>650</v>
      </c>
      <c r="C337" s="737"/>
      <c r="D337" s="738" t="s">
        <v>807</v>
      </c>
      <c r="E337" s="945" t="s">
        <v>653</v>
      </c>
      <c r="F337" s="535">
        <f>F415</f>
        <v>73548827.829999998</v>
      </c>
      <c r="G337" s="535">
        <f>G415</f>
        <v>114153590</v>
      </c>
      <c r="H337" s="535">
        <f>H415</f>
        <v>77912156.620000005</v>
      </c>
      <c r="I337" s="535">
        <f>I415</f>
        <v>156715941.91999999</v>
      </c>
    </row>
    <row r="338" spans="1:9" ht="20.25" customHeight="1" x14ac:dyDescent="0.2">
      <c r="A338" s="232"/>
      <c r="B338" s="85"/>
      <c r="C338" s="187"/>
      <c r="D338" s="85"/>
      <c r="E338" s="87"/>
      <c r="F338" s="105"/>
      <c r="G338" s="340"/>
      <c r="H338" s="93"/>
      <c r="I338" s="347"/>
    </row>
    <row r="339" spans="1:9" ht="20.25" customHeight="1" x14ac:dyDescent="0.2">
      <c r="A339" s="232"/>
      <c r="B339" s="85"/>
      <c r="C339" s="187"/>
      <c r="D339" s="85"/>
      <c r="E339" s="87"/>
      <c r="F339" s="105"/>
      <c r="G339" s="340"/>
      <c r="H339" s="93"/>
      <c r="I339" s="347"/>
    </row>
    <row r="340" spans="1:9" ht="20.25" customHeight="1" thickBot="1" x14ac:dyDescent="0.25">
      <c r="A340" s="232"/>
      <c r="B340" s="85"/>
      <c r="C340" s="187"/>
      <c r="D340" s="85"/>
      <c r="E340" s="87"/>
      <c r="F340" s="105"/>
      <c r="G340" s="340"/>
      <c r="H340" s="93"/>
      <c r="I340" s="347"/>
    </row>
    <row r="341" spans="1:9" ht="20.25" customHeight="1" thickBot="1" x14ac:dyDescent="0.25">
      <c r="A341" s="165"/>
      <c r="B341" s="398"/>
      <c r="C341" s="190"/>
      <c r="D341" s="398"/>
      <c r="E341" s="453" t="s">
        <v>296</v>
      </c>
      <c r="F341" s="464">
        <f>SUM(F337:F340)</f>
        <v>73548827.829999998</v>
      </c>
      <c r="G341" s="464">
        <f>SUM(G337:G340)</f>
        <v>114153590</v>
      </c>
      <c r="H341" s="464">
        <f>SUM(H337:H340)</f>
        <v>77912156.620000005</v>
      </c>
      <c r="I341" s="464">
        <f>SUM(I337:I340)</f>
        <v>156715941.91999999</v>
      </c>
    </row>
    <row r="342" spans="1:9" ht="27.95" customHeight="1" thickBot="1" x14ac:dyDescent="0.25">
      <c r="A342" s="1565" t="s">
        <v>508</v>
      </c>
      <c r="B342" s="1566"/>
      <c r="C342" s="1566"/>
      <c r="D342" s="1566"/>
      <c r="E342" s="1566"/>
      <c r="F342" s="1566"/>
      <c r="G342" s="1566"/>
      <c r="H342" s="1566"/>
      <c r="I342" s="1567"/>
    </row>
    <row r="343" spans="1:9" ht="18.75" thickBot="1" x14ac:dyDescent="0.25">
      <c r="A343" s="552"/>
      <c r="B343" s="553"/>
      <c r="C343" s="554"/>
      <c r="D343" s="553"/>
      <c r="E343" s="555" t="s">
        <v>164</v>
      </c>
      <c r="F343" s="463">
        <f t="shared" ref="F343:I344" si="6">F413</f>
        <v>49975233.829999998</v>
      </c>
      <c r="G343" s="463">
        <f t="shared" si="6"/>
        <v>67153590</v>
      </c>
      <c r="H343" s="463">
        <f t="shared" si="6"/>
        <v>38691230.800000004</v>
      </c>
      <c r="I343" s="463">
        <f t="shared" si="6"/>
        <v>76215941.919999987</v>
      </c>
    </row>
    <row r="344" spans="1:9" ht="19.5" customHeight="1" thickBot="1" x14ac:dyDescent="0.25">
      <c r="A344" s="556"/>
      <c r="B344" s="557"/>
      <c r="C344" s="558"/>
      <c r="D344" s="557"/>
      <c r="E344" s="559" t="s">
        <v>203</v>
      </c>
      <c r="F344" s="733">
        <f t="shared" si="6"/>
        <v>23573594</v>
      </c>
      <c r="G344" s="733">
        <f t="shared" si="6"/>
        <v>47000000</v>
      </c>
      <c r="H344" s="733">
        <f t="shared" si="6"/>
        <v>39220925.82</v>
      </c>
      <c r="I344" s="734">
        <f t="shared" si="6"/>
        <v>80500000</v>
      </c>
    </row>
    <row r="345" spans="1:9" ht="19.5" customHeight="1" thickBot="1" x14ac:dyDescent="0.25">
      <c r="A345" s="165"/>
      <c r="B345" s="398"/>
      <c r="C345" s="190"/>
      <c r="D345" s="398"/>
      <c r="E345" s="453" t="s">
        <v>296</v>
      </c>
      <c r="F345" s="464">
        <f>SUM(F343:F344)</f>
        <v>73548827.829999998</v>
      </c>
      <c r="G345" s="464">
        <f>SUM(G343:G344)</f>
        <v>114153590</v>
      </c>
      <c r="H345" s="464">
        <f>SUM(H343:H344)</f>
        <v>77912156.620000005</v>
      </c>
      <c r="I345" s="464">
        <f>SUM(I343:I344)</f>
        <v>156715941.91999999</v>
      </c>
    </row>
    <row r="346" spans="1:9" ht="22.5" x14ac:dyDescent="0.25">
      <c r="A346" s="1535" t="s">
        <v>786</v>
      </c>
      <c r="B346" s="1536"/>
      <c r="C346" s="1536"/>
      <c r="D346" s="1536"/>
      <c r="E346" s="1536"/>
      <c r="F346" s="1536"/>
      <c r="G346" s="1536"/>
      <c r="H346" s="1536"/>
      <c r="I346" s="1537"/>
    </row>
    <row r="347" spans="1:9" ht="19.5" x14ac:dyDescent="0.2">
      <c r="A347" s="1538" t="s">
        <v>487</v>
      </c>
      <c r="B347" s="1539"/>
      <c r="C347" s="1539"/>
      <c r="D347" s="1539"/>
      <c r="E347" s="1539"/>
      <c r="F347" s="1539"/>
      <c r="G347" s="1539"/>
      <c r="H347" s="1539"/>
      <c r="I347" s="1540"/>
    </row>
    <row r="348" spans="1:9" ht="22.5" x14ac:dyDescent="0.25">
      <c r="A348" s="1541" t="s">
        <v>1391</v>
      </c>
      <c r="B348" s="1542"/>
      <c r="C348" s="1542"/>
      <c r="D348" s="1542"/>
      <c r="E348" s="1542"/>
      <c r="F348" s="1542"/>
      <c r="G348" s="1542"/>
      <c r="H348" s="1542"/>
      <c r="I348" s="1543"/>
    </row>
    <row r="349" spans="1:9" ht="23.25" customHeight="1" thickBot="1" x14ac:dyDescent="0.25">
      <c r="A349" s="1544" t="s">
        <v>277</v>
      </c>
      <c r="B349" s="1545"/>
      <c r="C349" s="1545"/>
      <c r="D349" s="1545"/>
      <c r="E349" s="1545"/>
      <c r="F349" s="1545"/>
      <c r="G349" s="1545"/>
      <c r="H349" s="1545"/>
      <c r="I349" s="1546"/>
    </row>
    <row r="350" spans="1:9" ht="18.75" customHeight="1" thickBot="1" x14ac:dyDescent="0.25">
      <c r="A350" s="1556" t="s">
        <v>814</v>
      </c>
      <c r="B350" s="1557"/>
      <c r="C350" s="1557"/>
      <c r="D350" s="1557"/>
      <c r="E350" s="1557"/>
      <c r="F350" s="1557"/>
      <c r="G350" s="1557"/>
      <c r="H350" s="1557"/>
      <c r="I350" s="1558"/>
    </row>
    <row r="351" spans="1:9" s="120" customFormat="1" ht="56.25" customHeight="1" thickBot="1" x14ac:dyDescent="0.25">
      <c r="A351" s="1363" t="s">
        <v>465</v>
      </c>
      <c r="B351" s="163" t="s">
        <v>459</v>
      </c>
      <c r="C351" s="1364" t="s">
        <v>455</v>
      </c>
      <c r="D351" s="163" t="s">
        <v>458</v>
      </c>
      <c r="E351" s="1285" t="s">
        <v>1</v>
      </c>
      <c r="F351" s="163" t="s">
        <v>1393</v>
      </c>
      <c r="G351" s="163" t="s">
        <v>1394</v>
      </c>
      <c r="H351" s="163" t="s">
        <v>1395</v>
      </c>
      <c r="I351" s="163" t="s">
        <v>1396</v>
      </c>
    </row>
    <row r="352" spans="1:9" ht="18" x14ac:dyDescent="0.2">
      <c r="A352" s="233">
        <v>20000000</v>
      </c>
      <c r="B352" s="89"/>
      <c r="C352" s="188"/>
      <c r="D352" s="1370" t="s">
        <v>807</v>
      </c>
      <c r="E352" s="90" t="s">
        <v>163</v>
      </c>
      <c r="F352" s="91"/>
      <c r="G352" s="1371"/>
      <c r="H352" s="91"/>
      <c r="I352" s="352"/>
    </row>
    <row r="353" spans="1:9" ht="18" x14ac:dyDescent="0.2">
      <c r="A353" s="228">
        <v>21000000</v>
      </c>
      <c r="B353" s="78"/>
      <c r="C353" s="182"/>
      <c r="D353" s="374" t="s">
        <v>807</v>
      </c>
      <c r="E353" s="11" t="s">
        <v>164</v>
      </c>
      <c r="F353" s="74"/>
      <c r="G353" s="18"/>
      <c r="H353" s="74"/>
      <c r="I353" s="19"/>
    </row>
    <row r="354" spans="1:9" ht="18" x14ac:dyDescent="0.2">
      <c r="A354" s="228">
        <v>21010000</v>
      </c>
      <c r="B354" s="78"/>
      <c r="C354" s="182"/>
      <c r="D354" s="374" t="s">
        <v>807</v>
      </c>
      <c r="E354" s="11" t="s">
        <v>165</v>
      </c>
      <c r="F354" s="74"/>
      <c r="G354" s="18"/>
      <c r="H354" s="74"/>
      <c r="I354" s="19"/>
    </row>
    <row r="355" spans="1:9" ht="18" x14ac:dyDescent="0.2">
      <c r="A355" s="230">
        <v>21010103</v>
      </c>
      <c r="B355" s="162" t="s">
        <v>650</v>
      </c>
      <c r="C355" s="184"/>
      <c r="D355" s="370" t="s">
        <v>807</v>
      </c>
      <c r="E355" s="79" t="s">
        <v>168</v>
      </c>
      <c r="F355" s="18">
        <f>G355-(G355*5%)</f>
        <v>5325742.75</v>
      </c>
      <c r="G355" s="29">
        <v>5606045</v>
      </c>
      <c r="H355" s="74">
        <f>G355/12*9</f>
        <v>4204533.75</v>
      </c>
      <c r="I355" s="720">
        <f>PERSONNEL!D78</f>
        <v>2347495</v>
      </c>
    </row>
    <row r="356" spans="1:9" ht="18" x14ac:dyDescent="0.2">
      <c r="A356" s="230">
        <v>21010104</v>
      </c>
      <c r="B356" s="162" t="s">
        <v>650</v>
      </c>
      <c r="C356" s="184"/>
      <c r="D356" s="370" t="s">
        <v>807</v>
      </c>
      <c r="E356" s="79" t="s">
        <v>169</v>
      </c>
      <c r="F356" s="18">
        <f>G356-(G356*5%)</f>
        <v>2203659.9</v>
      </c>
      <c r="G356" s="29">
        <v>2319642</v>
      </c>
      <c r="H356" s="74">
        <f t="shared" ref="H356:H383" si="7">G356/12*9</f>
        <v>1739731.5</v>
      </c>
      <c r="I356" s="720">
        <f>PERSONNEL!D69</f>
        <v>4932253</v>
      </c>
    </row>
    <row r="357" spans="1:9" s="60" customFormat="1" ht="18" x14ac:dyDescent="0.2">
      <c r="A357" s="230">
        <v>21010105</v>
      </c>
      <c r="B357" s="162" t="s">
        <v>650</v>
      </c>
      <c r="C357" s="184"/>
      <c r="D357" s="370" t="s">
        <v>807</v>
      </c>
      <c r="E357" s="79" t="s">
        <v>170</v>
      </c>
      <c r="F357" s="18">
        <f>G357-(G357*5%)</f>
        <v>7361775.1500000004</v>
      </c>
      <c r="G357" s="29">
        <v>7749237</v>
      </c>
      <c r="H357" s="74">
        <f t="shared" si="7"/>
        <v>5811927.75</v>
      </c>
      <c r="I357" s="720">
        <f>PERSONNEL!D55</f>
        <v>6070016</v>
      </c>
    </row>
    <row r="358" spans="1:9" s="60" customFormat="1" ht="18" x14ac:dyDescent="0.2">
      <c r="A358" s="230">
        <v>21010106</v>
      </c>
      <c r="B358" s="162" t="s">
        <v>650</v>
      </c>
      <c r="C358" s="184"/>
      <c r="D358" s="370" t="s">
        <v>807</v>
      </c>
      <c r="E358" s="79" t="s">
        <v>171</v>
      </c>
      <c r="F358" s="29"/>
      <c r="G358" s="29"/>
      <c r="H358" s="74"/>
      <c r="I358" s="720"/>
    </row>
    <row r="359" spans="1:9" s="60" customFormat="1" ht="18" x14ac:dyDescent="0.2">
      <c r="A359" s="234"/>
      <c r="B359" s="162" t="s">
        <v>650</v>
      </c>
      <c r="C359" s="184"/>
      <c r="D359" s="370" t="s">
        <v>807</v>
      </c>
      <c r="E359" s="79" t="s">
        <v>686</v>
      </c>
      <c r="F359" s="29"/>
      <c r="G359" s="29">
        <v>2351238.6</v>
      </c>
      <c r="H359" s="74"/>
      <c r="I359" s="19">
        <v>33120000</v>
      </c>
    </row>
    <row r="360" spans="1:9" s="60" customFormat="1" ht="18" x14ac:dyDescent="0.2">
      <c r="A360" s="228">
        <v>21020300</v>
      </c>
      <c r="B360" s="78"/>
      <c r="C360" s="182"/>
      <c r="D360" s="374" t="s">
        <v>807</v>
      </c>
      <c r="E360" s="11" t="s">
        <v>192</v>
      </c>
      <c r="F360" s="29"/>
      <c r="G360" s="29"/>
      <c r="H360" s="74"/>
      <c r="I360" s="720"/>
    </row>
    <row r="361" spans="1:9" s="60" customFormat="1" ht="18" x14ac:dyDescent="0.2">
      <c r="A361" s="230">
        <v>21020301</v>
      </c>
      <c r="B361" s="162" t="s">
        <v>650</v>
      </c>
      <c r="C361" s="184"/>
      <c r="D361" s="370" t="s">
        <v>807</v>
      </c>
      <c r="E361" s="63" t="s">
        <v>177</v>
      </c>
      <c r="F361" s="18">
        <f t="shared" ref="F361:F369" si="8">G361-(G361*5%)</f>
        <v>1864009.9624999997</v>
      </c>
      <c r="G361" s="29">
        <v>1962115.7499999998</v>
      </c>
      <c r="H361" s="74">
        <f t="shared" si="7"/>
        <v>1471586.8124999998</v>
      </c>
      <c r="I361" s="720">
        <f>PERSONNEL!F78</f>
        <v>821623.25</v>
      </c>
    </row>
    <row r="362" spans="1:9" s="60" customFormat="1" ht="18" x14ac:dyDescent="0.2">
      <c r="A362" s="230">
        <v>21020302</v>
      </c>
      <c r="B362" s="162" t="s">
        <v>650</v>
      </c>
      <c r="C362" s="184"/>
      <c r="D362" s="370" t="s">
        <v>807</v>
      </c>
      <c r="E362" s="63" t="s">
        <v>178</v>
      </c>
      <c r="F362" s="18">
        <f t="shared" si="8"/>
        <v>1065148.55</v>
      </c>
      <c r="G362" s="29">
        <v>1121209</v>
      </c>
      <c r="H362" s="74">
        <f t="shared" si="7"/>
        <v>840906.75</v>
      </c>
      <c r="I362" s="720">
        <f>PERSONNEL!G78</f>
        <v>469499.00000000006</v>
      </c>
    </row>
    <row r="363" spans="1:9" s="60" customFormat="1" ht="18" x14ac:dyDescent="0.2">
      <c r="A363" s="230">
        <v>21020303</v>
      </c>
      <c r="B363" s="162" t="s">
        <v>650</v>
      </c>
      <c r="C363" s="184"/>
      <c r="D363" s="370" t="s">
        <v>807</v>
      </c>
      <c r="E363" s="63" t="s">
        <v>179</v>
      </c>
      <c r="F363" s="18">
        <f t="shared" si="8"/>
        <v>57456</v>
      </c>
      <c r="G363" s="29">
        <v>60480</v>
      </c>
      <c r="H363" s="74">
        <f t="shared" si="7"/>
        <v>45360</v>
      </c>
      <c r="I363" s="720">
        <f>PERSONNEL!H78</f>
        <v>27000</v>
      </c>
    </row>
    <row r="364" spans="1:9" s="60" customFormat="1" ht="18" x14ac:dyDescent="0.2">
      <c r="A364" s="230">
        <v>21020304</v>
      </c>
      <c r="B364" s="162" t="s">
        <v>650</v>
      </c>
      <c r="C364" s="184"/>
      <c r="D364" s="370" t="s">
        <v>807</v>
      </c>
      <c r="E364" s="63" t="s">
        <v>180</v>
      </c>
      <c r="F364" s="18">
        <f t="shared" si="8"/>
        <v>266287.13750000001</v>
      </c>
      <c r="G364" s="29">
        <v>280302.25</v>
      </c>
      <c r="H364" s="74">
        <f t="shared" si="7"/>
        <v>210226.6875</v>
      </c>
      <c r="I364" s="720">
        <f>PERSONNEL!I78</f>
        <v>117374.75000000001</v>
      </c>
    </row>
    <row r="365" spans="1:9" s="60" customFormat="1" ht="18" x14ac:dyDescent="0.2">
      <c r="A365" s="230">
        <v>21020305</v>
      </c>
      <c r="B365" s="162" t="s">
        <v>650</v>
      </c>
      <c r="C365" s="184"/>
      <c r="D365" s="370" t="s">
        <v>807</v>
      </c>
      <c r="E365" s="63" t="s">
        <v>181</v>
      </c>
      <c r="F365" s="18">
        <f t="shared" si="8"/>
        <v>1262672.55</v>
      </c>
      <c r="G365" s="29">
        <v>1329129</v>
      </c>
      <c r="H365" s="74">
        <f t="shared" si="7"/>
        <v>996846.75</v>
      </c>
      <c r="I365" s="720">
        <v>1329129</v>
      </c>
    </row>
    <row r="366" spans="1:9" s="60" customFormat="1" ht="18" x14ac:dyDescent="0.2">
      <c r="A366" s="230">
        <v>21020306</v>
      </c>
      <c r="B366" s="162" t="s">
        <v>650</v>
      </c>
      <c r="C366" s="184"/>
      <c r="D366" s="370" t="s">
        <v>807</v>
      </c>
      <c r="E366" s="63" t="s">
        <v>182</v>
      </c>
      <c r="F366" s="18">
        <f t="shared" si="8"/>
        <v>21546</v>
      </c>
      <c r="G366" s="29">
        <v>22680</v>
      </c>
      <c r="H366" s="74">
        <f t="shared" si="7"/>
        <v>17010</v>
      </c>
      <c r="I366" s="720">
        <f>PERSONNEL!L78</f>
        <v>7560</v>
      </c>
    </row>
    <row r="367" spans="1:9" s="60" customFormat="1" ht="18" x14ac:dyDescent="0.2">
      <c r="A367" s="230">
        <v>21020312</v>
      </c>
      <c r="B367" s="162" t="s">
        <v>650</v>
      </c>
      <c r="C367" s="184"/>
      <c r="D367" s="370" t="s">
        <v>807</v>
      </c>
      <c r="E367" s="63" t="s">
        <v>183</v>
      </c>
      <c r="F367" s="18">
        <f t="shared" si="8"/>
        <v>0</v>
      </c>
      <c r="G367" s="29"/>
      <c r="H367" s="74"/>
      <c r="I367" s="720"/>
    </row>
    <row r="368" spans="1:9" s="60" customFormat="1" ht="18" x14ac:dyDescent="0.2">
      <c r="A368" s="230">
        <v>21020314</v>
      </c>
      <c r="B368" s="162" t="s">
        <v>650</v>
      </c>
      <c r="C368" s="184"/>
      <c r="D368" s="370" t="s">
        <v>807</v>
      </c>
      <c r="E368" s="63" t="s">
        <v>185</v>
      </c>
      <c r="F368" s="18">
        <f t="shared" si="8"/>
        <v>653578.15</v>
      </c>
      <c r="G368" s="29">
        <v>687977</v>
      </c>
      <c r="H368" s="74"/>
      <c r="I368" s="720">
        <f>PERSONNEL!K78</f>
        <v>275234</v>
      </c>
    </row>
    <row r="369" spans="1:9" ht="18" x14ac:dyDescent="0.2">
      <c r="A369" s="230">
        <v>21020315</v>
      </c>
      <c r="B369" s="162" t="s">
        <v>650</v>
      </c>
      <c r="C369" s="184"/>
      <c r="D369" s="370" t="s">
        <v>807</v>
      </c>
      <c r="E369" s="63" t="s">
        <v>186</v>
      </c>
      <c r="F369" s="18">
        <f t="shared" si="8"/>
        <v>425887.13750000001</v>
      </c>
      <c r="G369" s="29">
        <v>448302.25</v>
      </c>
      <c r="H369" s="74">
        <f t="shared" si="7"/>
        <v>336226.6875</v>
      </c>
      <c r="I369" s="720">
        <f>PERSONNEL!J78</f>
        <v>189374.75</v>
      </c>
    </row>
    <row r="370" spans="1:9" ht="18" x14ac:dyDescent="0.2">
      <c r="A370" s="228">
        <v>21020400</v>
      </c>
      <c r="B370" s="162"/>
      <c r="C370" s="182"/>
      <c r="D370" s="374" t="s">
        <v>807</v>
      </c>
      <c r="E370" s="11" t="s">
        <v>193</v>
      </c>
      <c r="F370" s="29"/>
      <c r="G370" s="29"/>
      <c r="H370" s="74"/>
      <c r="I370" s="720"/>
    </row>
    <row r="371" spans="1:9" ht="18" x14ac:dyDescent="0.2">
      <c r="A371" s="230">
        <v>21020401</v>
      </c>
      <c r="B371" s="162" t="s">
        <v>650</v>
      </c>
      <c r="C371" s="184"/>
      <c r="D371" s="370" t="s">
        <v>807</v>
      </c>
      <c r="E371" s="63" t="s">
        <v>177</v>
      </c>
      <c r="F371" s="18">
        <f t="shared" ref="F371:F383" si="9">G371-(G371*5%)</f>
        <v>771280.96499999997</v>
      </c>
      <c r="G371" s="29">
        <v>811874.7</v>
      </c>
      <c r="H371" s="74">
        <f t="shared" si="7"/>
        <v>608906.02499999991</v>
      </c>
      <c r="I371" s="720">
        <f>PERSONNEL!F69</f>
        <v>1726288.5499999998</v>
      </c>
    </row>
    <row r="372" spans="1:9" ht="18" x14ac:dyDescent="0.2">
      <c r="A372" s="230">
        <v>21020402</v>
      </c>
      <c r="B372" s="162" t="s">
        <v>650</v>
      </c>
      <c r="C372" s="184"/>
      <c r="D372" s="370" t="s">
        <v>807</v>
      </c>
      <c r="E372" s="63" t="s">
        <v>178</v>
      </c>
      <c r="F372" s="18">
        <f t="shared" si="9"/>
        <v>440731.98000000004</v>
      </c>
      <c r="G372" s="29">
        <v>463928.4</v>
      </c>
      <c r="H372" s="74">
        <f t="shared" si="7"/>
        <v>347946.30000000005</v>
      </c>
      <c r="I372" s="720">
        <f>PERSONNEL!G69</f>
        <v>986450.60000000009</v>
      </c>
    </row>
    <row r="373" spans="1:9" ht="18" x14ac:dyDescent="0.2">
      <c r="A373" s="230">
        <v>21020403</v>
      </c>
      <c r="B373" s="162" t="s">
        <v>650</v>
      </c>
      <c r="C373" s="184"/>
      <c r="D373" s="370" t="s">
        <v>807</v>
      </c>
      <c r="E373" s="63" t="s">
        <v>179</v>
      </c>
      <c r="F373" s="18">
        <f t="shared" si="9"/>
        <v>45144</v>
      </c>
      <c r="G373" s="29">
        <v>47520</v>
      </c>
      <c r="H373" s="74">
        <f t="shared" si="7"/>
        <v>35640</v>
      </c>
      <c r="I373" s="720">
        <f>PERSONNEL!H69</f>
        <v>100440</v>
      </c>
    </row>
    <row r="374" spans="1:9" ht="18" x14ac:dyDescent="0.2">
      <c r="A374" s="230">
        <v>21020404</v>
      </c>
      <c r="B374" s="162" t="s">
        <v>650</v>
      </c>
      <c r="C374" s="184"/>
      <c r="D374" s="370" t="s">
        <v>807</v>
      </c>
      <c r="E374" s="63" t="s">
        <v>180</v>
      </c>
      <c r="F374" s="18">
        <f t="shared" si="9"/>
        <v>110182.99500000001</v>
      </c>
      <c r="G374" s="29">
        <v>115982.1</v>
      </c>
      <c r="H374" s="74">
        <f t="shared" si="7"/>
        <v>86986.575000000012</v>
      </c>
      <c r="I374" s="720">
        <f>PERSONNEL!I69</f>
        <v>246612.65000000002</v>
      </c>
    </row>
    <row r="375" spans="1:9" ht="18" x14ac:dyDescent="0.2">
      <c r="A375" s="230">
        <v>21020412</v>
      </c>
      <c r="B375" s="162" t="s">
        <v>650</v>
      </c>
      <c r="C375" s="184"/>
      <c r="D375" s="370" t="s">
        <v>807</v>
      </c>
      <c r="E375" s="63" t="s">
        <v>183</v>
      </c>
      <c r="F375" s="18">
        <f t="shared" si="9"/>
        <v>0</v>
      </c>
      <c r="G375" s="29"/>
      <c r="H375" s="74">
        <f t="shared" si="7"/>
        <v>0</v>
      </c>
      <c r="I375" s="720"/>
    </row>
    <row r="376" spans="1:9" ht="18" x14ac:dyDescent="0.2">
      <c r="A376" s="230">
        <v>21020415</v>
      </c>
      <c r="B376" s="162" t="s">
        <v>650</v>
      </c>
      <c r="C376" s="184"/>
      <c r="D376" s="370" t="s">
        <v>807</v>
      </c>
      <c r="E376" s="63" t="s">
        <v>186</v>
      </c>
      <c r="F376" s="18">
        <f t="shared" si="9"/>
        <v>246982.995</v>
      </c>
      <c r="G376" s="29">
        <v>259982.1</v>
      </c>
      <c r="H376" s="74">
        <f t="shared" si="7"/>
        <v>194986.57499999998</v>
      </c>
      <c r="I376" s="720">
        <f>PERSONNEL!J69</f>
        <v>558612.65</v>
      </c>
    </row>
    <row r="377" spans="1:9" ht="18" x14ac:dyDescent="0.2">
      <c r="A377" s="228">
        <v>21020500</v>
      </c>
      <c r="B377" s="162"/>
      <c r="C377" s="182"/>
      <c r="D377" s="374" t="s">
        <v>807</v>
      </c>
      <c r="E377" s="11" t="s">
        <v>194</v>
      </c>
      <c r="F377" s="18">
        <f t="shared" si="9"/>
        <v>0</v>
      </c>
      <c r="G377" s="29"/>
      <c r="H377" s="74">
        <f t="shared" si="7"/>
        <v>0</v>
      </c>
      <c r="I377" s="720"/>
    </row>
    <row r="378" spans="1:9" ht="18" x14ac:dyDescent="0.2">
      <c r="A378" s="230">
        <v>21020501</v>
      </c>
      <c r="B378" s="162" t="s">
        <v>650</v>
      </c>
      <c r="C378" s="184"/>
      <c r="D378" s="370" t="s">
        <v>807</v>
      </c>
      <c r="E378" s="63" t="s">
        <v>177</v>
      </c>
      <c r="F378" s="18">
        <f t="shared" si="9"/>
        <v>2576621.3025000007</v>
      </c>
      <c r="G378" s="29">
        <v>2712232.9500000007</v>
      </c>
      <c r="H378" s="74">
        <f t="shared" si="7"/>
        <v>2034174.7125000006</v>
      </c>
      <c r="I378" s="720">
        <f>PERSONNEL!F55</f>
        <v>2124505.5999999987</v>
      </c>
    </row>
    <row r="379" spans="1:9" ht="18" x14ac:dyDescent="0.2">
      <c r="A379" s="241">
        <v>21020502</v>
      </c>
      <c r="B379" s="162" t="s">
        <v>650</v>
      </c>
      <c r="C379" s="186"/>
      <c r="D379" s="370" t="s">
        <v>807</v>
      </c>
      <c r="E379" s="63" t="s">
        <v>178</v>
      </c>
      <c r="F379" s="18">
        <f t="shared" si="9"/>
        <v>1472355.0299999993</v>
      </c>
      <c r="G379" s="29">
        <v>1549847.3999999992</v>
      </c>
      <c r="H379" s="74">
        <f t="shared" si="7"/>
        <v>1162385.5499999993</v>
      </c>
      <c r="I379" s="720">
        <f>PERSONNEL!G55</f>
        <v>1214003.2</v>
      </c>
    </row>
    <row r="380" spans="1:9" ht="18" x14ac:dyDescent="0.2">
      <c r="A380" s="241">
        <v>21020503</v>
      </c>
      <c r="B380" s="162" t="s">
        <v>650</v>
      </c>
      <c r="C380" s="186"/>
      <c r="D380" s="370" t="s">
        <v>807</v>
      </c>
      <c r="E380" s="63" t="s">
        <v>179</v>
      </c>
      <c r="F380" s="18">
        <f t="shared" si="9"/>
        <v>307800</v>
      </c>
      <c r="G380" s="29">
        <v>324000</v>
      </c>
      <c r="H380" s="74">
        <f t="shared" si="7"/>
        <v>243000</v>
      </c>
      <c r="I380" s="720">
        <f>PERSONNEL!H55</f>
        <v>264600</v>
      </c>
    </row>
    <row r="381" spans="1:9" ht="18" x14ac:dyDescent="0.2">
      <c r="A381" s="241">
        <v>21020504</v>
      </c>
      <c r="B381" s="162" t="s">
        <v>650</v>
      </c>
      <c r="C381" s="186"/>
      <c r="D381" s="370" t="s">
        <v>807</v>
      </c>
      <c r="E381" s="63" t="s">
        <v>180</v>
      </c>
      <c r="F381" s="18">
        <f t="shared" si="9"/>
        <v>368088.75749999983</v>
      </c>
      <c r="G381" s="29">
        <v>387461.8499999998</v>
      </c>
      <c r="H381" s="74">
        <f t="shared" si="7"/>
        <v>290596.38749999984</v>
      </c>
      <c r="I381" s="720">
        <f>PERSONNEL!I55</f>
        <v>303500.79999999999</v>
      </c>
    </row>
    <row r="382" spans="1:9" ht="18" x14ac:dyDescent="0.2">
      <c r="A382" s="241">
        <v>21020512</v>
      </c>
      <c r="B382" s="162" t="s">
        <v>650</v>
      </c>
      <c r="C382" s="186"/>
      <c r="D382" s="370" t="s">
        <v>807</v>
      </c>
      <c r="E382" s="63" t="s">
        <v>183</v>
      </c>
      <c r="F382" s="18">
        <f t="shared" si="9"/>
        <v>0</v>
      </c>
      <c r="G382" s="29"/>
      <c r="H382" s="74">
        <f t="shared" si="7"/>
        <v>0</v>
      </c>
      <c r="I382" s="720"/>
    </row>
    <row r="383" spans="1:9" ht="18" x14ac:dyDescent="0.2">
      <c r="A383" s="241">
        <v>21020515</v>
      </c>
      <c r="B383" s="162" t="s">
        <v>650</v>
      </c>
      <c r="C383" s="186"/>
      <c r="D383" s="370" t="s">
        <v>807</v>
      </c>
      <c r="E383" s="63" t="s">
        <v>186</v>
      </c>
      <c r="F383" s="18">
        <f t="shared" si="9"/>
        <v>4068282.5174999996</v>
      </c>
      <c r="G383" s="29">
        <v>4282402.6499999994</v>
      </c>
      <c r="H383" s="74">
        <f t="shared" si="7"/>
        <v>3211801.9874999998</v>
      </c>
      <c r="I383" s="720">
        <f>PERSONNEL!J55</f>
        <v>3484369.1199999964</v>
      </c>
    </row>
    <row r="384" spans="1:9" ht="18" x14ac:dyDescent="0.2">
      <c r="A384" s="231">
        <v>21020600</v>
      </c>
      <c r="B384" s="162"/>
      <c r="C384" s="185"/>
      <c r="D384" s="374" t="s">
        <v>807</v>
      </c>
      <c r="E384" s="11" t="s">
        <v>195</v>
      </c>
      <c r="F384" s="29"/>
      <c r="G384" s="29"/>
      <c r="H384" s="29"/>
      <c r="I384" s="720"/>
    </row>
    <row r="385" spans="1:9" ht="18" x14ac:dyDescent="0.2">
      <c r="A385" s="241">
        <v>21020604</v>
      </c>
      <c r="B385" s="162" t="s">
        <v>650</v>
      </c>
      <c r="C385" s="186"/>
      <c r="D385" s="370" t="s">
        <v>807</v>
      </c>
      <c r="E385" s="79" t="s">
        <v>197</v>
      </c>
      <c r="F385" s="29"/>
      <c r="G385" s="29"/>
      <c r="H385" s="29"/>
      <c r="I385" s="720"/>
    </row>
    <row r="386" spans="1:9" ht="18" x14ac:dyDescent="0.2">
      <c r="A386" s="241">
        <v>21020605</v>
      </c>
      <c r="B386" s="162" t="s">
        <v>650</v>
      </c>
      <c r="C386" s="186"/>
      <c r="D386" s="370" t="s">
        <v>807</v>
      </c>
      <c r="E386" s="79" t="s">
        <v>198</v>
      </c>
      <c r="F386" s="29">
        <v>18760000</v>
      </c>
      <c r="G386" s="29">
        <v>20000000</v>
      </c>
      <c r="H386" s="29">
        <v>14585000</v>
      </c>
      <c r="I386" s="720">
        <v>15000000</v>
      </c>
    </row>
    <row r="387" spans="1:9" ht="18" x14ac:dyDescent="0.2">
      <c r="A387" s="232">
        <v>22000000</v>
      </c>
      <c r="B387" s="162"/>
      <c r="C387" s="187"/>
      <c r="D387" s="374" t="s">
        <v>807</v>
      </c>
      <c r="E387" s="58" t="s">
        <v>201</v>
      </c>
      <c r="F387" s="29"/>
      <c r="G387" s="29"/>
      <c r="H387" s="29"/>
      <c r="I387" s="720"/>
    </row>
    <row r="388" spans="1:9" ht="18" x14ac:dyDescent="0.2">
      <c r="A388" s="232">
        <v>22010000</v>
      </c>
      <c r="B388" s="162"/>
      <c r="C388" s="187"/>
      <c r="D388" s="374" t="s">
        <v>807</v>
      </c>
      <c r="E388" s="58" t="s">
        <v>202</v>
      </c>
      <c r="F388" s="29"/>
      <c r="G388" s="29"/>
      <c r="H388" s="29"/>
      <c r="I388" s="720"/>
    </row>
    <row r="389" spans="1:9" ht="18" x14ac:dyDescent="0.2">
      <c r="A389" s="1379">
        <v>22010100</v>
      </c>
      <c r="B389" s="162" t="s">
        <v>1322</v>
      </c>
      <c r="C389" s="215"/>
      <c r="D389" s="4"/>
      <c r="E389" s="972" t="s">
        <v>1389</v>
      </c>
      <c r="F389" s="74"/>
      <c r="G389" s="18">
        <v>11760000</v>
      </c>
      <c r="H389" s="74"/>
      <c r="I389" s="19"/>
    </row>
    <row r="390" spans="1:9" ht="18" x14ac:dyDescent="0.2">
      <c r="A390" s="223">
        <v>22010103</v>
      </c>
      <c r="B390" s="162" t="s">
        <v>650</v>
      </c>
      <c r="C390" s="174"/>
      <c r="D390" s="370" t="s">
        <v>807</v>
      </c>
      <c r="E390" s="84" t="s">
        <v>687</v>
      </c>
      <c r="F390" s="29">
        <v>300000</v>
      </c>
      <c r="G390" s="29">
        <v>500000</v>
      </c>
      <c r="H390" s="29">
        <v>215450</v>
      </c>
      <c r="I390" s="720">
        <v>500000</v>
      </c>
    </row>
    <row r="391" spans="1:9" ht="18" x14ac:dyDescent="0.2">
      <c r="A391" s="232">
        <v>22020000</v>
      </c>
      <c r="B391" s="162"/>
      <c r="C391" s="187"/>
      <c r="D391" s="374" t="s">
        <v>807</v>
      </c>
      <c r="E391" s="58" t="s">
        <v>203</v>
      </c>
      <c r="F391" s="29"/>
      <c r="G391" s="29"/>
      <c r="H391" s="29"/>
      <c r="I391" s="720"/>
    </row>
    <row r="392" spans="1:9" ht="18" x14ac:dyDescent="0.2">
      <c r="A392" s="232">
        <v>22020100</v>
      </c>
      <c r="B392" s="162"/>
      <c r="C392" s="187"/>
      <c r="D392" s="374" t="s">
        <v>807</v>
      </c>
      <c r="E392" s="58" t="s">
        <v>204</v>
      </c>
      <c r="F392" s="29"/>
      <c r="G392" s="29"/>
      <c r="H392" s="29"/>
      <c r="I392" s="720"/>
    </row>
    <row r="393" spans="1:9" ht="18" x14ac:dyDescent="0.2">
      <c r="A393" s="1382">
        <v>22020101</v>
      </c>
      <c r="B393" s="162" t="s">
        <v>650</v>
      </c>
      <c r="C393" s="195"/>
      <c r="D393" s="370" t="s">
        <v>807</v>
      </c>
      <c r="E393" s="101" t="s">
        <v>205</v>
      </c>
      <c r="F393" s="29"/>
      <c r="G393" s="29"/>
      <c r="H393" s="29"/>
      <c r="I393" s="720">
        <v>3000000</v>
      </c>
    </row>
    <row r="394" spans="1:9" ht="18" x14ac:dyDescent="0.2">
      <c r="A394" s="1382">
        <v>22020102</v>
      </c>
      <c r="B394" s="162" t="s">
        <v>650</v>
      </c>
      <c r="C394" s="195"/>
      <c r="D394" s="370" t="s">
        <v>807</v>
      </c>
      <c r="E394" s="101" t="s">
        <v>206</v>
      </c>
      <c r="F394" s="29">
        <v>220000</v>
      </c>
      <c r="G394" s="29">
        <v>500000</v>
      </c>
      <c r="H394" s="29">
        <v>756000</v>
      </c>
      <c r="I394" s="720">
        <v>2500000</v>
      </c>
    </row>
    <row r="395" spans="1:9" ht="18" x14ac:dyDescent="0.2">
      <c r="A395" s="1382">
        <v>22020103</v>
      </c>
      <c r="B395" s="162" t="s">
        <v>650</v>
      </c>
      <c r="C395" s="195"/>
      <c r="D395" s="370" t="s">
        <v>807</v>
      </c>
      <c r="E395" s="101" t="s">
        <v>207</v>
      </c>
      <c r="F395" s="29"/>
      <c r="G395" s="29"/>
      <c r="H395" s="29"/>
      <c r="I395" s="720"/>
    </row>
    <row r="396" spans="1:9" ht="18" x14ac:dyDescent="0.2">
      <c r="A396" s="1382">
        <v>22020104</v>
      </c>
      <c r="B396" s="162" t="s">
        <v>650</v>
      </c>
      <c r="C396" s="195"/>
      <c r="D396" s="370" t="s">
        <v>807</v>
      </c>
      <c r="E396" s="101" t="s">
        <v>208</v>
      </c>
      <c r="F396" s="29"/>
      <c r="G396" s="29"/>
      <c r="H396" s="29"/>
      <c r="I396" s="720"/>
    </row>
    <row r="397" spans="1:9" ht="18" x14ac:dyDescent="0.2">
      <c r="A397" s="232">
        <v>22020300</v>
      </c>
      <c r="B397" s="162"/>
      <c r="C397" s="187"/>
      <c r="D397" s="374" t="s">
        <v>807</v>
      </c>
      <c r="E397" s="58" t="s">
        <v>212</v>
      </c>
      <c r="F397" s="29"/>
      <c r="G397" s="29"/>
      <c r="H397" s="29"/>
      <c r="I397" s="720"/>
    </row>
    <row r="398" spans="1:9" ht="18" x14ac:dyDescent="0.2">
      <c r="A398" s="223">
        <v>22020303</v>
      </c>
      <c r="B398" s="162" t="s">
        <v>650</v>
      </c>
      <c r="C398" s="174"/>
      <c r="D398" s="370" t="s">
        <v>807</v>
      </c>
      <c r="E398" s="84" t="s">
        <v>214</v>
      </c>
      <c r="F398" s="29"/>
      <c r="G398" s="29"/>
      <c r="H398" s="29"/>
      <c r="I398" s="720"/>
    </row>
    <row r="399" spans="1:9" ht="18" x14ac:dyDescent="0.2">
      <c r="A399" s="223">
        <v>22020309</v>
      </c>
      <c r="B399" s="162" t="s">
        <v>650</v>
      </c>
      <c r="C399" s="174"/>
      <c r="D399" s="370" t="s">
        <v>807</v>
      </c>
      <c r="E399" s="84" t="s">
        <v>218</v>
      </c>
      <c r="F399" s="29">
        <v>50000</v>
      </c>
      <c r="G399" s="29">
        <v>2000000</v>
      </c>
      <c r="H399" s="29">
        <v>770000</v>
      </c>
      <c r="I399" s="720">
        <v>2000000</v>
      </c>
    </row>
    <row r="400" spans="1:9" ht="18" x14ac:dyDescent="0.2">
      <c r="A400" s="223">
        <v>22020313</v>
      </c>
      <c r="B400" s="162" t="s">
        <v>650</v>
      </c>
      <c r="C400" s="174"/>
      <c r="D400" s="370" t="s">
        <v>807</v>
      </c>
      <c r="E400" s="84" t="s">
        <v>221</v>
      </c>
      <c r="F400" s="29">
        <v>250000</v>
      </c>
      <c r="G400" s="29">
        <v>1000000</v>
      </c>
      <c r="H400" s="29">
        <v>985000</v>
      </c>
      <c r="I400" s="720">
        <v>2000000</v>
      </c>
    </row>
    <row r="401" spans="1:9" ht="18" x14ac:dyDescent="0.2">
      <c r="A401" s="232">
        <v>22020500</v>
      </c>
      <c r="B401" s="162"/>
      <c r="C401" s="187"/>
      <c r="D401" s="374" t="s">
        <v>807</v>
      </c>
      <c r="E401" s="58" t="s">
        <v>228</v>
      </c>
      <c r="F401" s="29"/>
      <c r="G401" s="29"/>
      <c r="H401" s="29"/>
      <c r="I401" s="720"/>
    </row>
    <row r="402" spans="1:9" ht="18" x14ac:dyDescent="0.2">
      <c r="A402" s="223">
        <v>22020501</v>
      </c>
      <c r="B402" s="162" t="s">
        <v>650</v>
      </c>
      <c r="C402" s="174"/>
      <c r="D402" s="370" t="s">
        <v>807</v>
      </c>
      <c r="E402" s="84" t="s">
        <v>229</v>
      </c>
      <c r="F402" s="29">
        <v>5627940</v>
      </c>
      <c r="G402" s="29">
        <v>7000000</v>
      </c>
      <c r="H402" s="29">
        <v>3550000</v>
      </c>
      <c r="I402" s="720">
        <v>7000000</v>
      </c>
    </row>
    <row r="403" spans="1:9" ht="18" x14ac:dyDescent="0.2">
      <c r="A403" s="223">
        <v>22020502</v>
      </c>
      <c r="B403" s="162" t="s">
        <v>650</v>
      </c>
      <c r="C403" s="197"/>
      <c r="D403" s="370" t="s">
        <v>807</v>
      </c>
      <c r="E403" s="113" t="s">
        <v>685</v>
      </c>
      <c r="F403" s="29"/>
      <c r="G403" s="29"/>
      <c r="H403" s="29"/>
      <c r="I403" s="720"/>
    </row>
    <row r="404" spans="1:9" ht="18" x14ac:dyDescent="0.2">
      <c r="A404" s="223">
        <v>22020503</v>
      </c>
      <c r="B404" s="162" t="s">
        <v>650</v>
      </c>
      <c r="C404" s="174"/>
      <c r="D404" s="370" t="s">
        <v>807</v>
      </c>
      <c r="E404" s="84" t="s">
        <v>449</v>
      </c>
      <c r="F404" s="29">
        <v>11896654</v>
      </c>
      <c r="G404" s="29">
        <v>22000000</v>
      </c>
      <c r="H404" s="29">
        <v>27854925.82</v>
      </c>
      <c r="I404" s="720">
        <v>50000000</v>
      </c>
    </row>
    <row r="405" spans="1:9" s="120" customFormat="1" ht="21" customHeight="1" x14ac:dyDescent="0.2">
      <c r="A405" s="232">
        <v>22020700</v>
      </c>
      <c r="B405" s="1392"/>
      <c r="C405" s="187"/>
      <c r="D405" s="374" t="s">
        <v>807</v>
      </c>
      <c r="E405" s="58" t="s">
        <v>234</v>
      </c>
      <c r="F405" s="29"/>
      <c r="G405" s="29"/>
      <c r="H405" s="29"/>
      <c r="I405" s="720"/>
    </row>
    <row r="406" spans="1:9" ht="18" x14ac:dyDescent="0.2">
      <c r="A406" s="223">
        <v>22020711</v>
      </c>
      <c r="B406" s="162" t="s">
        <v>650</v>
      </c>
      <c r="C406" s="174"/>
      <c r="D406" s="370" t="s">
        <v>807</v>
      </c>
      <c r="E406" s="92" t="s">
        <v>522</v>
      </c>
      <c r="F406" s="29"/>
      <c r="G406" s="29"/>
      <c r="H406" s="29"/>
      <c r="I406" s="720"/>
    </row>
    <row r="407" spans="1:9" ht="18" x14ac:dyDescent="0.2">
      <c r="A407" s="232">
        <v>22022000</v>
      </c>
      <c r="B407" s="85"/>
      <c r="C407" s="187"/>
      <c r="D407" s="374" t="s">
        <v>807</v>
      </c>
      <c r="E407" s="58" t="s">
        <v>246</v>
      </c>
      <c r="F407" s="29"/>
      <c r="G407" s="29"/>
      <c r="H407" s="29"/>
      <c r="I407" s="720"/>
    </row>
    <row r="408" spans="1:9" ht="18" x14ac:dyDescent="0.2">
      <c r="A408" s="223">
        <v>22022001</v>
      </c>
      <c r="B408" s="162" t="s">
        <v>650</v>
      </c>
      <c r="C408" s="174"/>
      <c r="D408" s="370" t="s">
        <v>807</v>
      </c>
      <c r="E408" s="63" t="s">
        <v>247</v>
      </c>
      <c r="F408" s="29">
        <v>4324000</v>
      </c>
      <c r="G408" s="29">
        <v>7000000</v>
      </c>
      <c r="H408" s="29">
        <v>3950000</v>
      </c>
      <c r="I408" s="720">
        <v>7000000</v>
      </c>
    </row>
    <row r="409" spans="1:9" ht="18" x14ac:dyDescent="0.2">
      <c r="A409" s="223">
        <v>22022003</v>
      </c>
      <c r="B409" s="162" t="s">
        <v>650</v>
      </c>
      <c r="C409" s="174"/>
      <c r="D409" s="370" t="s">
        <v>807</v>
      </c>
      <c r="E409" s="63" t="s">
        <v>249</v>
      </c>
      <c r="F409" s="29"/>
      <c r="G409" s="29">
        <v>4000000</v>
      </c>
      <c r="H409" s="29"/>
      <c r="I409" s="720"/>
    </row>
    <row r="410" spans="1:9" ht="34.5" x14ac:dyDescent="0.2">
      <c r="A410" s="223">
        <v>220221013</v>
      </c>
      <c r="B410" s="162" t="s">
        <v>650</v>
      </c>
      <c r="C410" s="174"/>
      <c r="D410" s="370" t="s">
        <v>807</v>
      </c>
      <c r="E410" s="155" t="s">
        <v>715</v>
      </c>
      <c r="F410" s="29">
        <v>435000</v>
      </c>
      <c r="G410" s="29">
        <v>1500000</v>
      </c>
      <c r="H410" s="29">
        <v>525000</v>
      </c>
      <c r="I410" s="720">
        <v>2000000</v>
      </c>
    </row>
    <row r="411" spans="1:9" ht="18" x14ac:dyDescent="0.2">
      <c r="A411" s="223">
        <v>22022016</v>
      </c>
      <c r="B411" s="162" t="s">
        <v>650</v>
      </c>
      <c r="C411" s="174"/>
      <c r="D411" s="370" t="s">
        <v>807</v>
      </c>
      <c r="E411" s="63" t="s">
        <v>258</v>
      </c>
      <c r="F411" s="29"/>
      <c r="G411" s="29"/>
      <c r="H411" s="29"/>
      <c r="I411" s="720"/>
    </row>
    <row r="412" spans="1:9" ht="18.75" thickBot="1" x14ac:dyDescent="0.25">
      <c r="A412" s="1372">
        <v>22022017</v>
      </c>
      <c r="B412" s="1336" t="s">
        <v>650</v>
      </c>
      <c r="C412" s="1373"/>
      <c r="D412" s="902" t="s">
        <v>807</v>
      </c>
      <c r="E412" s="1374" t="s">
        <v>221</v>
      </c>
      <c r="F412" s="1393">
        <v>770000</v>
      </c>
      <c r="G412" s="1393">
        <v>2000000</v>
      </c>
      <c r="H412" s="1393">
        <v>830000</v>
      </c>
      <c r="I412" s="1394">
        <v>5000000</v>
      </c>
    </row>
    <row r="413" spans="1:9" ht="18.75" thickBot="1" x14ac:dyDescent="0.25">
      <c r="A413" s="1365"/>
      <c r="B413" s="1366"/>
      <c r="C413" s="1367"/>
      <c r="D413" s="1366"/>
      <c r="E413" s="1368" t="s">
        <v>164</v>
      </c>
      <c r="F413" s="1369">
        <f>SUM(F355:F390)</f>
        <v>49975233.829999998</v>
      </c>
      <c r="G413" s="1369">
        <f>SUM(G355:G390)</f>
        <v>67153590</v>
      </c>
      <c r="H413" s="1369">
        <f>SUM(H355:H390)</f>
        <v>38691230.800000004</v>
      </c>
      <c r="I413" s="1369">
        <f>SUM(I355:I390)</f>
        <v>76215941.919999987</v>
      </c>
    </row>
    <row r="414" spans="1:9" ht="18.75" thickBot="1" x14ac:dyDescent="0.25">
      <c r="A414" s="513"/>
      <c r="B414" s="514"/>
      <c r="C414" s="515"/>
      <c r="D414" s="514"/>
      <c r="E414" s="516" t="s">
        <v>203</v>
      </c>
      <c r="F414" s="517">
        <f>SUM(F393:F412)</f>
        <v>23573594</v>
      </c>
      <c r="G414" s="517">
        <f>SUM(G393:G412)</f>
        <v>47000000</v>
      </c>
      <c r="H414" s="517">
        <f>SUM(H393:H412)</f>
        <v>39220925.82</v>
      </c>
      <c r="I414" s="517">
        <f>SUM(I393:I412)</f>
        <v>80500000</v>
      </c>
    </row>
    <row r="415" spans="1:9" ht="18.75" thickBot="1" x14ac:dyDescent="0.25">
      <c r="A415" s="448"/>
      <c r="B415" s="448"/>
      <c r="C415" s="454"/>
      <c r="D415" s="448"/>
      <c r="E415" s="449" t="s">
        <v>296</v>
      </c>
      <c r="F415" s="385">
        <f>SUM(F413:F414)</f>
        <v>73548827.829999998</v>
      </c>
      <c r="G415" s="385">
        <f>SUM(G413:G414)</f>
        <v>114153590</v>
      </c>
      <c r="H415" s="385">
        <f>SUM(H413:H414)</f>
        <v>77912156.620000005</v>
      </c>
      <c r="I415" s="385">
        <f>SUM(I413:I414)</f>
        <v>156715941.91999999</v>
      </c>
    </row>
    <row r="416" spans="1:9" ht="22.5" x14ac:dyDescent="0.25">
      <c r="A416" s="1535" t="s">
        <v>786</v>
      </c>
      <c r="B416" s="1536"/>
      <c r="C416" s="1536"/>
      <c r="D416" s="1536"/>
      <c r="E416" s="1536"/>
      <c r="F416" s="1536"/>
      <c r="G416" s="1536"/>
      <c r="H416" s="1536"/>
      <c r="I416" s="1537"/>
    </row>
    <row r="417" spans="1:9" ht="19.5" x14ac:dyDescent="0.2">
      <c r="A417" s="1538" t="s">
        <v>487</v>
      </c>
      <c r="B417" s="1539"/>
      <c r="C417" s="1539"/>
      <c r="D417" s="1539"/>
      <c r="E417" s="1539"/>
      <c r="F417" s="1539"/>
      <c r="G417" s="1539"/>
      <c r="H417" s="1539"/>
      <c r="I417" s="1540"/>
    </row>
    <row r="418" spans="1:9" ht="22.5" x14ac:dyDescent="0.25">
      <c r="A418" s="1541" t="s">
        <v>1391</v>
      </c>
      <c r="B418" s="1542"/>
      <c r="C418" s="1542"/>
      <c r="D418" s="1542"/>
      <c r="E418" s="1542"/>
      <c r="F418" s="1542"/>
      <c r="G418" s="1542"/>
      <c r="H418" s="1542"/>
      <c r="I418" s="1543"/>
    </row>
    <row r="419" spans="1:9" ht="27" customHeight="1" thickBot="1" x14ac:dyDescent="0.25">
      <c r="A419" s="1544" t="s">
        <v>330</v>
      </c>
      <c r="B419" s="1545"/>
      <c r="C419" s="1545"/>
      <c r="D419" s="1545"/>
      <c r="E419" s="1545"/>
      <c r="F419" s="1545"/>
      <c r="G419" s="1545"/>
      <c r="H419" s="1545"/>
      <c r="I419" s="1546"/>
    </row>
    <row r="420" spans="1:9" ht="18.75" customHeight="1" thickBot="1" x14ac:dyDescent="0.25">
      <c r="A420" s="1550" t="s">
        <v>387</v>
      </c>
      <c r="B420" s="1551"/>
      <c r="C420" s="1551"/>
      <c r="D420" s="1551"/>
      <c r="E420" s="1551"/>
      <c r="F420" s="1551"/>
      <c r="G420" s="1551"/>
      <c r="H420" s="1551"/>
      <c r="I420" s="1552"/>
    </row>
    <row r="421" spans="1:9" s="120" customFormat="1" ht="52.5" thickBot="1" x14ac:dyDescent="0.25">
      <c r="A421" s="164" t="s">
        <v>465</v>
      </c>
      <c r="B421" s="2" t="s">
        <v>459</v>
      </c>
      <c r="C421" s="172" t="s">
        <v>455</v>
      </c>
      <c r="D421" s="2" t="s">
        <v>458</v>
      </c>
      <c r="E421" s="8" t="s">
        <v>1</v>
      </c>
      <c r="F421" s="2" t="s">
        <v>1393</v>
      </c>
      <c r="G421" s="2" t="s">
        <v>1394</v>
      </c>
      <c r="H421" s="2" t="s">
        <v>1395</v>
      </c>
      <c r="I421" s="2" t="s">
        <v>1396</v>
      </c>
    </row>
    <row r="422" spans="1:9" ht="20.25" customHeight="1" x14ac:dyDescent="0.2">
      <c r="A422" s="222">
        <v>22000100101</v>
      </c>
      <c r="B422" s="81" t="s">
        <v>650</v>
      </c>
      <c r="C422" s="179"/>
      <c r="D422" s="496" t="s">
        <v>807</v>
      </c>
      <c r="E422" s="61" t="s">
        <v>2</v>
      </c>
      <c r="F422" s="62">
        <f>F487</f>
        <v>11030860.894399999</v>
      </c>
      <c r="G422" s="62">
        <f>G487</f>
        <v>19620428.223999999</v>
      </c>
      <c r="H422" s="62">
        <f>H487</f>
        <v>6299363.8640000001</v>
      </c>
      <c r="I422" s="62">
        <f>I487</f>
        <v>14697991.609999999</v>
      </c>
    </row>
    <row r="423" spans="1:9" ht="20.25" customHeight="1" x14ac:dyDescent="0.2">
      <c r="A423" s="223">
        <v>22000100102</v>
      </c>
      <c r="B423" s="81" t="s">
        <v>650</v>
      </c>
      <c r="C423" s="174"/>
      <c r="D423" s="496" t="s">
        <v>807</v>
      </c>
      <c r="E423" s="63" t="s">
        <v>363</v>
      </c>
      <c r="F423" s="64">
        <f>F546</f>
        <v>92561499.979999989</v>
      </c>
      <c r="G423" s="64">
        <f>G546</f>
        <v>145144186.5</v>
      </c>
      <c r="H423" s="64">
        <f>H546</f>
        <v>110684898.48</v>
      </c>
      <c r="I423" s="64">
        <f>I546</f>
        <v>226915110.19299999</v>
      </c>
    </row>
    <row r="424" spans="1:9" ht="20.25" customHeight="1" x14ac:dyDescent="0.2">
      <c r="A424" s="223">
        <v>22000100103</v>
      </c>
      <c r="B424" s="81" t="s">
        <v>650</v>
      </c>
      <c r="C424" s="174"/>
      <c r="D424" s="496" t="s">
        <v>807</v>
      </c>
      <c r="E424" s="63" t="s">
        <v>364</v>
      </c>
      <c r="F424" s="64">
        <f>F589</f>
        <v>8165898.4819999998</v>
      </c>
      <c r="G424" s="64">
        <f>G589</f>
        <v>9469289.7599999998</v>
      </c>
      <c r="H424" s="64">
        <f>H589</f>
        <v>6547446.1699999999</v>
      </c>
      <c r="I424" s="64">
        <f>I589</f>
        <v>10960360.58</v>
      </c>
    </row>
    <row r="425" spans="1:9" ht="20.25" customHeight="1" x14ac:dyDescent="0.2">
      <c r="A425" s="223"/>
      <c r="B425" s="4"/>
      <c r="C425" s="174"/>
      <c r="D425" s="4"/>
      <c r="E425" s="87"/>
      <c r="F425" s="105"/>
      <c r="G425" s="340"/>
      <c r="H425" s="93"/>
      <c r="I425" s="347"/>
    </row>
    <row r="426" spans="1:9" ht="20.25" customHeight="1" thickBot="1" x14ac:dyDescent="0.25">
      <c r="A426" s="223"/>
      <c r="B426" s="4"/>
      <c r="C426" s="174"/>
      <c r="D426" s="4"/>
      <c r="E426" s="87"/>
      <c r="F426" s="105"/>
      <c r="G426" s="340"/>
      <c r="H426" s="93"/>
      <c r="I426" s="347"/>
    </row>
    <row r="427" spans="1:9" ht="20.25" customHeight="1" thickBot="1" x14ac:dyDescent="0.25">
      <c r="A427" s="165"/>
      <c r="B427" s="398"/>
      <c r="C427" s="190"/>
      <c r="D427" s="398"/>
      <c r="E427" s="453" t="s">
        <v>296</v>
      </c>
      <c r="F427" s="464">
        <f>SUM(F422:F426)</f>
        <v>111758259.35639998</v>
      </c>
      <c r="G427" s="464">
        <f>SUM(G422:G426)</f>
        <v>174233904.484</v>
      </c>
      <c r="H427" s="464">
        <f>SUM(H422:H426)</f>
        <v>123531708.51400001</v>
      </c>
      <c r="I427" s="464">
        <f>SUM(I422:I426)</f>
        <v>252573462.38299999</v>
      </c>
    </row>
    <row r="428" spans="1:9" ht="20.25" customHeight="1" thickBot="1" x14ac:dyDescent="0.25">
      <c r="A428" s="1565" t="s">
        <v>508</v>
      </c>
      <c r="B428" s="1566"/>
      <c r="C428" s="1566"/>
      <c r="D428" s="1566"/>
      <c r="E428" s="1566"/>
      <c r="F428" s="1566"/>
      <c r="G428" s="1566"/>
      <c r="H428" s="1566"/>
      <c r="I428" s="1567"/>
    </row>
    <row r="429" spans="1:9" ht="20.25" customHeight="1" x14ac:dyDescent="0.2">
      <c r="A429" s="226"/>
      <c r="B429" s="473"/>
      <c r="C429" s="177"/>
      <c r="D429" s="473"/>
      <c r="E429" s="461" t="s">
        <v>164</v>
      </c>
      <c r="F429" s="462">
        <f t="shared" ref="F429:I430" si="10">SUM(F485+F544+F587)</f>
        <v>92580260.366399989</v>
      </c>
      <c r="G429" s="462">
        <f t="shared" si="10"/>
        <v>142133904.484</v>
      </c>
      <c r="H429" s="462">
        <f t="shared" si="10"/>
        <v>111315054.184</v>
      </c>
      <c r="I429" s="462">
        <f t="shared" si="10"/>
        <v>223473462.38300002</v>
      </c>
    </row>
    <row r="430" spans="1:9" ht="20.25" customHeight="1" thickBot="1" x14ac:dyDescent="0.25">
      <c r="A430" s="227"/>
      <c r="B430" s="381"/>
      <c r="C430" s="178"/>
      <c r="D430" s="381"/>
      <c r="E430" s="382" t="s">
        <v>203</v>
      </c>
      <c r="F430" s="463">
        <f t="shared" si="10"/>
        <v>19177998.990000002</v>
      </c>
      <c r="G430" s="463">
        <f t="shared" si="10"/>
        <v>32100000</v>
      </c>
      <c r="H430" s="463">
        <f t="shared" si="10"/>
        <v>12216654.33</v>
      </c>
      <c r="I430" s="463">
        <f t="shared" si="10"/>
        <v>29100000</v>
      </c>
    </row>
    <row r="431" spans="1:9" ht="20.25" customHeight="1" thickBot="1" x14ac:dyDescent="0.25">
      <c r="A431" s="165"/>
      <c r="B431" s="398"/>
      <c r="C431" s="190"/>
      <c r="D431" s="398"/>
      <c r="E431" s="453" t="s">
        <v>296</v>
      </c>
      <c r="F431" s="464">
        <f>SUM(F429:F430)</f>
        <v>111758259.35639998</v>
      </c>
      <c r="G431" s="464">
        <f>SUM(G429:G430)</f>
        <v>174233904.484</v>
      </c>
      <c r="H431" s="464">
        <f>SUM(H429:H430)</f>
        <v>123531708.514</v>
      </c>
      <c r="I431" s="464">
        <f>SUM(I429:I430)</f>
        <v>252573462.38300002</v>
      </c>
    </row>
    <row r="432" spans="1:9" ht="22.5" x14ac:dyDescent="0.25">
      <c r="A432" s="1535" t="s">
        <v>786</v>
      </c>
      <c r="B432" s="1536"/>
      <c r="C432" s="1536"/>
      <c r="D432" s="1536"/>
      <c r="E432" s="1536"/>
      <c r="F432" s="1536"/>
      <c r="G432" s="1536"/>
      <c r="H432" s="1536"/>
      <c r="I432" s="1537"/>
    </row>
    <row r="433" spans="1:9" ht="19.5" x14ac:dyDescent="0.2">
      <c r="A433" s="1538" t="s">
        <v>487</v>
      </c>
      <c r="B433" s="1539"/>
      <c r="C433" s="1539"/>
      <c r="D433" s="1539"/>
      <c r="E433" s="1539"/>
      <c r="F433" s="1539"/>
      <c r="G433" s="1539"/>
      <c r="H433" s="1539"/>
      <c r="I433" s="1540"/>
    </row>
    <row r="434" spans="1:9" ht="22.5" x14ac:dyDescent="0.25">
      <c r="A434" s="1541" t="s">
        <v>1391</v>
      </c>
      <c r="B434" s="1542"/>
      <c r="C434" s="1542"/>
      <c r="D434" s="1542"/>
      <c r="E434" s="1542"/>
      <c r="F434" s="1542"/>
      <c r="G434" s="1542"/>
      <c r="H434" s="1542"/>
      <c r="I434" s="1543"/>
    </row>
    <row r="435" spans="1:9" ht="28.5" customHeight="1" thickBot="1" x14ac:dyDescent="0.25">
      <c r="A435" s="1544" t="s">
        <v>277</v>
      </c>
      <c r="B435" s="1545"/>
      <c r="C435" s="1545"/>
      <c r="D435" s="1545"/>
      <c r="E435" s="1545"/>
      <c r="F435" s="1545"/>
      <c r="G435" s="1545"/>
      <c r="H435" s="1545"/>
      <c r="I435" s="1546"/>
    </row>
    <row r="436" spans="1:9" s="60" customFormat="1" ht="18.75" customHeight="1" thickBot="1" x14ac:dyDescent="0.25">
      <c r="A436" s="1568" t="s">
        <v>388</v>
      </c>
      <c r="B436" s="1569"/>
      <c r="C436" s="1569"/>
      <c r="D436" s="1569"/>
      <c r="E436" s="1569"/>
      <c r="F436" s="1569"/>
      <c r="G436" s="1569"/>
      <c r="H436" s="1569"/>
      <c r="I436" s="1570"/>
    </row>
    <row r="437" spans="1:9" s="120" customFormat="1" ht="58.5" customHeight="1" thickBot="1" x14ac:dyDescent="0.25">
      <c r="A437" s="1363" t="s">
        <v>465</v>
      </c>
      <c r="B437" s="163" t="s">
        <v>459</v>
      </c>
      <c r="C437" s="1364" t="s">
        <v>455</v>
      </c>
      <c r="D437" s="163" t="s">
        <v>458</v>
      </c>
      <c r="E437" s="1285" t="s">
        <v>1</v>
      </c>
      <c r="F437" s="163" t="s">
        <v>1393</v>
      </c>
      <c r="G437" s="163" t="s">
        <v>1394</v>
      </c>
      <c r="H437" s="163" t="s">
        <v>1395</v>
      </c>
      <c r="I437" s="163" t="s">
        <v>1396</v>
      </c>
    </row>
    <row r="438" spans="1:9" s="60" customFormat="1" ht="18" x14ac:dyDescent="0.2">
      <c r="A438" s="233">
        <v>20000000</v>
      </c>
      <c r="B438" s="89"/>
      <c r="C438" s="188"/>
      <c r="D438" s="1370" t="s">
        <v>807</v>
      </c>
      <c r="E438" s="90" t="s">
        <v>163</v>
      </c>
      <c r="F438" s="91"/>
      <c r="G438" s="1371"/>
      <c r="H438" s="91"/>
      <c r="I438" s="352"/>
    </row>
    <row r="439" spans="1:9" s="60" customFormat="1" ht="18" x14ac:dyDescent="0.2">
      <c r="A439" s="228">
        <v>21000000</v>
      </c>
      <c r="B439" s="78"/>
      <c r="C439" s="182"/>
      <c r="D439" s="374" t="s">
        <v>807</v>
      </c>
      <c r="E439" s="11" t="s">
        <v>164</v>
      </c>
      <c r="F439" s="74"/>
      <c r="G439" s="18"/>
      <c r="H439" s="74"/>
      <c r="I439" s="19"/>
    </row>
    <row r="440" spans="1:9" ht="18" x14ac:dyDescent="0.2">
      <c r="A440" s="228">
        <v>21010000</v>
      </c>
      <c r="B440" s="78"/>
      <c r="C440" s="182"/>
      <c r="D440" s="374" t="s">
        <v>807</v>
      </c>
      <c r="E440" s="11" t="s">
        <v>165</v>
      </c>
      <c r="F440" s="74"/>
      <c r="G440" s="18"/>
      <c r="H440" s="74"/>
      <c r="I440" s="19"/>
    </row>
    <row r="441" spans="1:9" ht="18" x14ac:dyDescent="0.2">
      <c r="A441" s="230">
        <v>21010103</v>
      </c>
      <c r="B441" s="162" t="s">
        <v>650</v>
      </c>
      <c r="C441" s="184"/>
      <c r="D441" s="370" t="s">
        <v>807</v>
      </c>
      <c r="E441" s="79" t="s">
        <v>168</v>
      </c>
      <c r="F441" s="18">
        <f>G441-(G441*5%)</f>
        <v>1073809.7</v>
      </c>
      <c r="G441" s="121">
        <v>1130326</v>
      </c>
      <c r="H441" s="74">
        <f>G441/12*9</f>
        <v>847744.5</v>
      </c>
      <c r="I441" s="359">
        <f>TREASURY!D13</f>
        <v>871787</v>
      </c>
    </row>
    <row r="442" spans="1:9" ht="18" x14ac:dyDescent="0.2">
      <c r="A442" s="230">
        <v>21010104</v>
      </c>
      <c r="B442" s="162" t="s">
        <v>650</v>
      </c>
      <c r="C442" s="184"/>
      <c r="D442" s="370" t="s">
        <v>807</v>
      </c>
      <c r="E442" s="79" t="s">
        <v>169</v>
      </c>
      <c r="F442" s="18">
        <f>G442-(G442*5%)</f>
        <v>1243678.25</v>
      </c>
      <c r="G442" s="121">
        <v>1309135</v>
      </c>
      <c r="H442" s="74">
        <f>G442/12*9</f>
        <v>981851.25</v>
      </c>
      <c r="I442" s="359">
        <f>TREASURY!D11</f>
        <v>487274</v>
      </c>
    </row>
    <row r="443" spans="1:9" ht="18" x14ac:dyDescent="0.2">
      <c r="A443" s="230">
        <v>21010105</v>
      </c>
      <c r="B443" s="162" t="s">
        <v>650</v>
      </c>
      <c r="C443" s="184"/>
      <c r="D443" s="370" t="s">
        <v>807</v>
      </c>
      <c r="E443" s="79" t="s">
        <v>170</v>
      </c>
      <c r="F443" s="18">
        <f>G443-(G443*5%)</f>
        <v>266151.50599999999</v>
      </c>
      <c r="G443" s="121">
        <v>280159.48</v>
      </c>
      <c r="H443" s="74">
        <f>G443/12*9</f>
        <v>210119.61</v>
      </c>
      <c r="I443" s="359">
        <f>TREASURY!D8</f>
        <v>262224</v>
      </c>
    </row>
    <row r="444" spans="1:9" ht="18" x14ac:dyDescent="0.2">
      <c r="A444" s="230">
        <v>21010106</v>
      </c>
      <c r="B444" s="162" t="s">
        <v>650</v>
      </c>
      <c r="C444" s="184"/>
      <c r="D444" s="370" t="s">
        <v>807</v>
      </c>
      <c r="E444" s="79" t="s">
        <v>171</v>
      </c>
      <c r="F444" s="18"/>
      <c r="G444" s="18"/>
      <c r="H444" s="29"/>
      <c r="I444" s="19"/>
    </row>
    <row r="445" spans="1:9" ht="18" x14ac:dyDescent="0.2">
      <c r="A445" s="234"/>
      <c r="B445" s="162" t="s">
        <v>650</v>
      </c>
      <c r="C445" s="184"/>
      <c r="D445" s="370" t="s">
        <v>807</v>
      </c>
      <c r="E445" s="63" t="s">
        <v>686</v>
      </c>
      <c r="F445" s="18"/>
      <c r="G445" s="18">
        <v>407943.07199999999</v>
      </c>
      <c r="H445" s="29"/>
      <c r="I445" s="19">
        <v>2400000</v>
      </c>
    </row>
    <row r="446" spans="1:9" ht="18" x14ac:dyDescent="0.2">
      <c r="A446" s="228">
        <v>21020300</v>
      </c>
      <c r="B446" s="78"/>
      <c r="C446" s="182"/>
      <c r="D446" s="374" t="s">
        <v>807</v>
      </c>
      <c r="E446" s="11" t="s">
        <v>192</v>
      </c>
      <c r="F446" s="18"/>
      <c r="G446" s="18"/>
      <c r="H446" s="29"/>
      <c r="I446" s="19"/>
    </row>
    <row r="447" spans="1:9" ht="18" x14ac:dyDescent="0.2">
      <c r="A447" s="230">
        <v>21020301</v>
      </c>
      <c r="B447" s="162" t="s">
        <v>650</v>
      </c>
      <c r="C447" s="184"/>
      <c r="D447" s="370" t="s">
        <v>807</v>
      </c>
      <c r="E447" s="63" t="s">
        <v>177</v>
      </c>
      <c r="F447" s="18">
        <f>G447-(G447*5%)</f>
        <v>375833.39499999996</v>
      </c>
      <c r="G447" s="121">
        <v>395614.1</v>
      </c>
      <c r="H447" s="74">
        <f>G447/12*9</f>
        <v>296710.57500000001</v>
      </c>
      <c r="I447" s="359">
        <f>TREASURY!F13</f>
        <v>305125.44999999995</v>
      </c>
    </row>
    <row r="448" spans="1:9" ht="18" x14ac:dyDescent="0.2">
      <c r="A448" s="230">
        <v>21020302</v>
      </c>
      <c r="B448" s="162" t="s">
        <v>650</v>
      </c>
      <c r="C448" s="184"/>
      <c r="D448" s="370" t="s">
        <v>807</v>
      </c>
      <c r="E448" s="63" t="s">
        <v>178</v>
      </c>
      <c r="F448" s="18">
        <f>G448-(G448*5%)</f>
        <v>214761.94</v>
      </c>
      <c r="G448" s="121">
        <v>226065.2</v>
      </c>
      <c r="H448" s="74">
        <f>G448/12*9</f>
        <v>169548.9</v>
      </c>
      <c r="I448" s="359">
        <f>TREASURY!G13</f>
        <v>174357.40000000002</v>
      </c>
    </row>
    <row r="449" spans="1:9" ht="18" x14ac:dyDescent="0.2">
      <c r="A449" s="230">
        <v>21020303</v>
      </c>
      <c r="B449" s="162" t="s">
        <v>650</v>
      </c>
      <c r="C449" s="184"/>
      <c r="D449" s="370" t="s">
        <v>807</v>
      </c>
      <c r="E449" s="63" t="s">
        <v>179</v>
      </c>
      <c r="F449" s="18">
        <f>G449-(G449*5%)</f>
        <v>28728</v>
      </c>
      <c r="G449" s="121">
        <v>30240</v>
      </c>
      <c r="H449" s="74">
        <f>G449/12*9</f>
        <v>22680</v>
      </c>
      <c r="I449" s="359">
        <f>TREASURY!H11</f>
        <v>15120</v>
      </c>
    </row>
    <row r="450" spans="1:9" ht="18" x14ac:dyDescent="0.2">
      <c r="A450" s="230">
        <v>21020304</v>
      </c>
      <c r="B450" s="162" t="s">
        <v>650</v>
      </c>
      <c r="C450" s="184"/>
      <c r="D450" s="370" t="s">
        <v>807</v>
      </c>
      <c r="E450" s="63" t="s">
        <v>180</v>
      </c>
      <c r="F450" s="18">
        <f>G450-(G450*5%)</f>
        <v>53690.485000000001</v>
      </c>
      <c r="G450" s="121">
        <v>56516.3</v>
      </c>
      <c r="H450" s="74">
        <f>G450/12*9</f>
        <v>42387.224999999999</v>
      </c>
      <c r="I450" s="359">
        <f>TREASURY!I13</f>
        <v>43589.350000000006</v>
      </c>
    </row>
    <row r="451" spans="1:9" ht="18" x14ac:dyDescent="0.2">
      <c r="A451" s="230">
        <v>21020305</v>
      </c>
      <c r="B451" s="162" t="s">
        <v>650</v>
      </c>
      <c r="C451" s="184"/>
      <c r="D451" s="370" t="s">
        <v>807</v>
      </c>
      <c r="E451" s="63" t="s">
        <v>181</v>
      </c>
      <c r="F451" s="18"/>
      <c r="G451" s="121"/>
      <c r="H451" s="29"/>
      <c r="I451" s="359"/>
    </row>
    <row r="452" spans="1:9" ht="18" x14ac:dyDescent="0.2">
      <c r="A452" s="230">
        <v>21020306</v>
      </c>
      <c r="B452" s="162" t="s">
        <v>650</v>
      </c>
      <c r="C452" s="184"/>
      <c r="D452" s="370" t="s">
        <v>807</v>
      </c>
      <c r="E452" s="63" t="s">
        <v>182</v>
      </c>
      <c r="F452" s="18"/>
      <c r="G452" s="121"/>
      <c r="H452" s="74"/>
      <c r="I452" s="359"/>
    </row>
    <row r="453" spans="1:9" ht="18" x14ac:dyDescent="0.2">
      <c r="A453" s="230">
        <v>21020312</v>
      </c>
      <c r="B453" s="162" t="s">
        <v>650</v>
      </c>
      <c r="C453" s="184"/>
      <c r="D453" s="370" t="s">
        <v>807</v>
      </c>
      <c r="E453" s="63" t="s">
        <v>183</v>
      </c>
      <c r="F453" s="18"/>
      <c r="G453" s="121"/>
      <c r="H453" s="74"/>
      <c r="I453" s="359"/>
    </row>
    <row r="454" spans="1:9" ht="18" x14ac:dyDescent="0.2">
      <c r="A454" s="230">
        <v>21020314</v>
      </c>
      <c r="B454" s="162" t="s">
        <v>650</v>
      </c>
      <c r="C454" s="184"/>
      <c r="D454" s="370" t="s">
        <v>807</v>
      </c>
      <c r="E454" s="63" t="s">
        <v>185</v>
      </c>
      <c r="F454" s="18"/>
      <c r="G454" s="121"/>
      <c r="H454" s="74"/>
      <c r="I454" s="359"/>
    </row>
    <row r="455" spans="1:9" ht="18" x14ac:dyDescent="0.2">
      <c r="A455" s="230">
        <v>21020315</v>
      </c>
      <c r="B455" s="162" t="s">
        <v>650</v>
      </c>
      <c r="C455" s="184"/>
      <c r="D455" s="370" t="s">
        <v>807</v>
      </c>
      <c r="E455" s="63" t="s">
        <v>186</v>
      </c>
      <c r="F455" s="18">
        <f>G455-(G455*5%)</f>
        <v>99290.485000000001</v>
      </c>
      <c r="G455" s="121">
        <v>104516.3</v>
      </c>
      <c r="H455" s="74">
        <f>G455/12*9</f>
        <v>78387.225000000006</v>
      </c>
      <c r="I455" s="359">
        <f>TREASURY!J13</f>
        <v>67589.350000000006</v>
      </c>
    </row>
    <row r="456" spans="1:9" ht="18" x14ac:dyDescent="0.2">
      <c r="A456" s="228">
        <v>21020400</v>
      </c>
      <c r="B456" s="78"/>
      <c r="C456" s="182"/>
      <c r="D456" s="374" t="s">
        <v>807</v>
      </c>
      <c r="E456" s="11" t="s">
        <v>193</v>
      </c>
      <c r="F456" s="80"/>
      <c r="G456" s="121"/>
      <c r="H456" s="29"/>
      <c r="I456" s="359"/>
    </row>
    <row r="457" spans="1:9" ht="18" x14ac:dyDescent="0.2">
      <c r="A457" s="230">
        <v>21020401</v>
      </c>
      <c r="B457" s="162" t="s">
        <v>650</v>
      </c>
      <c r="C457" s="184"/>
      <c r="D457" s="370" t="s">
        <v>807</v>
      </c>
      <c r="E457" s="63" t="s">
        <v>177</v>
      </c>
      <c r="F457" s="18">
        <f t="shared" ref="F457:F462" si="11">G457-(G457*5%)</f>
        <v>435287.38750000001</v>
      </c>
      <c r="G457" s="121">
        <v>458197.25</v>
      </c>
      <c r="H457" s="74">
        <f t="shared" ref="H457:H469" si="12">G457/12*9</f>
        <v>343647.9375</v>
      </c>
      <c r="I457" s="359">
        <f>TREASURY!F11</f>
        <v>170545.9</v>
      </c>
    </row>
    <row r="458" spans="1:9" ht="18" x14ac:dyDescent="0.2">
      <c r="A458" s="230">
        <v>21020402</v>
      </c>
      <c r="B458" s="162" t="s">
        <v>650</v>
      </c>
      <c r="C458" s="184"/>
      <c r="D458" s="370" t="s">
        <v>807</v>
      </c>
      <c r="E458" s="63" t="s">
        <v>178</v>
      </c>
      <c r="F458" s="18">
        <f t="shared" si="11"/>
        <v>248735.65</v>
      </c>
      <c r="G458" s="121">
        <v>261827</v>
      </c>
      <c r="H458" s="74">
        <f t="shared" si="12"/>
        <v>196370.25</v>
      </c>
      <c r="I458" s="359">
        <f>TREASURY!G11</f>
        <v>97454.8</v>
      </c>
    </row>
    <row r="459" spans="1:9" ht="18" x14ac:dyDescent="0.2">
      <c r="A459" s="230">
        <v>21020403</v>
      </c>
      <c r="B459" s="162" t="s">
        <v>650</v>
      </c>
      <c r="C459" s="184"/>
      <c r="D459" s="370" t="s">
        <v>807</v>
      </c>
      <c r="E459" s="63" t="s">
        <v>179</v>
      </c>
      <c r="F459" s="18">
        <f t="shared" si="11"/>
        <v>28728</v>
      </c>
      <c r="G459" s="121">
        <v>30240</v>
      </c>
      <c r="H459" s="74">
        <f t="shared" si="12"/>
        <v>22680</v>
      </c>
      <c r="I459" s="359">
        <f>TREASURY!H11</f>
        <v>15120</v>
      </c>
    </row>
    <row r="460" spans="1:9" ht="18" x14ac:dyDescent="0.2">
      <c r="A460" s="230">
        <v>21020404</v>
      </c>
      <c r="B460" s="162" t="s">
        <v>650</v>
      </c>
      <c r="C460" s="184"/>
      <c r="D460" s="370" t="s">
        <v>807</v>
      </c>
      <c r="E460" s="63" t="s">
        <v>180</v>
      </c>
      <c r="F460" s="18">
        <f t="shared" si="11"/>
        <v>62183.912499999999</v>
      </c>
      <c r="G460" s="121">
        <v>65456.75</v>
      </c>
      <c r="H460" s="74">
        <f t="shared" si="12"/>
        <v>49092.5625</v>
      </c>
      <c r="I460" s="359">
        <f>TREASURY!I11</f>
        <v>24363.7</v>
      </c>
    </row>
    <row r="461" spans="1:9" ht="18" x14ac:dyDescent="0.2">
      <c r="A461" s="230">
        <v>21020412</v>
      </c>
      <c r="B461" s="162" t="s">
        <v>650</v>
      </c>
      <c r="C461" s="184"/>
      <c r="D461" s="370" t="s">
        <v>807</v>
      </c>
      <c r="E461" s="63" t="s">
        <v>183</v>
      </c>
      <c r="F461" s="18">
        <f t="shared" si="11"/>
        <v>0</v>
      </c>
      <c r="G461" s="121"/>
      <c r="H461" s="74">
        <f t="shared" si="12"/>
        <v>0</v>
      </c>
      <c r="I461" s="359"/>
    </row>
    <row r="462" spans="1:9" ht="18" x14ac:dyDescent="0.2">
      <c r="A462" s="230">
        <v>21020415</v>
      </c>
      <c r="B462" s="162" t="s">
        <v>650</v>
      </c>
      <c r="C462" s="184"/>
      <c r="D462" s="370" t="s">
        <v>807</v>
      </c>
      <c r="E462" s="63" t="s">
        <v>186</v>
      </c>
      <c r="F462" s="18">
        <f t="shared" si="11"/>
        <v>153383.91250000001</v>
      </c>
      <c r="G462" s="121">
        <v>161456.75</v>
      </c>
      <c r="H462" s="74">
        <f t="shared" si="12"/>
        <v>121092.5625</v>
      </c>
      <c r="I462" s="359">
        <f>TREASURY!J11</f>
        <v>72363.7</v>
      </c>
    </row>
    <row r="463" spans="1:9" ht="18" x14ac:dyDescent="0.2">
      <c r="A463" s="228">
        <v>21020500</v>
      </c>
      <c r="B463" s="78"/>
      <c r="C463" s="182"/>
      <c r="D463" s="374" t="s">
        <v>807</v>
      </c>
      <c r="E463" s="11" t="s">
        <v>194</v>
      </c>
      <c r="F463" s="80">
        <v>0</v>
      </c>
      <c r="G463" s="121"/>
      <c r="H463" s="74">
        <f t="shared" si="12"/>
        <v>0</v>
      </c>
      <c r="I463" s="359"/>
    </row>
    <row r="464" spans="1:9" ht="18" x14ac:dyDescent="0.2">
      <c r="A464" s="230">
        <v>21020501</v>
      </c>
      <c r="B464" s="162" t="s">
        <v>650</v>
      </c>
      <c r="C464" s="184"/>
      <c r="D464" s="370" t="s">
        <v>807</v>
      </c>
      <c r="E464" s="63" t="s">
        <v>177</v>
      </c>
      <c r="F464" s="18">
        <f t="shared" ref="F464:F469" si="13">G464-(G464*5%)</f>
        <v>93153.027099999992</v>
      </c>
      <c r="G464" s="121">
        <v>98055.817999999985</v>
      </c>
      <c r="H464" s="74">
        <f t="shared" si="12"/>
        <v>73541.863499999992</v>
      </c>
      <c r="I464" s="359">
        <f>TREASURY!F8</f>
        <v>91778.4</v>
      </c>
    </row>
    <row r="465" spans="1:9" ht="18" x14ac:dyDescent="0.2">
      <c r="A465" s="241">
        <v>21020502</v>
      </c>
      <c r="B465" s="162" t="s">
        <v>650</v>
      </c>
      <c r="C465" s="186"/>
      <c r="D465" s="370" t="s">
        <v>807</v>
      </c>
      <c r="E465" s="63" t="s">
        <v>178</v>
      </c>
      <c r="F465" s="18">
        <f t="shared" si="13"/>
        <v>53230.301200000002</v>
      </c>
      <c r="G465" s="121">
        <v>56031.896000000001</v>
      </c>
      <c r="H465" s="74">
        <f t="shared" si="12"/>
        <v>42023.921999999999</v>
      </c>
      <c r="I465" s="359">
        <f>TREASURY!G8</f>
        <v>52444.800000000003</v>
      </c>
    </row>
    <row r="466" spans="1:9" ht="18" x14ac:dyDescent="0.2">
      <c r="A466" s="241">
        <v>21020503</v>
      </c>
      <c r="B466" s="162" t="s">
        <v>650</v>
      </c>
      <c r="C466" s="186"/>
      <c r="D466" s="370" t="s">
        <v>807</v>
      </c>
      <c r="E466" s="63" t="s">
        <v>179</v>
      </c>
      <c r="F466" s="18">
        <f t="shared" si="13"/>
        <v>10260</v>
      </c>
      <c r="G466" s="121">
        <v>10800</v>
      </c>
      <c r="H466" s="74">
        <f t="shared" si="12"/>
        <v>8100</v>
      </c>
      <c r="I466" s="359">
        <f>TREASURY!H8</f>
        <v>10800</v>
      </c>
    </row>
    <row r="467" spans="1:9" ht="18" x14ac:dyDescent="0.2">
      <c r="A467" s="241">
        <v>21020504</v>
      </c>
      <c r="B467" s="162" t="s">
        <v>650</v>
      </c>
      <c r="C467" s="186"/>
      <c r="D467" s="370" t="s">
        <v>807</v>
      </c>
      <c r="E467" s="63" t="s">
        <v>180</v>
      </c>
      <c r="F467" s="18">
        <f t="shared" si="13"/>
        <v>13307.5753</v>
      </c>
      <c r="G467" s="121">
        <v>14007.974</v>
      </c>
      <c r="H467" s="74">
        <f t="shared" si="12"/>
        <v>10505.9805</v>
      </c>
      <c r="I467" s="359">
        <f>TREASURY!I8</f>
        <v>13111.2</v>
      </c>
    </row>
    <row r="468" spans="1:9" ht="18" x14ac:dyDescent="0.2">
      <c r="A468" s="241">
        <v>21020512</v>
      </c>
      <c r="B468" s="162" t="s">
        <v>650</v>
      </c>
      <c r="C468" s="186"/>
      <c r="D468" s="370" t="s">
        <v>807</v>
      </c>
      <c r="E468" s="63" t="s">
        <v>183</v>
      </c>
      <c r="F468" s="18">
        <f t="shared" si="13"/>
        <v>0</v>
      </c>
      <c r="G468" s="121"/>
      <c r="H468" s="74">
        <f t="shared" si="12"/>
        <v>0</v>
      </c>
      <c r="I468" s="359"/>
    </row>
    <row r="469" spans="1:9" ht="18" x14ac:dyDescent="0.2">
      <c r="A469" s="241">
        <v>21020515</v>
      </c>
      <c r="B469" s="162" t="s">
        <v>650</v>
      </c>
      <c r="C469" s="186"/>
      <c r="D469" s="370" t="s">
        <v>807</v>
      </c>
      <c r="E469" s="63" t="s">
        <v>186</v>
      </c>
      <c r="F469" s="18">
        <f t="shared" si="13"/>
        <v>136647.36730000001</v>
      </c>
      <c r="G469" s="121">
        <v>143839.334</v>
      </c>
      <c r="H469" s="74">
        <f t="shared" si="12"/>
        <v>107879.50050000001</v>
      </c>
      <c r="I469" s="359">
        <f>TREASURY!J8</f>
        <v>142942.56</v>
      </c>
    </row>
    <row r="470" spans="1:9" ht="18" x14ac:dyDescent="0.2">
      <c r="A470" s="231">
        <v>21020600</v>
      </c>
      <c r="B470" s="83"/>
      <c r="C470" s="185"/>
      <c r="D470" s="374" t="s">
        <v>807</v>
      </c>
      <c r="E470" s="11" t="s">
        <v>195</v>
      </c>
      <c r="F470" s="80"/>
      <c r="G470" s="18"/>
      <c r="H470" s="80"/>
      <c r="I470" s="19"/>
    </row>
    <row r="471" spans="1:9" ht="18" x14ac:dyDescent="0.2">
      <c r="A471" s="241">
        <v>21020605</v>
      </c>
      <c r="B471" s="162" t="s">
        <v>650</v>
      </c>
      <c r="C471" s="186"/>
      <c r="D471" s="370" t="s">
        <v>807</v>
      </c>
      <c r="E471" s="79" t="s">
        <v>198</v>
      </c>
      <c r="F471" s="80"/>
      <c r="G471" s="18"/>
      <c r="H471" s="80"/>
      <c r="I471" s="19">
        <v>1680000</v>
      </c>
    </row>
    <row r="472" spans="1:9" ht="18" x14ac:dyDescent="0.2">
      <c r="A472" s="1379">
        <v>22000000</v>
      </c>
      <c r="B472" s="162" t="s">
        <v>651</v>
      </c>
      <c r="C472" s="215"/>
      <c r="D472" s="4"/>
      <c r="E472" s="1012" t="s">
        <v>201</v>
      </c>
      <c r="F472" s="80"/>
      <c r="G472" s="18"/>
      <c r="H472" s="80"/>
      <c r="I472" s="19"/>
    </row>
    <row r="473" spans="1:9" ht="18" x14ac:dyDescent="0.2">
      <c r="A473" s="1379">
        <v>22010100</v>
      </c>
      <c r="B473" s="162" t="s">
        <v>1322</v>
      </c>
      <c r="C473" s="215"/>
      <c r="D473" s="4"/>
      <c r="E473" s="972" t="s">
        <v>1389</v>
      </c>
      <c r="F473" s="80"/>
      <c r="G473" s="18">
        <v>1680000</v>
      </c>
      <c r="H473" s="80"/>
      <c r="I473" s="19"/>
    </row>
    <row r="474" spans="1:9" ht="18" x14ac:dyDescent="0.2">
      <c r="A474" s="232">
        <v>22020000</v>
      </c>
      <c r="B474" s="85"/>
      <c r="C474" s="187"/>
      <c r="D474" s="374" t="s">
        <v>807</v>
      </c>
      <c r="E474" s="58" t="s">
        <v>203</v>
      </c>
      <c r="F474" s="80"/>
      <c r="G474" s="18"/>
      <c r="H474" s="80"/>
      <c r="I474" s="19"/>
    </row>
    <row r="475" spans="1:9" ht="18" x14ac:dyDescent="0.2">
      <c r="A475" s="232">
        <v>22020100</v>
      </c>
      <c r="B475" s="85"/>
      <c r="C475" s="187"/>
      <c r="D475" s="374" t="s">
        <v>807</v>
      </c>
      <c r="E475" s="58" t="s">
        <v>204</v>
      </c>
      <c r="F475" s="80"/>
      <c r="G475" s="18"/>
      <c r="H475" s="80"/>
      <c r="I475" s="19"/>
    </row>
    <row r="476" spans="1:9" ht="18" x14ac:dyDescent="0.2">
      <c r="A476" s="223">
        <v>22020102</v>
      </c>
      <c r="B476" s="162" t="s">
        <v>652</v>
      </c>
      <c r="C476" s="174"/>
      <c r="D476" s="370" t="s">
        <v>807</v>
      </c>
      <c r="E476" s="84" t="s">
        <v>206</v>
      </c>
      <c r="F476" s="80"/>
      <c r="G476" s="18">
        <v>200000</v>
      </c>
      <c r="H476" s="80"/>
      <c r="I476" s="19">
        <v>200000</v>
      </c>
    </row>
    <row r="477" spans="1:9" ht="18" x14ac:dyDescent="0.2">
      <c r="A477" s="232">
        <v>22020300</v>
      </c>
      <c r="B477" s="85"/>
      <c r="C477" s="187"/>
      <c r="D477" s="374" t="s">
        <v>807</v>
      </c>
      <c r="E477" s="86" t="s">
        <v>212</v>
      </c>
      <c r="F477" s="80"/>
      <c r="G477" s="18"/>
      <c r="H477" s="80"/>
      <c r="I477" s="19"/>
    </row>
    <row r="478" spans="1:9" ht="18" x14ac:dyDescent="0.2">
      <c r="A478" s="223">
        <v>22020301</v>
      </c>
      <c r="B478" s="162" t="s">
        <v>650</v>
      </c>
      <c r="C478" s="174"/>
      <c r="D478" s="370" t="s">
        <v>807</v>
      </c>
      <c r="E478" s="92" t="s">
        <v>432</v>
      </c>
      <c r="F478" s="80">
        <v>1890000</v>
      </c>
      <c r="G478" s="18">
        <v>2500000</v>
      </c>
      <c r="H478" s="80">
        <v>330000</v>
      </c>
      <c r="I478" s="19">
        <v>2500000</v>
      </c>
    </row>
    <row r="479" spans="1:9" ht="18" x14ac:dyDescent="0.2">
      <c r="A479" s="223">
        <v>22020306</v>
      </c>
      <c r="B479" s="162" t="s">
        <v>650</v>
      </c>
      <c r="C479" s="174"/>
      <c r="D479" s="370" t="s">
        <v>807</v>
      </c>
      <c r="E479" s="92" t="s">
        <v>216</v>
      </c>
      <c r="F479" s="80">
        <v>4550000</v>
      </c>
      <c r="G479" s="18">
        <v>10000000</v>
      </c>
      <c r="H479" s="80">
        <v>2345000</v>
      </c>
      <c r="I479" s="19">
        <v>5000000</v>
      </c>
    </row>
    <row r="480" spans="1:9" s="120" customFormat="1" ht="18.75" customHeight="1" x14ac:dyDescent="0.2">
      <c r="A480" s="232">
        <v>22020700</v>
      </c>
      <c r="B480" s="53"/>
      <c r="C480" s="187"/>
      <c r="D480" s="374" t="s">
        <v>807</v>
      </c>
      <c r="E480" s="58" t="s">
        <v>234</v>
      </c>
      <c r="F480" s="80"/>
      <c r="G480" s="18"/>
      <c r="H480" s="80"/>
      <c r="I480" s="19"/>
    </row>
    <row r="481" spans="1:9" ht="18" x14ac:dyDescent="0.2">
      <c r="A481" s="223">
        <v>22020701</v>
      </c>
      <c r="B481" s="162" t="s">
        <v>650</v>
      </c>
      <c r="C481" s="174"/>
      <c r="D481" s="370" t="s">
        <v>807</v>
      </c>
      <c r="E481" s="63" t="s">
        <v>688</v>
      </c>
      <c r="F481" s="80"/>
      <c r="G481" s="18"/>
      <c r="H481" s="80"/>
      <c r="I481" s="19"/>
    </row>
    <row r="482" spans="1:9" ht="18" x14ac:dyDescent="0.2">
      <c r="A482" s="232">
        <v>22022000</v>
      </c>
      <c r="B482" s="85"/>
      <c r="C482" s="187"/>
      <c r="D482" s="374" t="s">
        <v>807</v>
      </c>
      <c r="E482" s="58" t="s">
        <v>246</v>
      </c>
      <c r="F482" s="80"/>
      <c r="G482" s="18"/>
      <c r="H482" s="80"/>
      <c r="I482" s="19"/>
    </row>
    <row r="483" spans="1:9" ht="18" x14ac:dyDescent="0.2">
      <c r="A483" s="223">
        <v>22022004</v>
      </c>
      <c r="B483" s="162" t="s">
        <v>650</v>
      </c>
      <c r="C483" s="174"/>
      <c r="D483" s="370" t="s">
        <v>807</v>
      </c>
      <c r="E483" s="63" t="s">
        <v>250</v>
      </c>
      <c r="F483" s="80"/>
      <c r="G483" s="18"/>
      <c r="H483" s="80"/>
      <c r="I483" s="19"/>
    </row>
    <row r="484" spans="1:9" ht="18.75" thickBot="1" x14ac:dyDescent="0.25">
      <c r="A484" s="1372">
        <v>22022017</v>
      </c>
      <c r="B484" s="1336" t="s">
        <v>650</v>
      </c>
      <c r="C484" s="1373"/>
      <c r="D484" s="902" t="s">
        <v>807</v>
      </c>
      <c r="E484" s="1374" t="s">
        <v>259</v>
      </c>
      <c r="F484" s="1376"/>
      <c r="G484" s="1375"/>
      <c r="H484" s="1376"/>
      <c r="I484" s="1377"/>
    </row>
    <row r="485" spans="1:9" ht="18.75" thickBot="1" x14ac:dyDescent="0.25">
      <c r="A485" s="1365"/>
      <c r="B485" s="1366"/>
      <c r="C485" s="1367"/>
      <c r="D485" s="1366"/>
      <c r="E485" s="1378" t="s">
        <v>331</v>
      </c>
      <c r="F485" s="1369">
        <f>SUM(F441:F473)</f>
        <v>4590860.8943999987</v>
      </c>
      <c r="G485" s="1369">
        <f>SUM(G441:G473)</f>
        <v>6920428.2239999995</v>
      </c>
      <c r="H485" s="1369">
        <f>SUM(H441:H473)</f>
        <v>3624363.8640000001</v>
      </c>
      <c r="I485" s="1369">
        <f>SUM(I441:I473)</f>
        <v>6997991.6100000003</v>
      </c>
    </row>
    <row r="486" spans="1:9" ht="18.75" thickBot="1" x14ac:dyDescent="0.25">
      <c r="A486" s="513"/>
      <c r="B486" s="514"/>
      <c r="C486" s="515"/>
      <c r="D486" s="514"/>
      <c r="E486" s="524" t="s">
        <v>203</v>
      </c>
      <c r="F486" s="517">
        <f>SUM(F476:F484)</f>
        <v>6440000</v>
      </c>
      <c r="G486" s="517">
        <f>SUM(G476:G484)</f>
        <v>12700000</v>
      </c>
      <c r="H486" s="517">
        <f>SUM(H476:H484)</f>
        <v>2675000</v>
      </c>
      <c r="I486" s="517">
        <f>SUM(I476:I484)</f>
        <v>7700000</v>
      </c>
    </row>
    <row r="487" spans="1:9" ht="18.75" thickBot="1" x14ac:dyDescent="0.25">
      <c r="A487" s="240"/>
      <c r="B487" s="420"/>
      <c r="C487" s="419"/>
      <c r="D487" s="254"/>
      <c r="E487" s="422" t="s">
        <v>296</v>
      </c>
      <c r="F487" s="385">
        <f>SUM(F485:F486)</f>
        <v>11030860.894399999</v>
      </c>
      <c r="G487" s="385">
        <f>SUM(G485:G486)</f>
        <v>19620428.223999999</v>
      </c>
      <c r="H487" s="385">
        <f>SUM(H485:H486)</f>
        <v>6299363.8640000001</v>
      </c>
      <c r="I487" s="385">
        <f>SUM(I485:I486)</f>
        <v>14697991.609999999</v>
      </c>
    </row>
    <row r="488" spans="1:9" ht="22.5" x14ac:dyDescent="0.25">
      <c r="A488" s="1535" t="s">
        <v>786</v>
      </c>
      <c r="B488" s="1536"/>
      <c r="C488" s="1536"/>
      <c r="D488" s="1536"/>
      <c r="E488" s="1536"/>
      <c r="F488" s="1536"/>
      <c r="G488" s="1536"/>
      <c r="H488" s="1536"/>
      <c r="I488" s="1537"/>
    </row>
    <row r="489" spans="1:9" ht="19.5" x14ac:dyDescent="0.2">
      <c r="A489" s="1538" t="s">
        <v>487</v>
      </c>
      <c r="B489" s="1539"/>
      <c r="C489" s="1539"/>
      <c r="D489" s="1539"/>
      <c r="E489" s="1539"/>
      <c r="F489" s="1539"/>
      <c r="G489" s="1539"/>
      <c r="H489" s="1539"/>
      <c r="I489" s="1540"/>
    </row>
    <row r="490" spans="1:9" ht="22.5" x14ac:dyDescent="0.25">
      <c r="A490" s="1541" t="s">
        <v>1391</v>
      </c>
      <c r="B490" s="1542"/>
      <c r="C490" s="1542"/>
      <c r="D490" s="1542"/>
      <c r="E490" s="1542"/>
      <c r="F490" s="1542"/>
      <c r="G490" s="1542"/>
      <c r="H490" s="1542"/>
      <c r="I490" s="1543"/>
    </row>
    <row r="491" spans="1:9" ht="24.75" customHeight="1" thickBot="1" x14ac:dyDescent="0.25">
      <c r="A491" s="1544" t="s">
        <v>277</v>
      </c>
      <c r="B491" s="1545"/>
      <c r="C491" s="1545"/>
      <c r="D491" s="1545"/>
      <c r="E491" s="1545"/>
      <c r="F491" s="1545"/>
      <c r="G491" s="1545"/>
      <c r="H491" s="1545"/>
      <c r="I491" s="1546"/>
    </row>
    <row r="492" spans="1:9" s="60" customFormat="1" ht="18.75" customHeight="1" thickBot="1" x14ac:dyDescent="0.25">
      <c r="A492" s="1568" t="s">
        <v>389</v>
      </c>
      <c r="B492" s="1569"/>
      <c r="C492" s="1569"/>
      <c r="D492" s="1569"/>
      <c r="E492" s="1569"/>
      <c r="F492" s="1569"/>
      <c r="G492" s="1569"/>
      <c r="H492" s="1569"/>
      <c r="I492" s="1570"/>
    </row>
    <row r="493" spans="1:9" s="120" customFormat="1" ht="55.5" customHeight="1" thickBot="1" x14ac:dyDescent="0.25">
      <c r="A493" s="1363" t="s">
        <v>465</v>
      </c>
      <c r="B493" s="163" t="s">
        <v>459</v>
      </c>
      <c r="C493" s="1364" t="s">
        <v>455</v>
      </c>
      <c r="D493" s="163" t="s">
        <v>458</v>
      </c>
      <c r="E493" s="1285" t="s">
        <v>1</v>
      </c>
      <c r="F493" s="163" t="s">
        <v>1393</v>
      </c>
      <c r="G493" s="163" t="s">
        <v>1394</v>
      </c>
      <c r="H493" s="163" t="s">
        <v>1395</v>
      </c>
      <c r="I493" s="163" t="s">
        <v>1396</v>
      </c>
    </row>
    <row r="494" spans="1:9" s="60" customFormat="1" ht="18" x14ac:dyDescent="0.2">
      <c r="A494" s="233">
        <v>20000000</v>
      </c>
      <c r="B494" s="89"/>
      <c r="C494" s="188"/>
      <c r="D494" s="1370" t="s">
        <v>807</v>
      </c>
      <c r="E494" s="90" t="s">
        <v>163</v>
      </c>
      <c r="F494" s="91"/>
      <c r="G494" s="1395"/>
      <c r="H494" s="91"/>
      <c r="I494" s="360"/>
    </row>
    <row r="495" spans="1:9" s="60" customFormat="1" ht="18" x14ac:dyDescent="0.2">
      <c r="A495" s="228">
        <v>21000000</v>
      </c>
      <c r="B495" s="78"/>
      <c r="C495" s="182"/>
      <c r="D495" s="374" t="s">
        <v>807</v>
      </c>
      <c r="E495" s="11" t="s">
        <v>164</v>
      </c>
      <c r="F495" s="74"/>
      <c r="G495" s="121"/>
      <c r="H495" s="74"/>
      <c r="I495" s="359"/>
    </row>
    <row r="496" spans="1:9" s="60" customFormat="1" ht="18" x14ac:dyDescent="0.2">
      <c r="A496" s="228">
        <v>21010000</v>
      </c>
      <c r="B496" s="78"/>
      <c r="C496" s="182"/>
      <c r="D496" s="374" t="s">
        <v>807</v>
      </c>
      <c r="E496" s="11" t="s">
        <v>165</v>
      </c>
      <c r="F496" s="29"/>
      <c r="G496" s="102"/>
      <c r="H496" s="102"/>
      <c r="I496" s="1396"/>
    </row>
    <row r="497" spans="1:9" s="60" customFormat="1" ht="18" x14ac:dyDescent="0.2">
      <c r="A497" s="230">
        <v>21010103</v>
      </c>
      <c r="B497" s="162" t="s">
        <v>650</v>
      </c>
      <c r="C497" s="184"/>
      <c r="D497" s="370" t="s">
        <v>807</v>
      </c>
      <c r="E497" s="79" t="s">
        <v>168</v>
      </c>
      <c r="F497" s="18">
        <f>G497-(G497*5%)</f>
        <v>4242477.7</v>
      </c>
      <c r="G497" s="121">
        <v>4465766</v>
      </c>
      <c r="H497" s="74">
        <f>G497/12*9</f>
        <v>3349324.5</v>
      </c>
      <c r="I497" s="359">
        <f>TREASURY!D30</f>
        <v>3767440</v>
      </c>
    </row>
    <row r="498" spans="1:9" s="60" customFormat="1" ht="18" x14ac:dyDescent="0.2">
      <c r="A498" s="230">
        <v>21010104</v>
      </c>
      <c r="B498" s="162" t="s">
        <v>650</v>
      </c>
      <c r="C498" s="184"/>
      <c r="D498" s="370" t="s">
        <v>807</v>
      </c>
      <c r="E498" s="79" t="s">
        <v>169</v>
      </c>
      <c r="F498" s="18">
        <f>G498-(G498*5%)</f>
        <v>1855522.9</v>
      </c>
      <c r="G498" s="121">
        <v>1953182</v>
      </c>
      <c r="H498" s="74">
        <f>G498/12*9</f>
        <v>1464886.5</v>
      </c>
      <c r="I498" s="359">
        <f>TREASURY!D23</f>
        <v>2372190.42</v>
      </c>
    </row>
    <row r="499" spans="1:9" s="60" customFormat="1" ht="18" x14ac:dyDescent="0.2">
      <c r="A499" s="230">
        <v>21010105</v>
      </c>
      <c r="B499" s="162" t="s">
        <v>650</v>
      </c>
      <c r="C499" s="184"/>
      <c r="D499" s="370" t="s">
        <v>807</v>
      </c>
      <c r="E499" s="79" t="s">
        <v>170</v>
      </c>
      <c r="F499" s="29"/>
      <c r="G499" s="121"/>
      <c r="H499" s="29"/>
      <c r="I499" s="359"/>
    </row>
    <row r="500" spans="1:9" s="60" customFormat="1" ht="18" x14ac:dyDescent="0.2">
      <c r="A500" s="230">
        <v>21010106</v>
      </c>
      <c r="B500" s="162" t="s">
        <v>650</v>
      </c>
      <c r="C500" s="184"/>
      <c r="D500" s="370" t="s">
        <v>807</v>
      </c>
      <c r="E500" s="79" t="s">
        <v>171</v>
      </c>
      <c r="F500" s="29"/>
      <c r="G500" s="121"/>
      <c r="H500" s="29"/>
      <c r="I500" s="359"/>
    </row>
    <row r="501" spans="1:9" s="60" customFormat="1" ht="18" x14ac:dyDescent="0.2">
      <c r="A501" s="241"/>
      <c r="B501" s="162" t="s">
        <v>650</v>
      </c>
      <c r="C501" s="184"/>
      <c r="D501" s="370" t="s">
        <v>807</v>
      </c>
      <c r="E501" s="63" t="s">
        <v>686</v>
      </c>
      <c r="F501" s="29"/>
      <c r="G501" s="121">
        <v>962842.2</v>
      </c>
      <c r="H501" s="29"/>
      <c r="I501" s="19">
        <v>5240000</v>
      </c>
    </row>
    <row r="502" spans="1:9" s="60" customFormat="1" ht="18" x14ac:dyDescent="0.2">
      <c r="A502" s="228">
        <v>21020000</v>
      </c>
      <c r="B502" s="78"/>
      <c r="C502" s="182"/>
      <c r="D502" s="374" t="s">
        <v>807</v>
      </c>
      <c r="E502" s="11" t="s">
        <v>176</v>
      </c>
      <c r="F502" s="29"/>
      <c r="G502" s="121"/>
      <c r="H502" s="29"/>
      <c r="I502" s="359"/>
    </row>
    <row r="503" spans="1:9" s="60" customFormat="1" ht="18" x14ac:dyDescent="0.2">
      <c r="A503" s="228">
        <v>21020300</v>
      </c>
      <c r="B503" s="78"/>
      <c r="C503" s="182"/>
      <c r="D503" s="374" t="s">
        <v>807</v>
      </c>
      <c r="E503" s="11" t="s">
        <v>192</v>
      </c>
      <c r="F503" s="29"/>
      <c r="G503" s="121"/>
      <c r="H503" s="29"/>
      <c r="I503" s="359"/>
    </row>
    <row r="504" spans="1:9" s="60" customFormat="1" ht="18" x14ac:dyDescent="0.2">
      <c r="A504" s="230">
        <v>21020301</v>
      </c>
      <c r="B504" s="162" t="s">
        <v>650</v>
      </c>
      <c r="C504" s="184"/>
      <c r="D504" s="370" t="s">
        <v>807</v>
      </c>
      <c r="E504" s="63" t="s">
        <v>177</v>
      </c>
      <c r="F504" s="18">
        <f t="shared" ref="F504:F509" si="14">G504-(G504*5%)</f>
        <v>1484867.1949999998</v>
      </c>
      <c r="G504" s="121">
        <v>1563018.0999999999</v>
      </c>
      <c r="H504" s="74">
        <f t="shared" ref="H504:H509" si="15">G504/12*9</f>
        <v>1172263.575</v>
      </c>
      <c r="I504" s="359">
        <f>TREASURY!F30</f>
        <v>1318604</v>
      </c>
    </row>
    <row r="505" spans="1:9" ht="18" x14ac:dyDescent="0.2">
      <c r="A505" s="230">
        <v>21020302</v>
      </c>
      <c r="B505" s="162" t="s">
        <v>650</v>
      </c>
      <c r="C505" s="184"/>
      <c r="D505" s="370" t="s">
        <v>807</v>
      </c>
      <c r="E505" s="63" t="s">
        <v>178</v>
      </c>
      <c r="F505" s="18">
        <f t="shared" si="14"/>
        <v>848495.54</v>
      </c>
      <c r="G505" s="121">
        <v>893153.20000000007</v>
      </c>
      <c r="H505" s="74">
        <f t="shared" si="15"/>
        <v>669864.9</v>
      </c>
      <c r="I505" s="359">
        <f>TREASURY!G30</f>
        <v>753488</v>
      </c>
    </row>
    <row r="506" spans="1:9" ht="18" x14ac:dyDescent="0.2">
      <c r="A506" s="230">
        <v>21020303</v>
      </c>
      <c r="B506" s="162" t="s">
        <v>650</v>
      </c>
      <c r="C506" s="184"/>
      <c r="D506" s="370" t="s">
        <v>807</v>
      </c>
      <c r="E506" s="63" t="s">
        <v>179</v>
      </c>
      <c r="F506" s="18">
        <f t="shared" si="14"/>
        <v>49248</v>
      </c>
      <c r="G506" s="121">
        <v>51840</v>
      </c>
      <c r="H506" s="74">
        <f t="shared" si="15"/>
        <v>38880</v>
      </c>
      <c r="I506" s="359">
        <f>TREASURY!H30</f>
        <v>45360</v>
      </c>
    </row>
    <row r="507" spans="1:9" ht="18" x14ac:dyDescent="0.2">
      <c r="A507" s="230">
        <v>21020304</v>
      </c>
      <c r="B507" s="162" t="s">
        <v>650</v>
      </c>
      <c r="C507" s="184"/>
      <c r="D507" s="370" t="s">
        <v>807</v>
      </c>
      <c r="E507" s="63" t="s">
        <v>180</v>
      </c>
      <c r="F507" s="18">
        <f t="shared" si="14"/>
        <v>212123.88500000001</v>
      </c>
      <c r="G507" s="121">
        <v>223288.30000000002</v>
      </c>
      <c r="H507" s="74">
        <f t="shared" si="15"/>
        <v>167466.22500000001</v>
      </c>
      <c r="I507" s="359">
        <f>TREASURY!I30</f>
        <v>188372</v>
      </c>
    </row>
    <row r="508" spans="1:9" ht="18" x14ac:dyDescent="0.2">
      <c r="A508" s="230">
        <v>21020312</v>
      </c>
      <c r="B508" s="162" t="s">
        <v>650</v>
      </c>
      <c r="C508" s="184"/>
      <c r="D508" s="370" t="s">
        <v>807</v>
      </c>
      <c r="E508" s="63" t="s">
        <v>183</v>
      </c>
      <c r="F508" s="18">
        <f t="shared" si="14"/>
        <v>0</v>
      </c>
      <c r="G508" s="121"/>
      <c r="H508" s="74">
        <f t="shared" si="15"/>
        <v>0</v>
      </c>
      <c r="I508" s="359"/>
    </row>
    <row r="509" spans="1:9" ht="18" x14ac:dyDescent="0.2">
      <c r="A509" s="230">
        <v>21020315</v>
      </c>
      <c r="B509" s="162" t="s">
        <v>650</v>
      </c>
      <c r="C509" s="184"/>
      <c r="D509" s="370" t="s">
        <v>807</v>
      </c>
      <c r="E509" s="63" t="s">
        <v>186</v>
      </c>
      <c r="F509" s="18">
        <f t="shared" si="14"/>
        <v>223523.88500000001</v>
      </c>
      <c r="G509" s="121">
        <v>235288.30000000002</v>
      </c>
      <c r="H509" s="74">
        <f t="shared" si="15"/>
        <v>176466.22500000001</v>
      </c>
      <c r="I509" s="359">
        <f>TREASURY!J30</f>
        <v>198372</v>
      </c>
    </row>
    <row r="510" spans="1:9" ht="18" x14ac:dyDescent="0.2">
      <c r="A510" s="230">
        <v>21020314</v>
      </c>
      <c r="B510" s="162" t="s">
        <v>650</v>
      </c>
      <c r="C510" s="184"/>
      <c r="D510" s="370" t="s">
        <v>807</v>
      </c>
      <c r="E510" s="63" t="s">
        <v>523</v>
      </c>
      <c r="F510" s="29"/>
      <c r="G510" s="121"/>
      <c r="H510" s="29"/>
      <c r="I510" s="359"/>
    </row>
    <row r="511" spans="1:9" ht="18" x14ac:dyDescent="0.2">
      <c r="A511" s="230">
        <v>21020305</v>
      </c>
      <c r="B511" s="162" t="s">
        <v>650</v>
      </c>
      <c r="C511" s="184"/>
      <c r="D511" s="370" t="s">
        <v>807</v>
      </c>
      <c r="E511" s="63" t="s">
        <v>524</v>
      </c>
      <c r="F511" s="29"/>
      <c r="G511" s="121"/>
      <c r="H511" s="29"/>
      <c r="I511" s="359"/>
    </row>
    <row r="512" spans="1:9" ht="18" x14ac:dyDescent="0.2">
      <c r="A512" s="230">
        <v>21020306</v>
      </c>
      <c r="B512" s="162" t="s">
        <v>650</v>
      </c>
      <c r="C512" s="184"/>
      <c r="D512" s="370" t="s">
        <v>807</v>
      </c>
      <c r="E512" s="63" t="s">
        <v>525</v>
      </c>
      <c r="F512" s="29"/>
      <c r="G512" s="121"/>
      <c r="H512" s="29"/>
      <c r="I512" s="359"/>
    </row>
    <row r="513" spans="1:9" ht="18" x14ac:dyDescent="0.2">
      <c r="A513" s="228">
        <v>21020400</v>
      </c>
      <c r="B513" s="78"/>
      <c r="C513" s="182"/>
      <c r="D513" s="374" t="s">
        <v>807</v>
      </c>
      <c r="E513" s="11" t="s">
        <v>193</v>
      </c>
      <c r="F513" s="29">
        <v>0</v>
      </c>
      <c r="G513" s="121"/>
      <c r="H513" s="74">
        <f t="shared" ref="H513:H519" si="16">G513/12*9</f>
        <v>0</v>
      </c>
      <c r="I513" s="359"/>
    </row>
    <row r="514" spans="1:9" ht="18" x14ac:dyDescent="0.2">
      <c r="A514" s="230">
        <v>21020401</v>
      </c>
      <c r="B514" s="162" t="s">
        <v>650</v>
      </c>
      <c r="C514" s="184"/>
      <c r="D514" s="370" t="s">
        <v>807</v>
      </c>
      <c r="E514" s="63" t="s">
        <v>177</v>
      </c>
      <c r="F514" s="18">
        <f t="shared" ref="F514:F519" si="17">G514-(G514*5%)</f>
        <v>649433.0149999999</v>
      </c>
      <c r="G514" s="121">
        <v>683613.7</v>
      </c>
      <c r="H514" s="74">
        <f t="shared" si="16"/>
        <v>512710.27499999997</v>
      </c>
      <c r="I514" s="359">
        <f>TREASURY!F23</f>
        <v>830266.64699999988</v>
      </c>
    </row>
    <row r="515" spans="1:9" ht="18" x14ac:dyDescent="0.2">
      <c r="A515" s="230">
        <v>21020402</v>
      </c>
      <c r="B515" s="162" t="s">
        <v>650</v>
      </c>
      <c r="C515" s="184"/>
      <c r="D515" s="370" t="s">
        <v>807</v>
      </c>
      <c r="E515" s="63" t="s">
        <v>178</v>
      </c>
      <c r="F515" s="18">
        <f t="shared" si="17"/>
        <v>371104.58</v>
      </c>
      <c r="G515" s="121">
        <v>390636.4</v>
      </c>
      <c r="H515" s="74">
        <f t="shared" si="16"/>
        <v>292977.30000000005</v>
      </c>
      <c r="I515" s="359">
        <f>TREASURY!G23</f>
        <v>474438.08400000003</v>
      </c>
    </row>
    <row r="516" spans="1:9" ht="18" x14ac:dyDescent="0.2">
      <c r="A516" s="230">
        <v>21020403</v>
      </c>
      <c r="B516" s="162" t="s">
        <v>650</v>
      </c>
      <c r="C516" s="184"/>
      <c r="D516" s="370" t="s">
        <v>807</v>
      </c>
      <c r="E516" s="63" t="s">
        <v>179</v>
      </c>
      <c r="F516" s="18">
        <f t="shared" si="17"/>
        <v>28728</v>
      </c>
      <c r="G516" s="121">
        <v>30240</v>
      </c>
      <c r="H516" s="74">
        <f t="shared" si="16"/>
        <v>22680</v>
      </c>
      <c r="I516" s="359">
        <f>TREASURY!H23</f>
        <v>45360</v>
      </c>
    </row>
    <row r="517" spans="1:9" ht="18" x14ac:dyDescent="0.2">
      <c r="A517" s="230">
        <v>21020404</v>
      </c>
      <c r="B517" s="162" t="s">
        <v>650</v>
      </c>
      <c r="C517" s="184"/>
      <c r="D517" s="370" t="s">
        <v>807</v>
      </c>
      <c r="E517" s="63" t="s">
        <v>180</v>
      </c>
      <c r="F517" s="18">
        <f t="shared" si="17"/>
        <v>92776.145000000004</v>
      </c>
      <c r="G517" s="121">
        <v>97659.1</v>
      </c>
      <c r="H517" s="74">
        <f t="shared" si="16"/>
        <v>73244.325000000012</v>
      </c>
      <c r="I517" s="359">
        <f>TREASURY!I23</f>
        <v>118609.52100000001</v>
      </c>
    </row>
    <row r="518" spans="1:9" ht="18" x14ac:dyDescent="0.2">
      <c r="A518" s="230">
        <v>21020412</v>
      </c>
      <c r="B518" s="162" t="s">
        <v>650</v>
      </c>
      <c r="C518" s="184"/>
      <c r="D518" s="370" t="s">
        <v>807</v>
      </c>
      <c r="E518" s="63" t="s">
        <v>183</v>
      </c>
      <c r="F518" s="18">
        <f t="shared" si="17"/>
        <v>0</v>
      </c>
      <c r="G518" s="121"/>
      <c r="H518" s="74">
        <f t="shared" si="16"/>
        <v>0</v>
      </c>
      <c r="I518" s="359"/>
    </row>
    <row r="519" spans="1:9" ht="18" x14ac:dyDescent="0.2">
      <c r="A519" s="230">
        <v>21020415</v>
      </c>
      <c r="B519" s="162" t="s">
        <v>650</v>
      </c>
      <c r="C519" s="184"/>
      <c r="D519" s="370" t="s">
        <v>807</v>
      </c>
      <c r="E519" s="63" t="s">
        <v>186</v>
      </c>
      <c r="F519" s="18">
        <f t="shared" si="17"/>
        <v>183976.14500000002</v>
      </c>
      <c r="G519" s="121">
        <v>193659.1</v>
      </c>
      <c r="H519" s="74">
        <f t="shared" si="16"/>
        <v>145244.32500000001</v>
      </c>
      <c r="I519" s="359">
        <f>TREASURY!J23</f>
        <v>262609.52100000001</v>
      </c>
    </row>
    <row r="520" spans="1:9" ht="18" x14ac:dyDescent="0.2">
      <c r="A520" s="228">
        <v>21020500</v>
      </c>
      <c r="B520" s="78"/>
      <c r="C520" s="182"/>
      <c r="D520" s="374" t="s">
        <v>807</v>
      </c>
      <c r="E520" s="11" t="s">
        <v>194</v>
      </c>
      <c r="F520" s="29"/>
      <c r="G520" s="121"/>
      <c r="H520" s="80"/>
      <c r="I520" s="359"/>
    </row>
    <row r="521" spans="1:9" ht="18" x14ac:dyDescent="0.2">
      <c r="A521" s="230">
        <v>21020501</v>
      </c>
      <c r="B521" s="162" t="s">
        <v>650</v>
      </c>
      <c r="C521" s="184"/>
      <c r="D521" s="370" t="s">
        <v>807</v>
      </c>
      <c r="E521" s="63" t="s">
        <v>177</v>
      </c>
      <c r="F521" s="29"/>
      <c r="G521" s="121"/>
      <c r="H521" s="80"/>
      <c r="I521" s="359"/>
    </row>
    <row r="522" spans="1:9" ht="18" x14ac:dyDescent="0.2">
      <c r="A522" s="241">
        <v>21020502</v>
      </c>
      <c r="B522" s="162" t="s">
        <v>650</v>
      </c>
      <c r="C522" s="186"/>
      <c r="D522" s="370" t="s">
        <v>807</v>
      </c>
      <c r="E522" s="63" t="s">
        <v>178</v>
      </c>
      <c r="F522" s="29"/>
      <c r="G522" s="121"/>
      <c r="H522" s="80"/>
      <c r="I522" s="359"/>
    </row>
    <row r="523" spans="1:9" ht="18" x14ac:dyDescent="0.2">
      <c r="A523" s="241">
        <v>21020503</v>
      </c>
      <c r="B523" s="162" t="s">
        <v>650</v>
      </c>
      <c r="C523" s="186"/>
      <c r="D523" s="370" t="s">
        <v>807</v>
      </c>
      <c r="E523" s="63" t="s">
        <v>179</v>
      </c>
      <c r="F523" s="29"/>
      <c r="G523" s="121"/>
      <c r="H523" s="80"/>
      <c r="I523" s="359"/>
    </row>
    <row r="524" spans="1:9" ht="18" x14ac:dyDescent="0.2">
      <c r="A524" s="241">
        <v>21020504</v>
      </c>
      <c r="B524" s="162" t="s">
        <v>650</v>
      </c>
      <c r="C524" s="186"/>
      <c r="D524" s="370" t="s">
        <v>807</v>
      </c>
      <c r="E524" s="63" t="s">
        <v>180</v>
      </c>
      <c r="F524" s="29"/>
      <c r="G524" s="121"/>
      <c r="H524" s="80"/>
      <c r="I524" s="359"/>
    </row>
    <row r="525" spans="1:9" ht="18" x14ac:dyDescent="0.2">
      <c r="A525" s="241">
        <v>21020512</v>
      </c>
      <c r="B525" s="162" t="s">
        <v>650</v>
      </c>
      <c r="C525" s="186"/>
      <c r="D525" s="370" t="s">
        <v>807</v>
      </c>
      <c r="E525" s="63" t="s">
        <v>183</v>
      </c>
      <c r="F525" s="29"/>
      <c r="G525" s="121"/>
      <c r="H525" s="80"/>
      <c r="I525" s="359"/>
    </row>
    <row r="526" spans="1:9" ht="18" x14ac:dyDescent="0.2">
      <c r="A526" s="241">
        <v>21020515</v>
      </c>
      <c r="B526" s="162" t="s">
        <v>650</v>
      </c>
      <c r="C526" s="186"/>
      <c r="D526" s="370" t="s">
        <v>807</v>
      </c>
      <c r="E526" s="63" t="s">
        <v>186</v>
      </c>
      <c r="F526" s="29"/>
      <c r="G526" s="121"/>
      <c r="H526" s="80"/>
      <c r="I526" s="359"/>
    </row>
    <row r="527" spans="1:9" ht="18" x14ac:dyDescent="0.2">
      <c r="A527" s="231">
        <v>21020600</v>
      </c>
      <c r="B527" s="83"/>
      <c r="C527" s="185"/>
      <c r="D527" s="374" t="s">
        <v>807</v>
      </c>
      <c r="E527" s="11" t="s">
        <v>195</v>
      </c>
      <c r="F527" s="29"/>
      <c r="G527" s="121"/>
      <c r="H527" s="80"/>
      <c r="I527" s="359"/>
    </row>
    <row r="528" spans="1:9" ht="18" x14ac:dyDescent="0.2">
      <c r="A528" s="241">
        <v>21020605</v>
      </c>
      <c r="B528" s="162" t="s">
        <v>650</v>
      </c>
      <c r="C528" s="186"/>
      <c r="D528" s="370" t="s">
        <v>807</v>
      </c>
      <c r="E528" s="79" t="s">
        <v>198</v>
      </c>
      <c r="F528" s="29"/>
      <c r="G528" s="121"/>
      <c r="H528" s="80"/>
      <c r="I528" s="359"/>
    </row>
    <row r="529" spans="1:9" ht="18" x14ac:dyDescent="0.2">
      <c r="A529" s="232">
        <v>21030100</v>
      </c>
      <c r="B529" s="85"/>
      <c r="C529" s="187"/>
      <c r="D529" s="374" t="s">
        <v>807</v>
      </c>
      <c r="E529" s="58" t="s">
        <v>199</v>
      </c>
      <c r="F529" s="29"/>
      <c r="G529" s="121"/>
      <c r="H529" s="80"/>
      <c r="I529" s="359"/>
    </row>
    <row r="530" spans="1:9" ht="18" x14ac:dyDescent="0.2">
      <c r="A530" s="1379">
        <v>22010100</v>
      </c>
      <c r="B530" s="162" t="s">
        <v>1322</v>
      </c>
      <c r="C530" s="215"/>
      <c r="D530" s="370" t="s">
        <v>807</v>
      </c>
      <c r="E530" s="972" t="s">
        <v>1389</v>
      </c>
      <c r="F530" s="29"/>
      <c r="G530" s="121">
        <v>2100000</v>
      </c>
      <c r="H530" s="80"/>
      <c r="I530" s="359"/>
    </row>
    <row r="531" spans="1:9" ht="18" x14ac:dyDescent="0.2">
      <c r="A531" s="223">
        <v>21030102</v>
      </c>
      <c r="B531" s="162" t="s">
        <v>650</v>
      </c>
      <c r="C531" s="174"/>
      <c r="D531" s="370" t="s">
        <v>807</v>
      </c>
      <c r="E531" s="63" t="s">
        <v>200</v>
      </c>
      <c r="F531" s="29">
        <v>76543224</v>
      </c>
      <c r="G531" s="121">
        <v>120000000.09999999</v>
      </c>
      <c r="H531" s="80">
        <v>98654236</v>
      </c>
      <c r="I531" s="359">
        <v>200000000</v>
      </c>
    </row>
    <row r="532" spans="1:9" ht="18" x14ac:dyDescent="0.2">
      <c r="A532" s="232">
        <v>22020000</v>
      </c>
      <c r="B532" s="85"/>
      <c r="C532" s="187"/>
      <c r="D532" s="374" t="s">
        <v>807</v>
      </c>
      <c r="E532" s="58" t="s">
        <v>203</v>
      </c>
      <c r="F532" s="29"/>
      <c r="G532" s="121"/>
      <c r="H532" s="80"/>
      <c r="I532" s="359"/>
    </row>
    <row r="533" spans="1:9" ht="18" x14ac:dyDescent="0.2">
      <c r="A533" s="232">
        <v>22020100</v>
      </c>
      <c r="B533" s="85"/>
      <c r="C533" s="187"/>
      <c r="D533" s="374" t="s">
        <v>807</v>
      </c>
      <c r="E533" s="58" t="s">
        <v>204</v>
      </c>
      <c r="F533" s="29"/>
      <c r="G533" s="121"/>
      <c r="H533" s="80"/>
      <c r="I533" s="359"/>
    </row>
    <row r="534" spans="1:9" ht="18" x14ac:dyDescent="0.2">
      <c r="A534" s="223">
        <v>22020102</v>
      </c>
      <c r="B534" s="162" t="s">
        <v>652</v>
      </c>
      <c r="C534" s="174"/>
      <c r="D534" s="370" t="s">
        <v>807</v>
      </c>
      <c r="E534" s="84" t="s">
        <v>206</v>
      </c>
      <c r="F534" s="29"/>
      <c r="G534" s="121">
        <v>300000</v>
      </c>
      <c r="H534" s="80"/>
      <c r="I534" s="359">
        <v>300000</v>
      </c>
    </row>
    <row r="535" spans="1:9" s="60" customFormat="1" ht="18" x14ac:dyDescent="0.2">
      <c r="A535" s="232">
        <v>22020300</v>
      </c>
      <c r="B535" s="85"/>
      <c r="C535" s="187"/>
      <c r="D535" s="374" t="s">
        <v>807</v>
      </c>
      <c r="E535" s="86" t="s">
        <v>212</v>
      </c>
      <c r="F535" s="340"/>
      <c r="G535" s="397"/>
      <c r="H535" s="82"/>
      <c r="I535" s="361"/>
    </row>
    <row r="536" spans="1:9" ht="18" x14ac:dyDescent="0.2">
      <c r="A536" s="223">
        <v>22020301</v>
      </c>
      <c r="B536" s="162" t="s">
        <v>650</v>
      </c>
      <c r="C536" s="174"/>
      <c r="D536" s="370" t="s">
        <v>807</v>
      </c>
      <c r="E536" s="84" t="s">
        <v>526</v>
      </c>
      <c r="F536" s="29">
        <v>2376000</v>
      </c>
      <c r="G536" s="121">
        <v>5000000</v>
      </c>
      <c r="H536" s="80">
        <v>1876000</v>
      </c>
      <c r="I536" s="359">
        <v>5000000</v>
      </c>
    </row>
    <row r="537" spans="1:9" ht="18" x14ac:dyDescent="0.2">
      <c r="A537" s="232">
        <v>22020400</v>
      </c>
      <c r="B537" s="85"/>
      <c r="C537" s="187"/>
      <c r="D537" s="374" t="s">
        <v>807</v>
      </c>
      <c r="E537" s="58" t="s">
        <v>222</v>
      </c>
      <c r="F537" s="29"/>
      <c r="G537" s="121"/>
      <c r="H537" s="80"/>
      <c r="I537" s="359"/>
    </row>
    <row r="538" spans="1:9" ht="18" x14ac:dyDescent="0.2">
      <c r="A538" s="223">
        <v>22020406</v>
      </c>
      <c r="B538" s="162" t="s">
        <v>650</v>
      </c>
      <c r="C538" s="174"/>
      <c r="D538" s="370" t="s">
        <v>807</v>
      </c>
      <c r="E538" s="84" t="s">
        <v>226</v>
      </c>
      <c r="F538" s="29"/>
      <c r="G538" s="121"/>
      <c r="H538" s="80"/>
      <c r="I538" s="359"/>
    </row>
    <row r="539" spans="1:9" ht="18" x14ac:dyDescent="0.2">
      <c r="A539" s="232">
        <v>22020900</v>
      </c>
      <c r="B539" s="85"/>
      <c r="C539" s="187"/>
      <c r="D539" s="374" t="s">
        <v>807</v>
      </c>
      <c r="E539" s="58" t="s">
        <v>243</v>
      </c>
      <c r="F539" s="29"/>
      <c r="G539" s="121"/>
      <c r="H539" s="80"/>
      <c r="I539" s="359"/>
    </row>
    <row r="540" spans="1:9" ht="18" x14ac:dyDescent="0.2">
      <c r="A540" s="223">
        <v>22020901</v>
      </c>
      <c r="B540" s="162" t="s">
        <v>650</v>
      </c>
      <c r="C540" s="174"/>
      <c r="D540" s="370" t="s">
        <v>807</v>
      </c>
      <c r="E540" s="63" t="s">
        <v>244</v>
      </c>
      <c r="F540" s="29">
        <v>112998.99</v>
      </c>
      <c r="G540" s="121">
        <v>1000000</v>
      </c>
      <c r="H540" s="80">
        <v>78654.33</v>
      </c>
      <c r="I540" s="359">
        <v>1000000</v>
      </c>
    </row>
    <row r="541" spans="1:9" ht="18" x14ac:dyDescent="0.2">
      <c r="A541" s="223">
        <v>22020902</v>
      </c>
      <c r="B541" s="162" t="s">
        <v>650</v>
      </c>
      <c r="C541" s="174"/>
      <c r="D541" s="370" t="s">
        <v>807</v>
      </c>
      <c r="E541" s="63" t="s">
        <v>245</v>
      </c>
      <c r="F541" s="29"/>
      <c r="G541" s="121"/>
      <c r="H541" s="80"/>
      <c r="I541" s="359"/>
    </row>
    <row r="542" spans="1:9" ht="18" x14ac:dyDescent="0.2">
      <c r="A542" s="232">
        <v>22022000</v>
      </c>
      <c r="B542" s="85"/>
      <c r="C542" s="187"/>
      <c r="D542" s="374" t="s">
        <v>807</v>
      </c>
      <c r="E542" s="58" t="s">
        <v>246</v>
      </c>
      <c r="F542" s="29"/>
      <c r="G542" s="121"/>
      <c r="H542" s="80"/>
      <c r="I542" s="359"/>
    </row>
    <row r="543" spans="1:9" ht="18.75" thickBot="1" x14ac:dyDescent="0.25">
      <c r="A543" s="1372">
        <v>22022017</v>
      </c>
      <c r="B543" s="1336" t="s">
        <v>650</v>
      </c>
      <c r="C543" s="1373"/>
      <c r="D543" s="902" t="s">
        <v>807</v>
      </c>
      <c r="E543" s="1374" t="s">
        <v>259</v>
      </c>
      <c r="F543" s="1393">
        <v>3287000</v>
      </c>
      <c r="G543" s="1397">
        <v>5000000</v>
      </c>
      <c r="H543" s="1376">
        <v>1990000</v>
      </c>
      <c r="I543" s="1398">
        <v>5000000</v>
      </c>
    </row>
    <row r="544" spans="1:9" ht="18.75" thickBot="1" x14ac:dyDescent="0.25">
      <c r="A544" s="1365"/>
      <c r="B544" s="1366"/>
      <c r="C544" s="1367"/>
      <c r="D544" s="1366"/>
      <c r="E544" s="1368" t="s">
        <v>164</v>
      </c>
      <c r="F544" s="1369">
        <f>SUM(F497:F531)</f>
        <v>86785500.989999995</v>
      </c>
      <c r="G544" s="1369">
        <f>SUM(G497:G531)</f>
        <v>133844186.5</v>
      </c>
      <c r="H544" s="1369">
        <f>SUM(H497:H531)</f>
        <v>106740244.15000001</v>
      </c>
      <c r="I544" s="1369">
        <f>SUM(I497:I531)</f>
        <v>215615110.19299999</v>
      </c>
    </row>
    <row r="545" spans="1:9" ht="18.75" thickBot="1" x14ac:dyDescent="0.25">
      <c r="A545" s="513"/>
      <c r="B545" s="514"/>
      <c r="C545" s="515"/>
      <c r="D545" s="514"/>
      <c r="E545" s="516" t="s">
        <v>203</v>
      </c>
      <c r="F545" s="517">
        <f>SUM(F534:F543)</f>
        <v>5775998.9900000002</v>
      </c>
      <c r="G545" s="517">
        <f>SUM(G534:G543)</f>
        <v>11300000</v>
      </c>
      <c r="H545" s="517">
        <f>SUM(H534:H543)</f>
        <v>3944654.33</v>
      </c>
      <c r="I545" s="517">
        <f>SUM(I534:I543)</f>
        <v>11300000</v>
      </c>
    </row>
    <row r="546" spans="1:9" ht="18.75" thickBot="1" x14ac:dyDescent="0.25">
      <c r="A546" s="240"/>
      <c r="B546" s="420"/>
      <c r="C546" s="419"/>
      <c r="D546" s="254"/>
      <c r="E546" s="422" t="s">
        <v>296</v>
      </c>
      <c r="F546" s="395">
        <f>SUM(F544:F545)</f>
        <v>92561499.979999989</v>
      </c>
      <c r="G546" s="395">
        <f>SUM(G544:G545)</f>
        <v>145144186.5</v>
      </c>
      <c r="H546" s="395">
        <f>SUM(H544:H545)</f>
        <v>110684898.48</v>
      </c>
      <c r="I546" s="395">
        <f>SUM(I544:I545)</f>
        <v>226915110.19299999</v>
      </c>
    </row>
    <row r="547" spans="1:9" ht="22.5" x14ac:dyDescent="0.25">
      <c r="A547" s="1535" t="s">
        <v>786</v>
      </c>
      <c r="B547" s="1536"/>
      <c r="C547" s="1536"/>
      <c r="D547" s="1536"/>
      <c r="E547" s="1536"/>
      <c r="F547" s="1536"/>
      <c r="G547" s="1536"/>
      <c r="H547" s="1536"/>
      <c r="I547" s="1537"/>
    </row>
    <row r="548" spans="1:9" ht="19.5" x14ac:dyDescent="0.2">
      <c r="A548" s="1538" t="s">
        <v>487</v>
      </c>
      <c r="B548" s="1539"/>
      <c r="C548" s="1539"/>
      <c r="D548" s="1539"/>
      <c r="E548" s="1539"/>
      <c r="F548" s="1539"/>
      <c r="G548" s="1539"/>
      <c r="H548" s="1539"/>
      <c r="I548" s="1540"/>
    </row>
    <row r="549" spans="1:9" ht="22.5" x14ac:dyDescent="0.25">
      <c r="A549" s="1541" t="s">
        <v>1391</v>
      </c>
      <c r="B549" s="1542"/>
      <c r="C549" s="1542"/>
      <c r="D549" s="1542"/>
      <c r="E549" s="1542"/>
      <c r="F549" s="1542"/>
      <c r="G549" s="1542"/>
      <c r="H549" s="1542"/>
      <c r="I549" s="1543"/>
    </row>
    <row r="550" spans="1:9" ht="27.75" customHeight="1" thickBot="1" x14ac:dyDescent="0.25">
      <c r="A550" s="1544" t="s">
        <v>277</v>
      </c>
      <c r="B550" s="1545"/>
      <c r="C550" s="1545"/>
      <c r="D550" s="1545"/>
      <c r="E550" s="1545"/>
      <c r="F550" s="1545"/>
      <c r="G550" s="1545"/>
      <c r="H550" s="1545"/>
      <c r="I550" s="1546"/>
    </row>
    <row r="551" spans="1:9" ht="18.75" customHeight="1" thickBot="1" x14ac:dyDescent="0.25">
      <c r="A551" s="1568" t="s">
        <v>414</v>
      </c>
      <c r="B551" s="1569"/>
      <c r="C551" s="1569"/>
      <c r="D551" s="1569"/>
      <c r="E551" s="1569"/>
      <c r="F551" s="1569"/>
      <c r="G551" s="1569"/>
      <c r="H551" s="1569"/>
      <c r="I551" s="1570"/>
    </row>
    <row r="552" spans="1:9" s="120" customFormat="1" ht="53.25" customHeight="1" thickBot="1" x14ac:dyDescent="0.25">
      <c r="A552" s="1363" t="s">
        <v>465</v>
      </c>
      <c r="B552" s="163" t="s">
        <v>459</v>
      </c>
      <c r="C552" s="1364" t="s">
        <v>455</v>
      </c>
      <c r="D552" s="163" t="s">
        <v>458</v>
      </c>
      <c r="E552" s="1285" t="s">
        <v>1</v>
      </c>
      <c r="F552" s="163" t="s">
        <v>1393</v>
      </c>
      <c r="G552" s="163" t="s">
        <v>1394</v>
      </c>
      <c r="H552" s="163" t="s">
        <v>1395</v>
      </c>
      <c r="I552" s="163" t="s">
        <v>1396</v>
      </c>
    </row>
    <row r="553" spans="1:9" ht="18" x14ac:dyDescent="0.2">
      <c r="A553" s="233">
        <v>20000000</v>
      </c>
      <c r="B553" s="89"/>
      <c r="C553" s="188"/>
      <c r="D553" s="1370" t="s">
        <v>807</v>
      </c>
      <c r="E553" s="90" t="s">
        <v>163</v>
      </c>
      <c r="F553" s="91"/>
      <c r="G553" s="1371"/>
      <c r="H553" s="91"/>
      <c r="I553" s="352"/>
    </row>
    <row r="554" spans="1:9" ht="18" x14ac:dyDescent="0.2">
      <c r="A554" s="228">
        <v>21000000</v>
      </c>
      <c r="B554" s="78"/>
      <c r="C554" s="182"/>
      <c r="D554" s="374" t="s">
        <v>807</v>
      </c>
      <c r="E554" s="11" t="s">
        <v>164</v>
      </c>
      <c r="F554" s="74"/>
      <c r="G554" s="18"/>
      <c r="H554" s="74"/>
      <c r="I554" s="19"/>
    </row>
    <row r="555" spans="1:9" ht="18" x14ac:dyDescent="0.2">
      <c r="A555" s="228">
        <v>21010000</v>
      </c>
      <c r="B555" s="78"/>
      <c r="C555" s="182"/>
      <c r="D555" s="374" t="s">
        <v>807</v>
      </c>
      <c r="E555" s="11" t="s">
        <v>165</v>
      </c>
      <c r="F555" s="29"/>
      <c r="G555" s="29"/>
      <c r="H555" s="29"/>
      <c r="I555" s="720"/>
    </row>
    <row r="556" spans="1:9" ht="18" x14ac:dyDescent="0.2">
      <c r="A556" s="230">
        <v>21010103</v>
      </c>
      <c r="B556" s="162" t="s">
        <v>650</v>
      </c>
      <c r="C556" s="184"/>
      <c r="D556" s="370" t="s">
        <v>807</v>
      </c>
      <c r="E556" s="79" t="s">
        <v>168</v>
      </c>
      <c r="F556" s="29"/>
      <c r="G556" s="29"/>
      <c r="H556" s="74"/>
      <c r="I556" s="720"/>
    </row>
    <row r="557" spans="1:9" ht="18" x14ac:dyDescent="0.2">
      <c r="A557" s="230">
        <v>21010104</v>
      </c>
      <c r="B557" s="162" t="s">
        <v>650</v>
      </c>
      <c r="C557" s="184"/>
      <c r="D557" s="370" t="s">
        <v>807</v>
      </c>
      <c r="E557" s="79" t="s">
        <v>169</v>
      </c>
      <c r="F557" s="29"/>
      <c r="G557" s="29"/>
      <c r="H557" s="74"/>
      <c r="I557" s="720"/>
    </row>
    <row r="558" spans="1:9" ht="18" x14ac:dyDescent="0.2">
      <c r="A558" s="230">
        <v>21010105</v>
      </c>
      <c r="B558" s="162" t="s">
        <v>650</v>
      </c>
      <c r="C558" s="184"/>
      <c r="D558" s="370" t="s">
        <v>807</v>
      </c>
      <c r="E558" s="79" t="s">
        <v>170</v>
      </c>
      <c r="F558" s="18">
        <f>G558-(G558*5%)</f>
        <v>646178.6</v>
      </c>
      <c r="G558" s="29">
        <v>680188</v>
      </c>
      <c r="H558" s="29">
        <f>G558/12*9</f>
        <v>510141</v>
      </c>
      <c r="I558" s="720">
        <f>TREASURY!D34</f>
        <v>187906</v>
      </c>
    </row>
    <row r="559" spans="1:9" ht="18" x14ac:dyDescent="0.2">
      <c r="A559" s="230">
        <v>21010106</v>
      </c>
      <c r="B559" s="162" t="s">
        <v>650</v>
      </c>
      <c r="C559" s="184"/>
      <c r="D559" s="370" t="s">
        <v>807</v>
      </c>
      <c r="E559" s="79" t="s">
        <v>171</v>
      </c>
      <c r="F559" s="74"/>
      <c r="G559" s="29"/>
      <c r="H559" s="29"/>
      <c r="I559" s="720"/>
    </row>
    <row r="560" spans="1:9" ht="18" x14ac:dyDescent="0.2">
      <c r="A560" s="241"/>
      <c r="B560" s="162" t="s">
        <v>650</v>
      </c>
      <c r="C560" s="184"/>
      <c r="D560" s="370" t="s">
        <v>807</v>
      </c>
      <c r="E560" s="63" t="s">
        <v>686</v>
      </c>
      <c r="F560" s="74"/>
      <c r="G560" s="18">
        <f>SUM(G556:G559)*15%</f>
        <v>102028.2</v>
      </c>
      <c r="H560" s="29"/>
      <c r="I560" s="19">
        <v>480000</v>
      </c>
    </row>
    <row r="561" spans="1:9" ht="18" x14ac:dyDescent="0.2">
      <c r="A561" s="228">
        <v>21020400</v>
      </c>
      <c r="B561" s="78"/>
      <c r="C561" s="182"/>
      <c r="D561" s="374" t="s">
        <v>807</v>
      </c>
      <c r="E561" s="11" t="s">
        <v>193</v>
      </c>
      <c r="F561" s="74"/>
      <c r="G561" s="29"/>
      <c r="H561" s="80"/>
      <c r="I561" s="720"/>
    </row>
    <row r="562" spans="1:9" ht="18" x14ac:dyDescent="0.2">
      <c r="A562" s="230">
        <v>21020401</v>
      </c>
      <c r="B562" s="162" t="s">
        <v>650</v>
      </c>
      <c r="C562" s="184"/>
      <c r="D562" s="370" t="s">
        <v>807</v>
      </c>
      <c r="E562" s="63" t="s">
        <v>177</v>
      </c>
      <c r="F562" s="74"/>
      <c r="G562" s="29"/>
      <c r="H562" s="29"/>
      <c r="I562" s="720"/>
    </row>
    <row r="563" spans="1:9" ht="18" x14ac:dyDescent="0.2">
      <c r="A563" s="230">
        <v>21020402</v>
      </c>
      <c r="B563" s="162" t="s">
        <v>650</v>
      </c>
      <c r="C563" s="184"/>
      <c r="D563" s="370" t="s">
        <v>807</v>
      </c>
      <c r="E563" s="63" t="s">
        <v>178</v>
      </c>
      <c r="F563" s="74"/>
      <c r="G563" s="29"/>
      <c r="H563" s="29"/>
      <c r="I563" s="720"/>
    </row>
    <row r="564" spans="1:9" ht="18" x14ac:dyDescent="0.2">
      <c r="A564" s="230">
        <v>21020403</v>
      </c>
      <c r="B564" s="162" t="s">
        <v>650</v>
      </c>
      <c r="C564" s="184"/>
      <c r="D564" s="370" t="s">
        <v>807</v>
      </c>
      <c r="E564" s="63" t="s">
        <v>179</v>
      </c>
      <c r="F564" s="74"/>
      <c r="G564" s="29"/>
      <c r="H564" s="29"/>
      <c r="I564" s="720"/>
    </row>
    <row r="565" spans="1:9" ht="18" x14ac:dyDescent="0.2">
      <c r="A565" s="230">
        <v>21020404</v>
      </c>
      <c r="B565" s="162" t="s">
        <v>650</v>
      </c>
      <c r="C565" s="184"/>
      <c r="D565" s="370" t="s">
        <v>807</v>
      </c>
      <c r="E565" s="63" t="s">
        <v>180</v>
      </c>
      <c r="F565" s="74"/>
      <c r="G565" s="29"/>
      <c r="H565" s="29"/>
      <c r="I565" s="720"/>
    </row>
    <row r="566" spans="1:9" ht="18" x14ac:dyDescent="0.2">
      <c r="A566" s="230">
        <v>21020412</v>
      </c>
      <c r="B566" s="162" t="s">
        <v>650</v>
      </c>
      <c r="C566" s="184"/>
      <c r="D566" s="370" t="s">
        <v>807</v>
      </c>
      <c r="E566" s="63" t="s">
        <v>183</v>
      </c>
      <c r="F566" s="74"/>
      <c r="G566" s="29"/>
      <c r="H566" s="29"/>
      <c r="I566" s="720"/>
    </row>
    <row r="567" spans="1:9" ht="18" x14ac:dyDescent="0.2">
      <c r="A567" s="230">
        <v>21020415</v>
      </c>
      <c r="B567" s="162" t="s">
        <v>650</v>
      </c>
      <c r="C567" s="184"/>
      <c r="D567" s="370" t="s">
        <v>807</v>
      </c>
      <c r="E567" s="63" t="s">
        <v>186</v>
      </c>
      <c r="F567" s="74"/>
      <c r="G567" s="29"/>
      <c r="H567" s="29"/>
      <c r="I567" s="720"/>
    </row>
    <row r="568" spans="1:9" ht="18" x14ac:dyDescent="0.2">
      <c r="A568" s="228">
        <v>21020500</v>
      </c>
      <c r="B568" s="78"/>
      <c r="C568" s="182"/>
      <c r="D568" s="374" t="s">
        <v>807</v>
      </c>
      <c r="E568" s="11" t="s">
        <v>194</v>
      </c>
      <c r="F568" s="74"/>
      <c r="G568" s="29"/>
      <c r="H568" s="29"/>
      <c r="I568" s="720"/>
    </row>
    <row r="569" spans="1:9" ht="18" x14ac:dyDescent="0.2">
      <c r="A569" s="230">
        <v>21020501</v>
      </c>
      <c r="B569" s="162" t="s">
        <v>650</v>
      </c>
      <c r="C569" s="184"/>
      <c r="D569" s="370" t="s">
        <v>807</v>
      </c>
      <c r="E569" s="63" t="s">
        <v>177</v>
      </c>
      <c r="F569" s="18">
        <f t="shared" ref="F569:F574" si="18">G569-(G569*5%)</f>
        <v>226162.50999999998</v>
      </c>
      <c r="G569" s="29">
        <v>238065.8</v>
      </c>
      <c r="H569" s="74">
        <f t="shared" ref="H569:H574" si="19">G569/12*9</f>
        <v>178549.34999999998</v>
      </c>
      <c r="I569" s="720">
        <f>TREASURY!F34</f>
        <v>65767.099999999991</v>
      </c>
    </row>
    <row r="570" spans="1:9" ht="18" x14ac:dyDescent="0.2">
      <c r="A570" s="241">
        <v>21020502</v>
      </c>
      <c r="B570" s="162" t="s">
        <v>650</v>
      </c>
      <c r="C570" s="186"/>
      <c r="D570" s="370" t="s">
        <v>807</v>
      </c>
      <c r="E570" s="63" t="s">
        <v>178</v>
      </c>
      <c r="F570" s="18">
        <f t="shared" si="18"/>
        <v>129235.72</v>
      </c>
      <c r="G570" s="29">
        <v>136037.6</v>
      </c>
      <c r="H570" s="74">
        <f t="shared" si="19"/>
        <v>102028.20000000001</v>
      </c>
      <c r="I570" s="720">
        <f>TREASURY!G34</f>
        <v>37581.200000000004</v>
      </c>
    </row>
    <row r="571" spans="1:9" ht="18" x14ac:dyDescent="0.2">
      <c r="A571" s="241">
        <v>21020503</v>
      </c>
      <c r="B571" s="162" t="s">
        <v>650</v>
      </c>
      <c r="C571" s="186"/>
      <c r="D571" s="370" t="s">
        <v>807</v>
      </c>
      <c r="E571" s="63" t="s">
        <v>179</v>
      </c>
      <c r="F571" s="18">
        <f t="shared" si="18"/>
        <v>14364</v>
      </c>
      <c r="G571" s="29">
        <v>15120</v>
      </c>
      <c r="H571" s="74">
        <f t="shared" si="19"/>
        <v>11340</v>
      </c>
      <c r="I571" s="720">
        <f>TREASURY!H34</f>
        <v>5400</v>
      </c>
    </row>
    <row r="572" spans="1:9" ht="18" x14ac:dyDescent="0.2">
      <c r="A572" s="241">
        <v>21020504</v>
      </c>
      <c r="B572" s="162" t="s">
        <v>650</v>
      </c>
      <c r="C572" s="186"/>
      <c r="D572" s="370" t="s">
        <v>807</v>
      </c>
      <c r="E572" s="63" t="s">
        <v>180</v>
      </c>
      <c r="F572" s="18">
        <f t="shared" si="18"/>
        <v>32308.93</v>
      </c>
      <c r="G572" s="29">
        <v>34009.4</v>
      </c>
      <c r="H572" s="74">
        <f t="shared" si="19"/>
        <v>25507.050000000003</v>
      </c>
      <c r="I572" s="720">
        <f>TREASURY!I34</f>
        <v>9395.3000000000011</v>
      </c>
    </row>
    <row r="573" spans="1:9" ht="18" x14ac:dyDescent="0.2">
      <c r="A573" s="241">
        <v>21020512</v>
      </c>
      <c r="B573" s="162" t="s">
        <v>650</v>
      </c>
      <c r="C573" s="186"/>
      <c r="D573" s="370" t="s">
        <v>807</v>
      </c>
      <c r="E573" s="63" t="s">
        <v>183</v>
      </c>
      <c r="F573" s="18">
        <f t="shared" si="18"/>
        <v>0</v>
      </c>
      <c r="G573" s="29"/>
      <c r="H573" s="74"/>
      <c r="I573" s="720"/>
    </row>
    <row r="574" spans="1:9" ht="18" x14ac:dyDescent="0.2">
      <c r="A574" s="241">
        <v>21020515</v>
      </c>
      <c r="B574" s="162" t="s">
        <v>650</v>
      </c>
      <c r="C574" s="186"/>
      <c r="D574" s="370" t="s">
        <v>807</v>
      </c>
      <c r="E574" s="63" t="s">
        <v>186</v>
      </c>
      <c r="F574" s="18">
        <f t="shared" si="18"/>
        <v>155648.72200000001</v>
      </c>
      <c r="G574" s="29">
        <v>163840.76</v>
      </c>
      <c r="H574" s="74">
        <f t="shared" si="19"/>
        <v>122880.57</v>
      </c>
      <c r="I574" s="720">
        <f>TREASURY!J34</f>
        <v>74310.98</v>
      </c>
    </row>
    <row r="575" spans="1:9" ht="18" x14ac:dyDescent="0.2">
      <c r="A575" s="231">
        <v>21020600</v>
      </c>
      <c r="B575" s="83"/>
      <c r="C575" s="185"/>
      <c r="D575" s="374" t="s">
        <v>807</v>
      </c>
      <c r="E575" s="11" t="s">
        <v>195</v>
      </c>
      <c r="F575" s="74"/>
      <c r="G575" s="29"/>
      <c r="H575" s="29"/>
      <c r="I575" s="720"/>
    </row>
    <row r="576" spans="1:9" ht="18" x14ac:dyDescent="0.2">
      <c r="A576" s="241">
        <v>21020605</v>
      </c>
      <c r="B576" s="162" t="s">
        <v>650</v>
      </c>
      <c r="C576" s="186"/>
      <c r="D576" s="370" t="s">
        <v>807</v>
      </c>
      <c r="E576" s="79" t="s">
        <v>198</v>
      </c>
      <c r="F576" s="74"/>
      <c r="G576" s="29"/>
      <c r="H576" s="29"/>
      <c r="I576" s="720"/>
    </row>
    <row r="577" spans="1:9" ht="18" x14ac:dyDescent="0.2">
      <c r="A577" s="232">
        <v>21030100</v>
      </c>
      <c r="B577" s="85"/>
      <c r="C577" s="187"/>
      <c r="D577" s="374" t="s">
        <v>807</v>
      </c>
      <c r="E577" s="58" t="s">
        <v>199</v>
      </c>
      <c r="F577" s="74"/>
      <c r="G577" s="29"/>
      <c r="H577" s="29"/>
      <c r="I577" s="720"/>
    </row>
    <row r="578" spans="1:9" ht="18" x14ac:dyDescent="0.2">
      <c r="A578" s="1379">
        <v>22010100</v>
      </c>
      <c r="B578" s="162" t="s">
        <v>1322</v>
      </c>
      <c r="C578" s="215"/>
      <c r="D578" s="370" t="s">
        <v>807</v>
      </c>
      <c r="E578" s="972" t="s">
        <v>1389</v>
      </c>
      <c r="F578" s="74"/>
      <c r="G578" s="29"/>
      <c r="H578" s="29"/>
      <c r="I578" s="19"/>
    </row>
    <row r="579" spans="1:9" ht="18" x14ac:dyDescent="0.2">
      <c r="A579" s="232">
        <v>22020000</v>
      </c>
      <c r="B579" s="85"/>
      <c r="C579" s="187"/>
      <c r="D579" s="374" t="s">
        <v>807</v>
      </c>
      <c r="E579" s="58" t="s">
        <v>203</v>
      </c>
      <c r="F579" s="74"/>
      <c r="G579" s="29"/>
      <c r="H579" s="29"/>
      <c r="I579" s="720"/>
    </row>
    <row r="580" spans="1:9" ht="18" x14ac:dyDescent="0.2">
      <c r="A580" s="232">
        <v>22020100</v>
      </c>
      <c r="B580" s="85"/>
      <c r="C580" s="187"/>
      <c r="D580" s="374" t="s">
        <v>807</v>
      </c>
      <c r="E580" s="58" t="s">
        <v>204</v>
      </c>
      <c r="F580" s="74"/>
      <c r="G580" s="29"/>
      <c r="H580" s="29"/>
      <c r="I580" s="720"/>
    </row>
    <row r="581" spans="1:9" ht="18" x14ac:dyDescent="0.2">
      <c r="A581" s="223">
        <v>22020102</v>
      </c>
      <c r="B581" s="162" t="s">
        <v>652</v>
      </c>
      <c r="C581" s="174"/>
      <c r="D581" s="370" t="s">
        <v>807</v>
      </c>
      <c r="E581" s="84" t="s">
        <v>206</v>
      </c>
      <c r="F581" s="74"/>
      <c r="G581" s="29">
        <v>100000</v>
      </c>
      <c r="H581" s="29"/>
      <c r="I581" s="720">
        <v>100000</v>
      </c>
    </row>
    <row r="582" spans="1:9" ht="18" x14ac:dyDescent="0.2">
      <c r="A582" s="232">
        <v>22020300</v>
      </c>
      <c r="B582" s="85"/>
      <c r="C582" s="187"/>
      <c r="D582" s="374" t="s">
        <v>807</v>
      </c>
      <c r="E582" s="58" t="s">
        <v>212</v>
      </c>
      <c r="F582" s="74"/>
      <c r="G582" s="29"/>
      <c r="H582" s="29"/>
      <c r="I582" s="720"/>
    </row>
    <row r="583" spans="1:9" ht="18" x14ac:dyDescent="0.2">
      <c r="A583" s="223">
        <v>22020301</v>
      </c>
      <c r="B583" s="162" t="s">
        <v>650</v>
      </c>
      <c r="C583" s="174"/>
      <c r="D583" s="370" t="s">
        <v>807</v>
      </c>
      <c r="E583" s="84" t="s">
        <v>433</v>
      </c>
      <c r="F583" s="74">
        <v>1293000</v>
      </c>
      <c r="G583" s="29">
        <v>3000000</v>
      </c>
      <c r="H583" s="29">
        <v>2112000</v>
      </c>
      <c r="I583" s="720">
        <v>5000000</v>
      </c>
    </row>
    <row r="584" spans="1:9" ht="18" x14ac:dyDescent="0.2">
      <c r="A584" s="223">
        <v>22020305</v>
      </c>
      <c r="B584" s="1392" t="s">
        <v>650</v>
      </c>
      <c r="C584" s="174"/>
      <c r="D584" s="370" t="s">
        <v>807</v>
      </c>
      <c r="E584" s="116" t="s">
        <v>215</v>
      </c>
      <c r="F584" s="74">
        <v>4780000</v>
      </c>
      <c r="G584" s="29">
        <v>4000000</v>
      </c>
      <c r="H584" s="29">
        <v>2735000</v>
      </c>
      <c r="I584" s="720">
        <v>4000000</v>
      </c>
    </row>
    <row r="585" spans="1:9" ht="18" x14ac:dyDescent="0.2">
      <c r="A585" s="232">
        <v>22022000</v>
      </c>
      <c r="B585" s="85"/>
      <c r="C585" s="187"/>
      <c r="D585" s="374" t="s">
        <v>807</v>
      </c>
      <c r="E585" s="58" t="s">
        <v>246</v>
      </c>
      <c r="F585" s="74"/>
      <c r="G585" s="29"/>
      <c r="H585" s="29"/>
      <c r="I585" s="720"/>
    </row>
    <row r="586" spans="1:9" ht="18.75" thickBot="1" x14ac:dyDescent="0.25">
      <c r="A586" s="1372">
        <v>22022017</v>
      </c>
      <c r="B586" s="1336" t="s">
        <v>650</v>
      </c>
      <c r="C586" s="1373"/>
      <c r="D586" s="902" t="s">
        <v>807</v>
      </c>
      <c r="E586" s="1374" t="s">
        <v>667</v>
      </c>
      <c r="F586" s="1380">
        <v>889000</v>
      </c>
      <c r="G586" s="1393">
        <v>1000000</v>
      </c>
      <c r="H586" s="1393">
        <v>750000</v>
      </c>
      <c r="I586" s="1394">
        <v>1000000</v>
      </c>
    </row>
    <row r="587" spans="1:9" ht="18.75" thickBot="1" x14ac:dyDescent="0.25">
      <c r="A587" s="1365"/>
      <c r="B587" s="1366"/>
      <c r="C587" s="1367"/>
      <c r="D587" s="1366"/>
      <c r="E587" s="1368" t="s">
        <v>331</v>
      </c>
      <c r="F587" s="1369">
        <f>SUM(F555:F576)</f>
        <v>1203898.4820000001</v>
      </c>
      <c r="G587" s="1369">
        <f>SUM(G555:G576)</f>
        <v>1369289.76</v>
      </c>
      <c r="H587" s="1369">
        <f>SUM(H555:H576)</f>
        <v>950446.17000000016</v>
      </c>
      <c r="I587" s="1369">
        <f>SUM(I555:I576)</f>
        <v>860360.58</v>
      </c>
    </row>
    <row r="588" spans="1:9" ht="18.75" thickBot="1" x14ac:dyDescent="0.25">
      <c r="A588" s="513"/>
      <c r="B588" s="514"/>
      <c r="C588" s="515"/>
      <c r="D588" s="514"/>
      <c r="E588" s="516" t="s">
        <v>203</v>
      </c>
      <c r="F588" s="517">
        <f>SUM(F581:F586)</f>
        <v>6962000</v>
      </c>
      <c r="G588" s="517">
        <f>SUM(G581:G586)</f>
        <v>8100000</v>
      </c>
      <c r="H588" s="517">
        <f>SUM(H581:H586)</f>
        <v>5597000</v>
      </c>
      <c r="I588" s="517">
        <f>SUM(I581:I586)</f>
        <v>10100000</v>
      </c>
    </row>
    <row r="589" spans="1:9" ht="18.75" thickBot="1" x14ac:dyDescent="0.25">
      <c r="A589" s="455"/>
      <c r="B589" s="456"/>
      <c r="C589" s="457"/>
      <c r="D589" s="456"/>
      <c r="E589" s="458" t="s">
        <v>296</v>
      </c>
      <c r="F589" s="385">
        <f>SUM(F587:F588)</f>
        <v>8165898.4819999998</v>
      </c>
      <c r="G589" s="385">
        <f>SUM(G587:G588)</f>
        <v>9469289.7599999998</v>
      </c>
      <c r="H589" s="385">
        <f>SUM(H587:H588)</f>
        <v>6547446.1699999999</v>
      </c>
      <c r="I589" s="385">
        <f>SUM(I587:I588)</f>
        <v>10960360.58</v>
      </c>
    </row>
    <row r="590" spans="1:9" ht="22.5" x14ac:dyDescent="0.25">
      <c r="A590" s="1535" t="s">
        <v>786</v>
      </c>
      <c r="B590" s="1536"/>
      <c r="C590" s="1536"/>
      <c r="D590" s="1536"/>
      <c r="E590" s="1536"/>
      <c r="F590" s="1536"/>
      <c r="G590" s="1536"/>
      <c r="H590" s="1536"/>
      <c r="I590" s="1537"/>
    </row>
    <row r="591" spans="1:9" ht="19.5" x14ac:dyDescent="0.2">
      <c r="A591" s="1538" t="s">
        <v>487</v>
      </c>
      <c r="B591" s="1539"/>
      <c r="C591" s="1539"/>
      <c r="D591" s="1539"/>
      <c r="E591" s="1539"/>
      <c r="F591" s="1539"/>
      <c r="G591" s="1539"/>
      <c r="H591" s="1539"/>
      <c r="I591" s="1540"/>
    </row>
    <row r="592" spans="1:9" ht="22.5" x14ac:dyDescent="0.25">
      <c r="A592" s="1541" t="s">
        <v>1391</v>
      </c>
      <c r="B592" s="1542"/>
      <c r="C592" s="1542"/>
      <c r="D592" s="1542"/>
      <c r="E592" s="1542"/>
      <c r="F592" s="1542"/>
      <c r="G592" s="1542"/>
      <c r="H592" s="1542"/>
      <c r="I592" s="1543"/>
    </row>
    <row r="593" spans="1:9" ht="30.75" customHeight="1" thickBot="1" x14ac:dyDescent="0.25">
      <c r="A593" s="1544" t="s">
        <v>330</v>
      </c>
      <c r="B593" s="1545"/>
      <c r="C593" s="1545"/>
      <c r="D593" s="1545"/>
      <c r="E593" s="1545"/>
      <c r="F593" s="1545"/>
      <c r="G593" s="1545"/>
      <c r="H593" s="1545"/>
      <c r="I593" s="1546"/>
    </row>
    <row r="594" spans="1:9" ht="30" customHeight="1" thickBot="1" x14ac:dyDescent="0.25">
      <c r="A594" s="1550" t="s">
        <v>390</v>
      </c>
      <c r="B594" s="1551"/>
      <c r="C594" s="1551"/>
      <c r="D594" s="1551"/>
      <c r="E594" s="1551"/>
      <c r="F594" s="1551"/>
      <c r="G594" s="1551"/>
      <c r="H594" s="1551"/>
      <c r="I594" s="1552"/>
    </row>
    <row r="595" spans="1:9" s="120" customFormat="1" ht="52.5" customHeight="1" thickBot="1" x14ac:dyDescent="0.25">
      <c r="A595" s="164" t="s">
        <v>690</v>
      </c>
      <c r="B595" s="2" t="s">
        <v>459</v>
      </c>
      <c r="C595" s="172" t="s">
        <v>455</v>
      </c>
      <c r="D595" s="2" t="s">
        <v>458</v>
      </c>
      <c r="E595" s="8" t="s">
        <v>1</v>
      </c>
      <c r="F595" s="2" t="s">
        <v>1393</v>
      </c>
      <c r="G595" s="2" t="s">
        <v>1394</v>
      </c>
      <c r="H595" s="2" t="s">
        <v>1395</v>
      </c>
      <c r="I595" s="2" t="s">
        <v>1396</v>
      </c>
    </row>
    <row r="596" spans="1:9" ht="24.75" customHeight="1" thickBot="1" x14ac:dyDescent="0.25">
      <c r="A596" s="242">
        <v>51702500000</v>
      </c>
      <c r="B596" s="81" t="s">
        <v>650</v>
      </c>
      <c r="C596" s="199"/>
      <c r="D596" s="381" t="s">
        <v>807</v>
      </c>
      <c r="E596" s="61" t="s">
        <v>689</v>
      </c>
      <c r="F596" s="386">
        <f>F668</f>
        <v>857727667.8635</v>
      </c>
      <c r="G596" s="336">
        <f>G668</f>
        <v>1196331229.3299999</v>
      </c>
      <c r="H596" s="336">
        <f>H668</f>
        <v>708939780</v>
      </c>
      <c r="I596" s="349">
        <f>I668</f>
        <v>1339461100</v>
      </c>
    </row>
    <row r="597" spans="1:9" ht="30" customHeight="1" x14ac:dyDescent="0.2">
      <c r="A597" s="232">
        <v>505100300101</v>
      </c>
      <c r="B597" s="81" t="s">
        <v>650</v>
      </c>
      <c r="C597" s="200"/>
      <c r="D597" s="381" t="s">
        <v>807</v>
      </c>
      <c r="E597" s="63" t="s">
        <v>354</v>
      </c>
      <c r="F597" s="337">
        <f>F729</f>
        <v>28564704.444200002</v>
      </c>
      <c r="G597" s="337">
        <f>G729</f>
        <v>39277108.071999997</v>
      </c>
      <c r="H597" s="337">
        <f>H729</f>
        <v>41392618.697000004</v>
      </c>
      <c r="I597" s="350">
        <f>I729</f>
        <v>50105538.994000003</v>
      </c>
    </row>
    <row r="598" spans="1:9" ht="30" customHeight="1" x14ac:dyDescent="0.2">
      <c r="A598" s="232">
        <v>505100300102</v>
      </c>
      <c r="B598" s="81" t="s">
        <v>650</v>
      </c>
      <c r="C598" s="200"/>
      <c r="D598" s="381" t="s">
        <v>807</v>
      </c>
      <c r="E598" s="63" t="s">
        <v>374</v>
      </c>
      <c r="F598" s="337">
        <f>F798</f>
        <v>81570731.195199996</v>
      </c>
      <c r="G598" s="337">
        <f>G798</f>
        <v>123598470.752</v>
      </c>
      <c r="H598" s="337">
        <f>H798</f>
        <v>222857718.31200001</v>
      </c>
      <c r="I598" s="350">
        <f>I798</f>
        <v>232436036.52000001</v>
      </c>
    </row>
    <row r="599" spans="1:9" ht="30" customHeight="1" x14ac:dyDescent="0.2">
      <c r="A599" s="232">
        <v>505100300103</v>
      </c>
      <c r="B599" s="81" t="s">
        <v>650</v>
      </c>
      <c r="C599" s="200"/>
      <c r="D599" s="381" t="s">
        <v>807</v>
      </c>
      <c r="E599" s="63" t="s">
        <v>383</v>
      </c>
      <c r="F599" s="337">
        <f>F861</f>
        <v>10812638.011</v>
      </c>
      <c r="G599" s="337">
        <f>G861</f>
        <v>24009532.079999998</v>
      </c>
      <c r="H599" s="337">
        <f>H861</f>
        <v>12105740.535</v>
      </c>
      <c r="I599" s="350">
        <f>I861</f>
        <v>31153950.050000001</v>
      </c>
    </row>
    <row r="600" spans="1:9" ht="30" customHeight="1" x14ac:dyDescent="0.2">
      <c r="A600" s="232">
        <v>505100300104</v>
      </c>
      <c r="B600" s="81" t="s">
        <v>650</v>
      </c>
      <c r="C600" s="200"/>
      <c r="D600" s="381" t="s">
        <v>807</v>
      </c>
      <c r="E600" s="63" t="s">
        <v>375</v>
      </c>
      <c r="F600" s="337">
        <f>F902</f>
        <v>1900000</v>
      </c>
      <c r="G600" s="337">
        <f>G902</f>
        <v>2000000</v>
      </c>
      <c r="H600" s="337">
        <f>H902</f>
        <v>1100000</v>
      </c>
      <c r="I600" s="350">
        <f>I902</f>
        <v>2000000</v>
      </c>
    </row>
    <row r="601" spans="1:9" ht="30" customHeight="1" x14ac:dyDescent="0.2">
      <c r="A601" s="232">
        <v>505100300105</v>
      </c>
      <c r="B601" s="81" t="s">
        <v>650</v>
      </c>
      <c r="C601" s="200"/>
      <c r="D601" s="381" t="s">
        <v>807</v>
      </c>
      <c r="E601" s="63" t="s">
        <v>376</v>
      </c>
      <c r="F601" s="337">
        <f>F963</f>
        <v>2002681.9295000001</v>
      </c>
      <c r="G601" s="337">
        <f>G963</f>
        <v>6379422.3599999994</v>
      </c>
      <c r="H601" s="337">
        <f>H963</f>
        <v>4047275.2075</v>
      </c>
      <c r="I601" s="350">
        <f>I963</f>
        <v>11588804.969999999</v>
      </c>
    </row>
    <row r="602" spans="1:9" ht="21" customHeight="1" x14ac:dyDescent="0.2">
      <c r="A602" s="232">
        <v>505100300106</v>
      </c>
      <c r="B602" s="81" t="s">
        <v>650</v>
      </c>
      <c r="C602" s="200"/>
      <c r="D602" s="381" t="s">
        <v>807</v>
      </c>
      <c r="E602" s="63" t="s">
        <v>377</v>
      </c>
      <c r="F602" s="64">
        <f>F1011</f>
        <v>0</v>
      </c>
      <c r="G602" s="337">
        <f>G1011</f>
        <v>1000000</v>
      </c>
      <c r="H602" s="64">
        <f>H1011</f>
        <v>0</v>
      </c>
      <c r="I602" s="350">
        <f>I1011</f>
        <v>1000000</v>
      </c>
    </row>
    <row r="603" spans="1:9" ht="30" customHeight="1" thickBot="1" x14ac:dyDescent="0.25">
      <c r="A603" s="227">
        <v>505100300107</v>
      </c>
      <c r="B603" s="81" t="s">
        <v>650</v>
      </c>
      <c r="C603" s="201"/>
      <c r="D603" s="381" t="s">
        <v>807</v>
      </c>
      <c r="E603" s="118" t="s">
        <v>391</v>
      </c>
      <c r="F603" s="343">
        <f>F1071</f>
        <v>5634920.9785000002</v>
      </c>
      <c r="G603" s="343">
        <f>G1071</f>
        <v>6815805.8799999999</v>
      </c>
      <c r="H603" s="343">
        <f>H1071</f>
        <v>4516399.0225</v>
      </c>
      <c r="I603" s="356">
        <f>I1071</f>
        <v>10281213.879999999</v>
      </c>
    </row>
    <row r="604" spans="1:9" ht="30" customHeight="1" thickBot="1" x14ac:dyDescent="0.25">
      <c r="A604" s="165"/>
      <c r="B604" s="398"/>
      <c r="C604" s="190"/>
      <c r="D604" s="398"/>
      <c r="E604" s="453" t="s">
        <v>296</v>
      </c>
      <c r="F604" s="459">
        <f>SUM(F596:F603)</f>
        <v>988213344.42190003</v>
      </c>
      <c r="G604" s="459">
        <f>SUM(G596:G603)</f>
        <v>1399411568.474</v>
      </c>
      <c r="H604" s="459">
        <f>SUM(H596:H603)</f>
        <v>994959531.77400005</v>
      </c>
      <c r="I604" s="460">
        <f>SUM(I596:I603)</f>
        <v>1678026644.414</v>
      </c>
    </row>
    <row r="605" spans="1:9" ht="30" customHeight="1" thickBot="1" x14ac:dyDescent="0.25">
      <c r="A605" s="1559" t="s">
        <v>508</v>
      </c>
      <c r="B605" s="1560"/>
      <c r="C605" s="1560"/>
      <c r="D605" s="1560"/>
      <c r="E605" s="1560"/>
      <c r="F605" s="1560"/>
      <c r="G605" s="1560"/>
      <c r="H605" s="1560"/>
      <c r="I605" s="1561"/>
    </row>
    <row r="606" spans="1:9" ht="30" customHeight="1" x14ac:dyDescent="0.2">
      <c r="A606" s="538"/>
      <c r="B606" s="539"/>
      <c r="C606" s="540"/>
      <c r="D606" s="539"/>
      <c r="E606" s="541" t="s">
        <v>164</v>
      </c>
      <c r="F606" s="476">
        <f t="shared" ref="F606:I607" si="20">SUM(F666+F727+F796+F859+F900+F961+F1009+F1069)</f>
        <v>853966158.42190003</v>
      </c>
      <c r="G606" s="476">
        <f t="shared" si="20"/>
        <v>1174061568.474</v>
      </c>
      <c r="H606" s="476">
        <f t="shared" si="20"/>
        <v>587632169.77400005</v>
      </c>
      <c r="I606" s="476">
        <f t="shared" si="20"/>
        <v>1315676644.414</v>
      </c>
    </row>
    <row r="607" spans="1:9" ht="30" customHeight="1" thickBot="1" x14ac:dyDescent="0.25">
      <c r="A607" s="542"/>
      <c r="B607" s="543"/>
      <c r="C607" s="544"/>
      <c r="D607" s="543"/>
      <c r="E607" s="545" t="s">
        <v>505</v>
      </c>
      <c r="F607" s="474">
        <f t="shared" si="20"/>
        <v>134247186</v>
      </c>
      <c r="G607" s="474">
        <f t="shared" si="20"/>
        <v>225350000</v>
      </c>
      <c r="H607" s="474">
        <f t="shared" si="20"/>
        <v>407327362</v>
      </c>
      <c r="I607" s="474">
        <f t="shared" si="20"/>
        <v>362350000</v>
      </c>
    </row>
    <row r="608" spans="1:9" ht="30" customHeight="1" thickBot="1" x14ac:dyDescent="0.25">
      <c r="A608" s="546"/>
      <c r="B608" s="547"/>
      <c r="C608" s="548"/>
      <c r="D608" s="547"/>
      <c r="E608" s="549" t="s">
        <v>296</v>
      </c>
      <c r="F608" s="459">
        <f>SUM(F606:F607)</f>
        <v>988213344.42190003</v>
      </c>
      <c r="G608" s="459">
        <f>SUM(G606:G607)</f>
        <v>1399411568.474</v>
      </c>
      <c r="H608" s="459">
        <f>SUM(H606:H607)</f>
        <v>994959531.77400005</v>
      </c>
      <c r="I608" s="459">
        <f>SUM(I606:I607)</f>
        <v>1678026644.414</v>
      </c>
    </row>
    <row r="609" spans="1:9" ht="22.5" x14ac:dyDescent="0.25">
      <c r="A609" s="1535" t="s">
        <v>786</v>
      </c>
      <c r="B609" s="1536"/>
      <c r="C609" s="1536"/>
      <c r="D609" s="1536"/>
      <c r="E609" s="1536"/>
      <c r="F609" s="1536"/>
      <c r="G609" s="1536"/>
      <c r="H609" s="1536"/>
      <c r="I609" s="1537"/>
    </row>
    <row r="610" spans="1:9" ht="19.5" x14ac:dyDescent="0.2">
      <c r="A610" s="1538" t="s">
        <v>487</v>
      </c>
      <c r="B610" s="1539"/>
      <c r="C610" s="1539"/>
      <c r="D610" s="1539"/>
      <c r="E610" s="1539"/>
      <c r="F610" s="1539"/>
      <c r="G610" s="1539"/>
      <c r="H610" s="1539"/>
      <c r="I610" s="1540"/>
    </row>
    <row r="611" spans="1:9" ht="22.5" x14ac:dyDescent="0.25">
      <c r="A611" s="1541" t="s">
        <v>1391</v>
      </c>
      <c r="B611" s="1542"/>
      <c r="C611" s="1542"/>
      <c r="D611" s="1542"/>
      <c r="E611" s="1542"/>
      <c r="F611" s="1542"/>
      <c r="G611" s="1542"/>
      <c r="H611" s="1542"/>
      <c r="I611" s="1543"/>
    </row>
    <row r="612" spans="1:9" ht="24" customHeight="1" thickBot="1" x14ac:dyDescent="0.25">
      <c r="A612" s="1544" t="s">
        <v>277</v>
      </c>
      <c r="B612" s="1545"/>
      <c r="C612" s="1545"/>
      <c r="D612" s="1545"/>
      <c r="E612" s="1545"/>
      <c r="F612" s="1545"/>
      <c r="G612" s="1545"/>
      <c r="H612" s="1545"/>
      <c r="I612" s="1546"/>
    </row>
    <row r="613" spans="1:9" ht="18.75" customHeight="1" thickBot="1" x14ac:dyDescent="0.25">
      <c r="A613" s="1556" t="s">
        <v>332</v>
      </c>
      <c r="B613" s="1557"/>
      <c r="C613" s="1557"/>
      <c r="D613" s="1557"/>
      <c r="E613" s="1557"/>
      <c r="F613" s="1557"/>
      <c r="G613" s="1557"/>
      <c r="H613" s="1557"/>
      <c r="I613" s="1558"/>
    </row>
    <row r="614" spans="1:9" ht="52.5" thickBot="1" x14ac:dyDescent="0.25">
      <c r="A614" s="1363" t="s">
        <v>465</v>
      </c>
      <c r="B614" s="163" t="s">
        <v>459</v>
      </c>
      <c r="C614" s="1364" t="s">
        <v>455</v>
      </c>
      <c r="D614" s="163" t="s">
        <v>458</v>
      </c>
      <c r="E614" s="1285" t="s">
        <v>1</v>
      </c>
      <c r="F614" s="163" t="s">
        <v>1393</v>
      </c>
      <c r="G614" s="163" t="s">
        <v>1394</v>
      </c>
      <c r="H614" s="163" t="s">
        <v>1395</v>
      </c>
      <c r="I614" s="163" t="s">
        <v>1396</v>
      </c>
    </row>
    <row r="615" spans="1:9" ht="18" x14ac:dyDescent="0.2">
      <c r="A615" s="233">
        <v>20000000</v>
      </c>
      <c r="B615" s="363"/>
      <c r="C615" s="188"/>
      <c r="D615" s="1370" t="s">
        <v>807</v>
      </c>
      <c r="E615" s="364" t="s">
        <v>163</v>
      </c>
      <c r="F615" s="365"/>
      <c r="G615" s="365"/>
      <c r="H615" s="365"/>
      <c r="I615" s="696"/>
    </row>
    <row r="616" spans="1:9" ht="18" x14ac:dyDescent="0.2">
      <c r="A616" s="228">
        <v>21000000</v>
      </c>
      <c r="B616" s="366"/>
      <c r="C616" s="182"/>
      <c r="D616" s="374" t="s">
        <v>807</v>
      </c>
      <c r="E616" s="367" t="s">
        <v>164</v>
      </c>
      <c r="F616" s="368"/>
      <c r="G616" s="368"/>
      <c r="H616" s="368"/>
      <c r="I616" s="689"/>
    </row>
    <row r="617" spans="1:9" ht="18" x14ac:dyDescent="0.2">
      <c r="A617" s="228">
        <v>21010000</v>
      </c>
      <c r="B617" s="366"/>
      <c r="C617" s="182"/>
      <c r="D617" s="374" t="s">
        <v>807</v>
      </c>
      <c r="E617" s="367" t="s">
        <v>165</v>
      </c>
      <c r="F617" s="368"/>
      <c r="G617" s="368"/>
      <c r="H617" s="368"/>
      <c r="I617" s="689"/>
    </row>
    <row r="618" spans="1:9" ht="18" x14ac:dyDescent="0.2">
      <c r="A618" s="230">
        <v>21010103</v>
      </c>
      <c r="B618" s="1405" t="s">
        <v>650</v>
      </c>
      <c r="C618" s="184"/>
      <c r="D618" s="370" t="s">
        <v>807</v>
      </c>
      <c r="E618" s="371" t="s">
        <v>168</v>
      </c>
      <c r="F618" s="18">
        <f>G618-(G618*5%)</f>
        <v>829664667.8635</v>
      </c>
      <c r="G618" s="368">
        <v>873331229.33000004</v>
      </c>
      <c r="H618" s="368">
        <v>569454780</v>
      </c>
      <c r="I618" s="689">
        <v>881561100</v>
      </c>
    </row>
    <row r="619" spans="1:9" ht="18" x14ac:dyDescent="0.2">
      <c r="A619" s="230">
        <v>21010104</v>
      </c>
      <c r="B619" s="1405" t="s">
        <v>650</v>
      </c>
      <c r="C619" s="184"/>
      <c r="D619" s="370" t="s">
        <v>807</v>
      </c>
      <c r="E619" s="371" t="s">
        <v>169</v>
      </c>
      <c r="F619" s="368"/>
      <c r="G619" s="368"/>
      <c r="H619" s="368"/>
      <c r="I619" s="689"/>
    </row>
    <row r="620" spans="1:9" ht="18" x14ac:dyDescent="0.2">
      <c r="A620" s="230">
        <v>21010105</v>
      </c>
      <c r="B620" s="1405" t="s">
        <v>650</v>
      </c>
      <c r="C620" s="184"/>
      <c r="D620" s="370" t="s">
        <v>807</v>
      </c>
      <c r="E620" s="371" t="s">
        <v>170</v>
      </c>
      <c r="F620" s="368"/>
      <c r="G620" s="368"/>
      <c r="H620" s="368"/>
      <c r="I620" s="689"/>
    </row>
    <row r="621" spans="1:9" ht="18" x14ac:dyDescent="0.2">
      <c r="A621" s="230">
        <v>21010106</v>
      </c>
      <c r="B621" s="1405" t="s">
        <v>650</v>
      </c>
      <c r="C621" s="184"/>
      <c r="D621" s="370" t="s">
        <v>807</v>
      </c>
      <c r="E621" s="371" t="s">
        <v>171</v>
      </c>
      <c r="F621" s="368"/>
      <c r="G621" s="368"/>
      <c r="H621" s="368"/>
      <c r="I621" s="689"/>
    </row>
    <row r="622" spans="1:9" ht="18" x14ac:dyDescent="0.2">
      <c r="A622" s="234"/>
      <c r="B622" s="1405" t="s">
        <v>650</v>
      </c>
      <c r="C622" s="184"/>
      <c r="D622" s="370" t="s">
        <v>807</v>
      </c>
      <c r="E622" s="372" t="s">
        <v>686</v>
      </c>
      <c r="F622" s="368"/>
      <c r="G622" s="368"/>
      <c r="H622" s="368"/>
      <c r="I622" s="19">
        <v>388900000</v>
      </c>
    </row>
    <row r="623" spans="1:9" ht="18" x14ac:dyDescent="0.2">
      <c r="A623" s="228">
        <v>21020300</v>
      </c>
      <c r="B623" s="366"/>
      <c r="C623" s="182"/>
      <c r="D623" s="374" t="s">
        <v>807</v>
      </c>
      <c r="E623" s="367" t="s">
        <v>192</v>
      </c>
      <c r="F623" s="368"/>
      <c r="G623" s="368"/>
      <c r="H623" s="368"/>
      <c r="I623" s="689"/>
    </row>
    <row r="624" spans="1:9" ht="18" x14ac:dyDescent="0.2">
      <c r="A624" s="230">
        <v>21020301</v>
      </c>
      <c r="B624" s="1405" t="s">
        <v>650</v>
      </c>
      <c r="C624" s="184"/>
      <c r="D624" s="370" t="s">
        <v>807</v>
      </c>
      <c r="E624" s="372" t="s">
        <v>177</v>
      </c>
      <c r="F624" s="368"/>
      <c r="G624" s="368"/>
      <c r="H624" s="368"/>
      <c r="I624" s="689"/>
    </row>
    <row r="625" spans="1:9" ht="18" x14ac:dyDescent="0.2">
      <c r="A625" s="230">
        <v>21020302</v>
      </c>
      <c r="B625" s="1405" t="s">
        <v>650</v>
      </c>
      <c r="C625" s="184"/>
      <c r="D625" s="370" t="s">
        <v>807</v>
      </c>
      <c r="E625" s="372" t="s">
        <v>178</v>
      </c>
      <c r="F625" s="368"/>
      <c r="G625" s="368"/>
      <c r="H625" s="368"/>
      <c r="I625" s="689"/>
    </row>
    <row r="626" spans="1:9" ht="18" x14ac:dyDescent="0.2">
      <c r="A626" s="230">
        <v>21020303</v>
      </c>
      <c r="B626" s="1405" t="s">
        <v>650</v>
      </c>
      <c r="C626" s="184"/>
      <c r="D626" s="370" t="s">
        <v>807</v>
      </c>
      <c r="E626" s="372" t="s">
        <v>179</v>
      </c>
      <c r="F626" s="368"/>
      <c r="G626" s="368"/>
      <c r="H626" s="368"/>
      <c r="I626" s="689"/>
    </row>
    <row r="627" spans="1:9" ht="18" x14ac:dyDescent="0.2">
      <c r="A627" s="230">
        <v>21020304</v>
      </c>
      <c r="B627" s="1405" t="s">
        <v>650</v>
      </c>
      <c r="C627" s="184"/>
      <c r="D627" s="370" t="s">
        <v>807</v>
      </c>
      <c r="E627" s="372" t="s">
        <v>180</v>
      </c>
      <c r="F627" s="368"/>
      <c r="G627" s="368"/>
      <c r="H627" s="368"/>
      <c r="I627" s="689"/>
    </row>
    <row r="628" spans="1:9" ht="18" x14ac:dyDescent="0.2">
      <c r="A628" s="230">
        <v>21020312</v>
      </c>
      <c r="B628" s="1405" t="s">
        <v>650</v>
      </c>
      <c r="C628" s="184"/>
      <c r="D628" s="370" t="s">
        <v>807</v>
      </c>
      <c r="E628" s="372" t="s">
        <v>183</v>
      </c>
      <c r="F628" s="368"/>
      <c r="G628" s="368"/>
      <c r="H628" s="368"/>
      <c r="I628" s="689"/>
    </row>
    <row r="629" spans="1:9" ht="18" x14ac:dyDescent="0.2">
      <c r="A629" s="230">
        <v>21020315</v>
      </c>
      <c r="B629" s="1405" t="s">
        <v>650</v>
      </c>
      <c r="C629" s="184"/>
      <c r="D629" s="370" t="s">
        <v>807</v>
      </c>
      <c r="E629" s="372" t="s">
        <v>186</v>
      </c>
      <c r="F629" s="368"/>
      <c r="G629" s="368"/>
      <c r="H629" s="368"/>
      <c r="I629" s="689"/>
    </row>
    <row r="630" spans="1:9" ht="18" x14ac:dyDescent="0.2">
      <c r="A630" s="230">
        <v>21020314</v>
      </c>
      <c r="B630" s="1405" t="s">
        <v>650</v>
      </c>
      <c r="C630" s="184"/>
      <c r="D630" s="370" t="s">
        <v>807</v>
      </c>
      <c r="E630" s="372" t="s">
        <v>523</v>
      </c>
      <c r="F630" s="368"/>
      <c r="G630" s="368"/>
      <c r="H630" s="368"/>
      <c r="I630" s="689"/>
    </row>
    <row r="631" spans="1:9" ht="18" x14ac:dyDescent="0.2">
      <c r="A631" s="230">
        <v>21020305</v>
      </c>
      <c r="B631" s="1405" t="s">
        <v>650</v>
      </c>
      <c r="C631" s="184"/>
      <c r="D631" s="370" t="s">
        <v>807</v>
      </c>
      <c r="E631" s="372" t="s">
        <v>524</v>
      </c>
      <c r="F631" s="368"/>
      <c r="G631" s="368"/>
      <c r="H631" s="368"/>
      <c r="I631" s="689"/>
    </row>
    <row r="632" spans="1:9" ht="18" x14ac:dyDescent="0.2">
      <c r="A632" s="230">
        <v>21020306</v>
      </c>
      <c r="B632" s="1405" t="s">
        <v>650</v>
      </c>
      <c r="C632" s="184"/>
      <c r="D632" s="370" t="s">
        <v>807</v>
      </c>
      <c r="E632" s="372" t="s">
        <v>525</v>
      </c>
      <c r="F632" s="368"/>
      <c r="G632" s="368"/>
      <c r="H632" s="368"/>
      <c r="I632" s="689"/>
    </row>
    <row r="633" spans="1:9" ht="18" x14ac:dyDescent="0.2">
      <c r="A633" s="228">
        <v>21020400</v>
      </c>
      <c r="B633" s="366"/>
      <c r="C633" s="182"/>
      <c r="D633" s="374" t="s">
        <v>807</v>
      </c>
      <c r="E633" s="367" t="s">
        <v>193</v>
      </c>
      <c r="F633" s="368"/>
      <c r="G633" s="368"/>
      <c r="H633" s="368"/>
      <c r="I633" s="689"/>
    </row>
    <row r="634" spans="1:9" ht="18" x14ac:dyDescent="0.2">
      <c r="A634" s="230">
        <v>21020401</v>
      </c>
      <c r="B634" s="1405" t="s">
        <v>650</v>
      </c>
      <c r="C634" s="184"/>
      <c r="D634" s="370" t="s">
        <v>807</v>
      </c>
      <c r="E634" s="372" t="s">
        <v>177</v>
      </c>
      <c r="F634" s="368"/>
      <c r="G634" s="368"/>
      <c r="H634" s="368"/>
      <c r="I634" s="689"/>
    </row>
    <row r="635" spans="1:9" ht="18" x14ac:dyDescent="0.2">
      <c r="A635" s="230">
        <v>21020402</v>
      </c>
      <c r="B635" s="1405" t="s">
        <v>650</v>
      </c>
      <c r="C635" s="184"/>
      <c r="D635" s="370" t="s">
        <v>807</v>
      </c>
      <c r="E635" s="372" t="s">
        <v>178</v>
      </c>
      <c r="F635" s="368"/>
      <c r="G635" s="368"/>
      <c r="H635" s="368"/>
      <c r="I635" s="689"/>
    </row>
    <row r="636" spans="1:9" ht="18" x14ac:dyDescent="0.2">
      <c r="A636" s="230">
        <v>21020403</v>
      </c>
      <c r="B636" s="1405" t="s">
        <v>650</v>
      </c>
      <c r="C636" s="184"/>
      <c r="D636" s="370" t="s">
        <v>807</v>
      </c>
      <c r="E636" s="372" t="s">
        <v>179</v>
      </c>
      <c r="F636" s="368"/>
      <c r="G636" s="368"/>
      <c r="H636" s="368"/>
      <c r="I636" s="689"/>
    </row>
    <row r="637" spans="1:9" ht="18" x14ac:dyDescent="0.2">
      <c r="A637" s="230">
        <v>21020404</v>
      </c>
      <c r="B637" s="1405" t="s">
        <v>650</v>
      </c>
      <c r="C637" s="184"/>
      <c r="D637" s="370" t="s">
        <v>807</v>
      </c>
      <c r="E637" s="372" t="s">
        <v>180</v>
      </c>
      <c r="F637" s="368"/>
      <c r="G637" s="368"/>
      <c r="H637" s="368"/>
      <c r="I637" s="689"/>
    </row>
    <row r="638" spans="1:9" ht="18" x14ac:dyDescent="0.2">
      <c r="A638" s="230">
        <v>21020412</v>
      </c>
      <c r="B638" s="1405" t="s">
        <v>650</v>
      </c>
      <c r="C638" s="184"/>
      <c r="D638" s="370" t="s">
        <v>807</v>
      </c>
      <c r="E638" s="372" t="s">
        <v>183</v>
      </c>
      <c r="F638" s="368"/>
      <c r="G638" s="368"/>
      <c r="H638" s="368"/>
      <c r="I638" s="689"/>
    </row>
    <row r="639" spans="1:9" ht="18" x14ac:dyDescent="0.2">
      <c r="A639" s="230">
        <v>21020415</v>
      </c>
      <c r="B639" s="1405" t="s">
        <v>650</v>
      </c>
      <c r="C639" s="184"/>
      <c r="D639" s="370" t="s">
        <v>807</v>
      </c>
      <c r="E639" s="372" t="s">
        <v>186</v>
      </c>
      <c r="F639" s="368"/>
      <c r="G639" s="368"/>
      <c r="H639" s="368"/>
      <c r="I639" s="689"/>
    </row>
    <row r="640" spans="1:9" ht="18" x14ac:dyDescent="0.2">
      <c r="A640" s="228">
        <v>21020500</v>
      </c>
      <c r="B640" s="366"/>
      <c r="C640" s="182"/>
      <c r="D640" s="374" t="s">
        <v>807</v>
      </c>
      <c r="E640" s="367" t="s">
        <v>194</v>
      </c>
      <c r="F640" s="368"/>
      <c r="G640" s="368"/>
      <c r="H640" s="368"/>
      <c r="I640" s="689"/>
    </row>
    <row r="641" spans="1:9" ht="18" x14ac:dyDescent="0.2">
      <c r="A641" s="230">
        <v>21020501</v>
      </c>
      <c r="B641" s="1405" t="s">
        <v>650</v>
      </c>
      <c r="C641" s="184"/>
      <c r="D641" s="370" t="s">
        <v>807</v>
      </c>
      <c r="E641" s="372" t="s">
        <v>177</v>
      </c>
      <c r="F641" s="368"/>
      <c r="G641" s="368"/>
      <c r="H641" s="368"/>
      <c r="I641" s="689"/>
    </row>
    <row r="642" spans="1:9" ht="18" x14ac:dyDescent="0.2">
      <c r="A642" s="241">
        <v>21020502</v>
      </c>
      <c r="B642" s="1405" t="s">
        <v>650</v>
      </c>
      <c r="C642" s="186"/>
      <c r="D642" s="370" t="s">
        <v>807</v>
      </c>
      <c r="E642" s="372" t="s">
        <v>178</v>
      </c>
      <c r="F642" s="368"/>
      <c r="G642" s="368"/>
      <c r="H642" s="368"/>
      <c r="I642" s="689"/>
    </row>
    <row r="643" spans="1:9" ht="18" x14ac:dyDescent="0.2">
      <c r="A643" s="241">
        <v>21020503</v>
      </c>
      <c r="B643" s="1405" t="s">
        <v>650</v>
      </c>
      <c r="C643" s="186"/>
      <c r="D643" s="370" t="s">
        <v>807</v>
      </c>
      <c r="E643" s="372" t="s">
        <v>179</v>
      </c>
      <c r="F643" s="368"/>
      <c r="G643" s="368"/>
      <c r="H643" s="368"/>
      <c r="I643" s="689"/>
    </row>
    <row r="644" spans="1:9" ht="18" x14ac:dyDescent="0.2">
      <c r="A644" s="241">
        <v>21020504</v>
      </c>
      <c r="B644" s="1405" t="s">
        <v>650</v>
      </c>
      <c r="C644" s="186"/>
      <c r="D644" s="370" t="s">
        <v>807</v>
      </c>
      <c r="E644" s="372" t="s">
        <v>180</v>
      </c>
      <c r="F644" s="368"/>
      <c r="G644" s="368"/>
      <c r="H644" s="368"/>
      <c r="I644" s="689"/>
    </row>
    <row r="645" spans="1:9" ht="18" x14ac:dyDescent="0.2">
      <c r="A645" s="241">
        <v>21020512</v>
      </c>
      <c r="B645" s="1405" t="s">
        <v>650</v>
      </c>
      <c r="C645" s="186"/>
      <c r="D645" s="370" t="s">
        <v>807</v>
      </c>
      <c r="E645" s="372" t="s">
        <v>183</v>
      </c>
      <c r="F645" s="368"/>
      <c r="G645" s="368"/>
      <c r="H645" s="368"/>
      <c r="I645" s="689"/>
    </row>
    <row r="646" spans="1:9" ht="18" x14ac:dyDescent="0.2">
      <c r="A646" s="241">
        <v>21020515</v>
      </c>
      <c r="B646" s="1405" t="s">
        <v>650</v>
      </c>
      <c r="C646" s="186"/>
      <c r="D646" s="370" t="s">
        <v>807</v>
      </c>
      <c r="E646" s="372" t="s">
        <v>186</v>
      </c>
      <c r="F646" s="368"/>
      <c r="G646" s="368"/>
      <c r="H646" s="368"/>
      <c r="I646" s="689"/>
    </row>
    <row r="647" spans="1:9" ht="18" x14ac:dyDescent="0.2">
      <c r="A647" s="231">
        <v>21020600</v>
      </c>
      <c r="B647" s="373"/>
      <c r="C647" s="185"/>
      <c r="D647" s="370" t="s">
        <v>807</v>
      </c>
      <c r="E647" s="367" t="s">
        <v>195</v>
      </c>
      <c r="F647" s="368"/>
      <c r="G647" s="368"/>
      <c r="H647" s="368"/>
      <c r="I647" s="689"/>
    </row>
    <row r="648" spans="1:9" ht="18" x14ac:dyDescent="0.2">
      <c r="A648" s="241">
        <v>21020605</v>
      </c>
      <c r="B648" s="1405" t="s">
        <v>650</v>
      </c>
      <c r="C648" s="186"/>
      <c r="D648" s="370" t="s">
        <v>807</v>
      </c>
      <c r="E648" s="371" t="s">
        <v>198</v>
      </c>
      <c r="F648" s="368">
        <v>5443000</v>
      </c>
      <c r="G648" s="368">
        <v>18000000</v>
      </c>
      <c r="H648" s="368">
        <v>3220000</v>
      </c>
      <c r="I648" s="689">
        <v>5000000</v>
      </c>
    </row>
    <row r="649" spans="1:9" ht="18" x14ac:dyDescent="0.2">
      <c r="A649" s="232">
        <v>21030100</v>
      </c>
      <c r="B649" s="85"/>
      <c r="C649" s="187"/>
      <c r="D649" s="374" t="s">
        <v>807</v>
      </c>
      <c r="E649" s="58" t="s">
        <v>199</v>
      </c>
      <c r="F649" s="74"/>
      <c r="G649" s="29"/>
      <c r="H649" s="29"/>
      <c r="I649" s="720"/>
    </row>
    <row r="650" spans="1:9" ht="18" x14ac:dyDescent="0.2">
      <c r="A650" s="1379">
        <v>22010100</v>
      </c>
      <c r="B650" s="162" t="s">
        <v>1322</v>
      </c>
      <c r="C650" s="215"/>
      <c r="D650" s="370" t="s">
        <v>807</v>
      </c>
      <c r="E650" s="972" t="s">
        <v>1389</v>
      </c>
      <c r="F650" s="74"/>
      <c r="G650" s="29">
        <v>252000000</v>
      </c>
      <c r="H650" s="29"/>
      <c r="I650" s="19"/>
    </row>
    <row r="651" spans="1:9" ht="18" x14ac:dyDescent="0.2">
      <c r="A651" s="232">
        <v>22020000</v>
      </c>
      <c r="B651" s="374"/>
      <c r="C651" s="187"/>
      <c r="D651" s="374" t="s">
        <v>807</v>
      </c>
      <c r="E651" s="375" t="s">
        <v>203</v>
      </c>
      <c r="F651" s="368"/>
      <c r="G651" s="368"/>
      <c r="H651" s="368"/>
      <c r="I651" s="689"/>
    </row>
    <row r="652" spans="1:9" ht="18" x14ac:dyDescent="0.2">
      <c r="A652" s="232">
        <v>22020300</v>
      </c>
      <c r="B652" s="374"/>
      <c r="C652" s="187"/>
      <c r="D652" s="374" t="s">
        <v>807</v>
      </c>
      <c r="E652" s="375" t="s">
        <v>212</v>
      </c>
      <c r="F652" s="368"/>
      <c r="G652" s="368"/>
      <c r="H652" s="368"/>
      <c r="I652" s="689"/>
    </row>
    <row r="653" spans="1:9" ht="18" x14ac:dyDescent="0.2">
      <c r="A653" s="223">
        <v>22020302</v>
      </c>
      <c r="B653" s="1405" t="s">
        <v>650</v>
      </c>
      <c r="C653" s="174"/>
      <c r="D653" s="370" t="s">
        <v>807</v>
      </c>
      <c r="E653" s="376" t="s">
        <v>213</v>
      </c>
      <c r="F653" s="368">
        <v>2300000</v>
      </c>
      <c r="G653" s="368">
        <v>3000000</v>
      </c>
      <c r="H653" s="368">
        <v>3000000</v>
      </c>
      <c r="I653" s="689">
        <v>5000000</v>
      </c>
    </row>
    <row r="654" spans="1:9" ht="18" x14ac:dyDescent="0.2">
      <c r="A654" s="243">
        <v>22020309</v>
      </c>
      <c r="B654" s="1405" t="s">
        <v>650</v>
      </c>
      <c r="C654" s="174"/>
      <c r="D654" s="370" t="s">
        <v>807</v>
      </c>
      <c r="E654" s="377" t="s">
        <v>218</v>
      </c>
      <c r="F654" s="368">
        <v>760000</v>
      </c>
      <c r="G654" s="390">
        <v>2000000</v>
      </c>
      <c r="H654" s="368">
        <v>880000</v>
      </c>
      <c r="I654" s="694">
        <v>5000000</v>
      </c>
    </row>
    <row r="655" spans="1:9" s="120" customFormat="1" ht="30" customHeight="1" x14ac:dyDescent="0.2">
      <c r="A655" s="1406">
        <v>22020311</v>
      </c>
      <c r="B655" s="1405" t="s">
        <v>650</v>
      </c>
      <c r="C655" s="174"/>
      <c r="D655" s="370" t="s">
        <v>807</v>
      </c>
      <c r="E655" s="905" t="s">
        <v>834</v>
      </c>
      <c r="F655" s="368"/>
      <c r="G655" s="390">
        <v>20000000</v>
      </c>
      <c r="H655" s="368">
        <v>36000000</v>
      </c>
      <c r="I655" s="694">
        <v>20000000</v>
      </c>
    </row>
    <row r="656" spans="1:9" ht="18" x14ac:dyDescent="0.2">
      <c r="A656" s="223">
        <v>22020310</v>
      </c>
      <c r="B656" s="1405" t="s">
        <v>650</v>
      </c>
      <c r="C656" s="174"/>
      <c r="D656" s="370" t="s">
        <v>807</v>
      </c>
      <c r="E656" s="376" t="s">
        <v>691</v>
      </c>
      <c r="F656" s="368">
        <v>2445000</v>
      </c>
      <c r="G656" s="390">
        <v>5000000</v>
      </c>
      <c r="H656" s="368">
        <v>4385000</v>
      </c>
      <c r="I656" s="694">
        <v>6000000</v>
      </c>
    </row>
    <row r="657" spans="1:9" ht="18" x14ac:dyDescent="0.2">
      <c r="A657" s="232">
        <v>22020500</v>
      </c>
      <c r="B657" s="374"/>
      <c r="C657" s="187"/>
      <c r="D657" s="374" t="s">
        <v>807</v>
      </c>
      <c r="E657" s="379" t="s">
        <v>333</v>
      </c>
      <c r="F657" s="368"/>
      <c r="G657" s="390"/>
      <c r="H657" s="368"/>
      <c r="I657" s="694"/>
    </row>
    <row r="658" spans="1:9" ht="18" x14ac:dyDescent="0.2">
      <c r="A658" s="223">
        <v>22020503</v>
      </c>
      <c r="B658" s="1405" t="s">
        <v>650</v>
      </c>
      <c r="C658" s="174"/>
      <c r="D658" s="370" t="s">
        <v>807</v>
      </c>
      <c r="E658" s="376" t="s">
        <v>527</v>
      </c>
      <c r="F658" s="368">
        <v>1230000</v>
      </c>
      <c r="G658" s="390">
        <v>10000000</v>
      </c>
      <c r="H658" s="368">
        <v>68000000</v>
      </c>
      <c r="I658" s="694">
        <v>20000000</v>
      </c>
    </row>
    <row r="659" spans="1:9" ht="18" x14ac:dyDescent="0.2">
      <c r="A659" s="232">
        <v>22022000</v>
      </c>
      <c r="B659" s="374"/>
      <c r="C659" s="187"/>
      <c r="D659" s="374" t="s">
        <v>807</v>
      </c>
      <c r="E659" s="375" t="s">
        <v>246</v>
      </c>
      <c r="F659" s="368"/>
      <c r="G659" s="390"/>
      <c r="H659" s="368"/>
      <c r="I659" s="694"/>
    </row>
    <row r="660" spans="1:9" ht="18" x14ac:dyDescent="0.2">
      <c r="A660" s="223">
        <v>22022003</v>
      </c>
      <c r="B660" s="1405" t="s">
        <v>650</v>
      </c>
      <c r="C660" s="174"/>
      <c r="D660" s="370" t="s">
        <v>807</v>
      </c>
      <c r="E660" s="372" t="s">
        <v>249</v>
      </c>
      <c r="F660" s="368"/>
      <c r="G660" s="390"/>
      <c r="H660" s="368"/>
      <c r="I660" s="694">
        <v>2000000</v>
      </c>
    </row>
    <row r="661" spans="1:9" ht="18" x14ac:dyDescent="0.2">
      <c r="A661" s="223">
        <v>22022010</v>
      </c>
      <c r="B661" s="1405" t="s">
        <v>650</v>
      </c>
      <c r="C661" s="174"/>
      <c r="D661" s="370" t="s">
        <v>807</v>
      </c>
      <c r="E661" s="372" t="s">
        <v>254</v>
      </c>
      <c r="F661" s="390">
        <v>8500000</v>
      </c>
      <c r="G661" s="390">
        <v>4000000</v>
      </c>
      <c r="H661" s="390">
        <v>8500000</v>
      </c>
      <c r="I661" s="694"/>
    </row>
    <row r="662" spans="1:9" ht="18" x14ac:dyDescent="0.2">
      <c r="A662" s="223">
        <v>22022011</v>
      </c>
      <c r="B662" s="1405" t="s">
        <v>650</v>
      </c>
      <c r="C662" s="174"/>
      <c r="D662" s="370" t="s">
        <v>807</v>
      </c>
      <c r="E662" s="372" t="s">
        <v>255</v>
      </c>
      <c r="F662" s="390">
        <v>2800000</v>
      </c>
      <c r="G662" s="390">
        <v>3000000</v>
      </c>
      <c r="H662" s="390">
        <v>7500000</v>
      </c>
      <c r="I662" s="694"/>
    </row>
    <row r="663" spans="1:9" ht="32.25" x14ac:dyDescent="0.2">
      <c r="A663" s="223">
        <v>22022017</v>
      </c>
      <c r="B663" s="1405" t="s">
        <v>650</v>
      </c>
      <c r="C663" s="174"/>
      <c r="D663" s="370" t="s">
        <v>807</v>
      </c>
      <c r="E663" s="372" t="s">
        <v>1029</v>
      </c>
      <c r="F663" s="390">
        <v>2240000</v>
      </c>
      <c r="G663" s="1359">
        <v>1000000</v>
      </c>
      <c r="H663" s="1359">
        <v>3000000</v>
      </c>
      <c r="I663" s="1360">
        <v>1000000</v>
      </c>
    </row>
    <row r="664" spans="1:9" ht="18" x14ac:dyDescent="0.2">
      <c r="A664" s="232">
        <v>22040100</v>
      </c>
      <c r="B664" s="374"/>
      <c r="C664" s="187"/>
      <c r="D664" s="374" t="s">
        <v>807</v>
      </c>
      <c r="E664" s="375" t="s">
        <v>262</v>
      </c>
      <c r="F664" s="390"/>
      <c r="G664" s="390"/>
      <c r="H664" s="390"/>
      <c r="I664" s="694"/>
    </row>
    <row r="665" spans="1:9" ht="18.75" thickBot="1" x14ac:dyDescent="0.25">
      <c r="A665" s="1372">
        <v>22040109</v>
      </c>
      <c r="B665" s="1407" t="s">
        <v>650</v>
      </c>
      <c r="C665" s="1373"/>
      <c r="D665" s="902" t="s">
        <v>807</v>
      </c>
      <c r="E665" s="1408" t="s">
        <v>528</v>
      </c>
      <c r="F665" s="1409">
        <v>2345000</v>
      </c>
      <c r="G665" s="1409">
        <v>5000000</v>
      </c>
      <c r="H665" s="1409">
        <v>5000000</v>
      </c>
      <c r="I665" s="1410">
        <v>5000000</v>
      </c>
    </row>
    <row r="666" spans="1:9" ht="18.75" thickBot="1" x14ac:dyDescent="0.25">
      <c r="A666" s="1399"/>
      <c r="B666" s="1400"/>
      <c r="C666" s="1401"/>
      <c r="D666" s="1400"/>
      <c r="E666" s="1402" t="s">
        <v>164</v>
      </c>
      <c r="F666" s="1403">
        <f>SUM(F618:F648)</f>
        <v>835107667.8635</v>
      </c>
      <c r="G666" s="1404">
        <f>SUM(G618:G650)</f>
        <v>1143331229.3299999</v>
      </c>
      <c r="H666" s="1404">
        <f>SUM(H618:H650)</f>
        <v>572674780</v>
      </c>
      <c r="I666" s="1404">
        <f>SUM(I618:I650)</f>
        <v>1275461100</v>
      </c>
    </row>
    <row r="667" spans="1:9" ht="20.25" customHeight="1" thickBot="1" x14ac:dyDescent="0.25">
      <c r="A667" s="552"/>
      <c r="B667" s="553"/>
      <c r="C667" s="554"/>
      <c r="D667" s="553"/>
      <c r="E667" s="555" t="s">
        <v>203</v>
      </c>
      <c r="F667" s="615">
        <f>SUM(F653:F665)</f>
        <v>22620000</v>
      </c>
      <c r="G667" s="794">
        <f>SUM(G653:G665)</f>
        <v>53000000</v>
      </c>
      <c r="H667" s="517">
        <f>SUM(H653:H665)</f>
        <v>136265000</v>
      </c>
      <c r="I667" s="517">
        <f>SUM(I653:I665)</f>
        <v>64000000</v>
      </c>
    </row>
    <row r="668" spans="1:9" ht="21" customHeight="1" thickBot="1" x14ac:dyDescent="0.25">
      <c r="A668" s="240"/>
      <c r="B668" s="264"/>
      <c r="C668" s="198"/>
      <c r="D668" s="383"/>
      <c r="E668" s="384" t="s">
        <v>296</v>
      </c>
      <c r="F668" s="385">
        <f>SUM(F666:F667)</f>
        <v>857727667.8635</v>
      </c>
      <c r="G668" s="385">
        <f>SUM(G666:G667)</f>
        <v>1196331229.3299999</v>
      </c>
      <c r="H668" s="475">
        <f>SUM(H666:H667)</f>
        <v>708939780</v>
      </c>
      <c r="I668" s="385">
        <f>SUM(I666:I667)</f>
        <v>1339461100</v>
      </c>
    </row>
    <row r="669" spans="1:9" ht="22.5" x14ac:dyDescent="0.25">
      <c r="A669" s="1535" t="s">
        <v>786</v>
      </c>
      <c r="B669" s="1536"/>
      <c r="C669" s="1536"/>
      <c r="D669" s="1536"/>
      <c r="E669" s="1536"/>
      <c r="F669" s="1536"/>
      <c r="G669" s="1536"/>
      <c r="H669" s="1536"/>
      <c r="I669" s="1537"/>
    </row>
    <row r="670" spans="1:9" ht="19.5" x14ac:dyDescent="0.2">
      <c r="A670" s="1538" t="s">
        <v>487</v>
      </c>
      <c r="B670" s="1539"/>
      <c r="C670" s="1539"/>
      <c r="D670" s="1539"/>
      <c r="E670" s="1539"/>
      <c r="F670" s="1539"/>
      <c r="G670" s="1539"/>
      <c r="H670" s="1539"/>
      <c r="I670" s="1540"/>
    </row>
    <row r="671" spans="1:9" ht="22.5" x14ac:dyDescent="0.25">
      <c r="A671" s="1541" t="s">
        <v>1391</v>
      </c>
      <c r="B671" s="1542"/>
      <c r="C671" s="1542"/>
      <c r="D671" s="1542"/>
      <c r="E671" s="1542"/>
      <c r="F671" s="1542"/>
      <c r="G671" s="1542"/>
      <c r="H671" s="1542"/>
      <c r="I671" s="1543"/>
    </row>
    <row r="672" spans="1:9" ht="27.75" customHeight="1" thickBot="1" x14ac:dyDescent="0.25">
      <c r="A672" s="1544" t="s">
        <v>277</v>
      </c>
      <c r="B672" s="1545"/>
      <c r="C672" s="1545"/>
      <c r="D672" s="1545"/>
      <c r="E672" s="1545"/>
      <c r="F672" s="1545"/>
      <c r="G672" s="1545"/>
      <c r="H672" s="1545"/>
      <c r="I672" s="1546"/>
    </row>
    <row r="673" spans="1:9" ht="18.75" customHeight="1" thickBot="1" x14ac:dyDescent="0.25">
      <c r="A673" s="1568" t="s">
        <v>392</v>
      </c>
      <c r="B673" s="1569"/>
      <c r="C673" s="1569"/>
      <c r="D673" s="1569"/>
      <c r="E673" s="1569"/>
      <c r="F673" s="1569"/>
      <c r="G673" s="1569"/>
      <c r="H673" s="1569"/>
      <c r="I673" s="1570"/>
    </row>
    <row r="674" spans="1:9" s="120" customFormat="1" ht="54.75" customHeight="1" thickBot="1" x14ac:dyDescent="0.25">
      <c r="A674" s="1363" t="s">
        <v>465</v>
      </c>
      <c r="B674" s="163" t="s">
        <v>459</v>
      </c>
      <c r="C674" s="1364" t="s">
        <v>455</v>
      </c>
      <c r="D674" s="163" t="s">
        <v>458</v>
      </c>
      <c r="E674" s="1285" t="s">
        <v>1</v>
      </c>
      <c r="F674" s="163" t="s">
        <v>1393</v>
      </c>
      <c r="G674" s="163" t="s">
        <v>1394</v>
      </c>
      <c r="H674" s="163" t="s">
        <v>1395</v>
      </c>
      <c r="I674" s="163" t="s">
        <v>1396</v>
      </c>
    </row>
    <row r="675" spans="1:9" ht="18" x14ac:dyDescent="0.2">
      <c r="A675" s="233">
        <v>20000000</v>
      </c>
      <c r="B675" s="89"/>
      <c r="C675" s="188"/>
      <c r="D675" s="1370" t="s">
        <v>807</v>
      </c>
      <c r="E675" s="90" t="s">
        <v>163</v>
      </c>
      <c r="F675" s="91"/>
      <c r="G675" s="1371"/>
      <c r="H675" s="91"/>
      <c r="I675" s="352"/>
    </row>
    <row r="676" spans="1:9" ht="18" x14ac:dyDescent="0.2">
      <c r="A676" s="228">
        <v>21000000</v>
      </c>
      <c r="B676" s="78"/>
      <c r="C676" s="182"/>
      <c r="D676" s="374" t="s">
        <v>807</v>
      </c>
      <c r="E676" s="11" t="s">
        <v>164</v>
      </c>
      <c r="F676" s="74"/>
      <c r="G676" s="18"/>
      <c r="H676" s="74"/>
      <c r="I676" s="19"/>
    </row>
    <row r="677" spans="1:9" ht="18" x14ac:dyDescent="0.2">
      <c r="A677" s="228">
        <v>21010000</v>
      </c>
      <c r="B677" s="78"/>
      <c r="C677" s="182"/>
      <c r="D677" s="374" t="s">
        <v>807</v>
      </c>
      <c r="E677" s="11" t="s">
        <v>165</v>
      </c>
      <c r="F677" s="74"/>
      <c r="G677" s="18"/>
      <c r="H677" s="74"/>
      <c r="I677" s="19"/>
    </row>
    <row r="678" spans="1:9" ht="18" x14ac:dyDescent="0.2">
      <c r="A678" s="230">
        <v>21010103</v>
      </c>
      <c r="B678" s="162" t="s">
        <v>650</v>
      </c>
      <c r="C678" s="184"/>
      <c r="D678" s="370" t="s">
        <v>807</v>
      </c>
      <c r="E678" s="79" t="s">
        <v>168</v>
      </c>
      <c r="F678" s="18">
        <f>G678-(G678*5%)</f>
        <v>3508041.25</v>
      </c>
      <c r="G678" s="121">
        <v>3692675</v>
      </c>
      <c r="H678" s="368">
        <f>G678/12*9</f>
        <v>2769506.25</v>
      </c>
      <c r="I678" s="359">
        <f>COMMUNITY!D16</f>
        <v>3219280</v>
      </c>
    </row>
    <row r="679" spans="1:9" ht="18" x14ac:dyDescent="0.2">
      <c r="A679" s="230">
        <v>21010104</v>
      </c>
      <c r="B679" s="162" t="s">
        <v>650</v>
      </c>
      <c r="C679" s="184"/>
      <c r="D679" s="370" t="s">
        <v>807</v>
      </c>
      <c r="E679" s="79" t="s">
        <v>169</v>
      </c>
      <c r="F679" s="80">
        <v>0</v>
      </c>
      <c r="G679" s="121">
        <v>1164316.76</v>
      </c>
      <c r="H679" s="368">
        <f>G679/12*9</f>
        <v>873237.57000000007</v>
      </c>
      <c r="I679" s="359">
        <f>COMMUNITY!D11</f>
        <v>824599.88</v>
      </c>
    </row>
    <row r="680" spans="1:9" ht="18" x14ac:dyDescent="0.2">
      <c r="A680" s="230">
        <v>21010105</v>
      </c>
      <c r="B680" s="162" t="s">
        <v>650</v>
      </c>
      <c r="C680" s="184"/>
      <c r="D680" s="370" t="s">
        <v>807</v>
      </c>
      <c r="E680" s="79" t="s">
        <v>170</v>
      </c>
      <c r="F680" s="18">
        <f>G680-(G680*5%)</f>
        <v>315493.17600000004</v>
      </c>
      <c r="G680" s="121">
        <v>332098.08</v>
      </c>
      <c r="H680" s="368">
        <f>G680/12*9</f>
        <v>249073.56</v>
      </c>
      <c r="I680" s="359">
        <f>COMMUNITY!D8</f>
        <v>332098.08</v>
      </c>
    </row>
    <row r="681" spans="1:9" ht="18" x14ac:dyDescent="0.2">
      <c r="A681" s="230">
        <v>21010106</v>
      </c>
      <c r="B681" s="162" t="s">
        <v>650</v>
      </c>
      <c r="C681" s="184"/>
      <c r="D681" s="370" t="s">
        <v>807</v>
      </c>
      <c r="E681" s="79" t="s">
        <v>171</v>
      </c>
      <c r="F681" s="80"/>
      <c r="G681" s="18"/>
      <c r="H681" s="29"/>
      <c r="I681" s="19"/>
    </row>
    <row r="682" spans="1:9" ht="18" x14ac:dyDescent="0.2">
      <c r="A682" s="234"/>
      <c r="B682" s="162" t="s">
        <v>650</v>
      </c>
      <c r="C682" s="184"/>
      <c r="D682" s="370" t="s">
        <v>807</v>
      </c>
      <c r="E682" s="63" t="s">
        <v>686</v>
      </c>
      <c r="F682" s="80"/>
      <c r="G682" s="18">
        <v>778363.47599999991</v>
      </c>
      <c r="H682" s="29"/>
      <c r="I682" s="19">
        <v>960000</v>
      </c>
    </row>
    <row r="683" spans="1:9" ht="18" x14ac:dyDescent="0.2">
      <c r="A683" s="228">
        <v>21020200</v>
      </c>
      <c r="B683" s="78"/>
      <c r="C683" s="182"/>
      <c r="D683" s="374" t="s">
        <v>807</v>
      </c>
      <c r="E683" s="550" t="s">
        <v>191</v>
      </c>
      <c r="F683" s="80"/>
      <c r="G683" s="18"/>
      <c r="H683" s="29"/>
      <c r="I683" s="19"/>
    </row>
    <row r="684" spans="1:9" ht="18" x14ac:dyDescent="0.2">
      <c r="A684" s="228">
        <v>21020300</v>
      </c>
      <c r="B684" s="78"/>
      <c r="C684" s="182"/>
      <c r="D684" s="374" t="s">
        <v>807</v>
      </c>
      <c r="E684" s="11" t="s">
        <v>192</v>
      </c>
      <c r="F684" s="80"/>
      <c r="G684" s="18"/>
      <c r="H684" s="29"/>
      <c r="I684" s="19"/>
    </row>
    <row r="685" spans="1:9" s="60" customFormat="1" ht="18" x14ac:dyDescent="0.2">
      <c r="A685" s="230">
        <v>21020301</v>
      </c>
      <c r="B685" s="162" t="s">
        <v>650</v>
      </c>
      <c r="C685" s="184"/>
      <c r="D685" s="370" t="s">
        <v>807</v>
      </c>
      <c r="E685" s="63" t="s">
        <v>177</v>
      </c>
      <c r="F685" s="18">
        <f t="shared" ref="F685:F700" si="21">G685-(G685*5%)</f>
        <v>1227814.4375</v>
      </c>
      <c r="G685" s="121">
        <v>1292436.25</v>
      </c>
      <c r="H685" s="74">
        <f>G685/12*9</f>
        <v>969327.1875</v>
      </c>
      <c r="I685" s="359">
        <f>COMMUNITY!F16</f>
        <v>1126748</v>
      </c>
    </row>
    <row r="686" spans="1:9" s="60" customFormat="1" ht="18" x14ac:dyDescent="0.2">
      <c r="A686" s="230">
        <v>21020302</v>
      </c>
      <c r="B686" s="162" t="s">
        <v>650</v>
      </c>
      <c r="C686" s="184"/>
      <c r="D686" s="370" t="s">
        <v>807</v>
      </c>
      <c r="E686" s="63" t="s">
        <v>178</v>
      </c>
      <c r="F686" s="18">
        <f t="shared" si="21"/>
        <v>701608.25</v>
      </c>
      <c r="G686" s="18">
        <v>738535</v>
      </c>
      <c r="H686" s="74">
        <f>G686/12*9</f>
        <v>553901.25</v>
      </c>
      <c r="I686" s="19">
        <f>COMMUNITY!G16</f>
        <v>643856</v>
      </c>
    </row>
    <row r="687" spans="1:9" s="60" customFormat="1" ht="18" x14ac:dyDescent="0.2">
      <c r="A687" s="230">
        <v>21020303</v>
      </c>
      <c r="B687" s="162" t="s">
        <v>650</v>
      </c>
      <c r="C687" s="184"/>
      <c r="D687" s="370" t="s">
        <v>807</v>
      </c>
      <c r="E687" s="63" t="s">
        <v>179</v>
      </c>
      <c r="F687" s="18">
        <f t="shared" si="21"/>
        <v>35910</v>
      </c>
      <c r="G687" s="121">
        <v>37800</v>
      </c>
      <c r="H687" s="74">
        <f>G687/12*9</f>
        <v>28350</v>
      </c>
      <c r="I687" s="359">
        <f>COMMUNITY!H16</f>
        <v>36720</v>
      </c>
    </row>
    <row r="688" spans="1:9" s="60" customFormat="1" ht="18" x14ac:dyDescent="0.2">
      <c r="A688" s="230">
        <v>21020304</v>
      </c>
      <c r="B688" s="162" t="s">
        <v>650</v>
      </c>
      <c r="C688" s="184"/>
      <c r="D688" s="370" t="s">
        <v>807</v>
      </c>
      <c r="E688" s="63" t="s">
        <v>180</v>
      </c>
      <c r="F688" s="18">
        <f t="shared" si="21"/>
        <v>175402.0625</v>
      </c>
      <c r="G688" s="121">
        <v>184633.75</v>
      </c>
      <c r="H688" s="74">
        <f>G688/12*9</f>
        <v>138475.3125</v>
      </c>
      <c r="I688" s="359">
        <f>COMMUNITY!I16</f>
        <v>160964</v>
      </c>
    </row>
    <row r="689" spans="1:9" ht="18" x14ac:dyDescent="0.2">
      <c r="A689" s="230">
        <v>21020312</v>
      </c>
      <c r="B689" s="162" t="s">
        <v>650</v>
      </c>
      <c r="C689" s="184"/>
      <c r="D689" s="370" t="s">
        <v>807</v>
      </c>
      <c r="E689" s="63" t="s">
        <v>183</v>
      </c>
      <c r="F689" s="18">
        <f t="shared" si="21"/>
        <v>0</v>
      </c>
      <c r="G689" s="909"/>
      <c r="H689" s="29"/>
      <c r="I689" s="1412"/>
    </row>
    <row r="690" spans="1:9" ht="18" x14ac:dyDescent="0.2">
      <c r="A690" s="230">
        <v>21020315</v>
      </c>
      <c r="B690" s="162" t="s">
        <v>650</v>
      </c>
      <c r="C690" s="184"/>
      <c r="D690" s="370" t="s">
        <v>807</v>
      </c>
      <c r="E690" s="63" t="s">
        <v>186</v>
      </c>
      <c r="F690" s="18">
        <f t="shared" si="21"/>
        <v>289402.0625</v>
      </c>
      <c r="G690" s="121">
        <v>304633.75</v>
      </c>
      <c r="H690" s="74">
        <f>G690/12*9</f>
        <v>228475.3125</v>
      </c>
      <c r="I690" s="359">
        <f>COMMUNITY!J16</f>
        <v>256964.00000000003</v>
      </c>
    </row>
    <row r="691" spans="1:9" ht="18" x14ac:dyDescent="0.2">
      <c r="A691" s="230">
        <v>21020314</v>
      </c>
      <c r="B691" s="162" t="s">
        <v>650</v>
      </c>
      <c r="C691" s="184"/>
      <c r="D691" s="370" t="s">
        <v>807</v>
      </c>
      <c r="E691" s="63" t="s">
        <v>523</v>
      </c>
      <c r="F691" s="18">
        <f t="shared" si="21"/>
        <v>130633.55</v>
      </c>
      <c r="G691" s="18">
        <v>137509</v>
      </c>
      <c r="H691" s="29"/>
      <c r="I691" s="19">
        <f>COMMUNITY!K16</f>
        <v>275018</v>
      </c>
    </row>
    <row r="692" spans="1:9" ht="18" x14ac:dyDescent="0.2">
      <c r="A692" s="230">
        <v>21020305</v>
      </c>
      <c r="B692" s="162" t="s">
        <v>650</v>
      </c>
      <c r="C692" s="184"/>
      <c r="D692" s="370" t="s">
        <v>807</v>
      </c>
      <c r="E692" s="63" t="s">
        <v>524</v>
      </c>
      <c r="F692" s="18">
        <f t="shared" si="21"/>
        <v>0</v>
      </c>
      <c r="G692" s="18"/>
      <c r="H692" s="29"/>
      <c r="I692" s="19"/>
    </row>
    <row r="693" spans="1:9" ht="18" x14ac:dyDescent="0.2">
      <c r="A693" s="230">
        <v>21020306</v>
      </c>
      <c r="B693" s="162" t="s">
        <v>650</v>
      </c>
      <c r="C693" s="184"/>
      <c r="D693" s="370" t="s">
        <v>807</v>
      </c>
      <c r="E693" s="63" t="s">
        <v>525</v>
      </c>
      <c r="F693" s="18">
        <f t="shared" si="21"/>
        <v>7182</v>
      </c>
      <c r="G693" s="18">
        <v>7560</v>
      </c>
      <c r="H693" s="29"/>
      <c r="I693" s="19">
        <f>COMMUNITY!L16</f>
        <v>15120</v>
      </c>
    </row>
    <row r="694" spans="1:9" ht="18" x14ac:dyDescent="0.2">
      <c r="A694" s="228">
        <v>21020400</v>
      </c>
      <c r="B694" s="78"/>
      <c r="C694" s="182"/>
      <c r="D694" s="374" t="s">
        <v>807</v>
      </c>
      <c r="E694" s="11" t="s">
        <v>334</v>
      </c>
      <c r="F694" s="80"/>
      <c r="G694" s="18"/>
      <c r="H694" s="29"/>
      <c r="I694" s="19"/>
    </row>
    <row r="695" spans="1:9" ht="18" x14ac:dyDescent="0.2">
      <c r="A695" s="230">
        <v>21020401</v>
      </c>
      <c r="B695" s="162" t="s">
        <v>650</v>
      </c>
      <c r="C695" s="184"/>
      <c r="D695" s="370" t="s">
        <v>807</v>
      </c>
      <c r="E695" s="63" t="s">
        <v>177</v>
      </c>
      <c r="F695" s="18">
        <f t="shared" si="21"/>
        <v>387135.32269999996</v>
      </c>
      <c r="G695" s="18">
        <v>407510.86599999998</v>
      </c>
      <c r="H695" s="74">
        <f>G695/12*9</f>
        <v>305633.14949999994</v>
      </c>
      <c r="I695" s="359">
        <f>COMMUNITY!F11</f>
        <v>288609.95799999998</v>
      </c>
    </row>
    <row r="696" spans="1:9" ht="18" x14ac:dyDescent="0.2">
      <c r="A696" s="241">
        <v>21020402</v>
      </c>
      <c r="B696" s="162" t="s">
        <v>650</v>
      </c>
      <c r="C696" s="186"/>
      <c r="D696" s="370" t="s">
        <v>807</v>
      </c>
      <c r="E696" s="63" t="s">
        <v>178</v>
      </c>
      <c r="F696" s="18">
        <f t="shared" si="21"/>
        <v>221220.18440000003</v>
      </c>
      <c r="G696" s="18">
        <v>232863.35200000001</v>
      </c>
      <c r="H696" s="74">
        <f>G696/12*9</f>
        <v>174647.51400000002</v>
      </c>
      <c r="I696" s="359">
        <f>COMMUNITY!G11</f>
        <v>164919.97600000002</v>
      </c>
    </row>
    <row r="697" spans="1:9" ht="18" x14ac:dyDescent="0.2">
      <c r="A697" s="241">
        <v>21020403</v>
      </c>
      <c r="B697" s="162" t="s">
        <v>650</v>
      </c>
      <c r="C697" s="186"/>
      <c r="D697" s="370" t="s">
        <v>807</v>
      </c>
      <c r="E697" s="63" t="s">
        <v>179</v>
      </c>
      <c r="F697" s="18">
        <f t="shared" si="21"/>
        <v>21546</v>
      </c>
      <c r="G697" s="18">
        <v>22680</v>
      </c>
      <c r="H697" s="74">
        <f>G697/12*9</f>
        <v>17010</v>
      </c>
      <c r="I697" s="359">
        <f>COMMUNITY!H11</f>
        <v>15120</v>
      </c>
    </row>
    <row r="698" spans="1:9" ht="18" x14ac:dyDescent="0.2">
      <c r="A698" s="241">
        <v>21020404</v>
      </c>
      <c r="B698" s="162" t="s">
        <v>650</v>
      </c>
      <c r="C698" s="186"/>
      <c r="D698" s="370" t="s">
        <v>807</v>
      </c>
      <c r="E698" s="63" t="s">
        <v>180</v>
      </c>
      <c r="F698" s="18">
        <f t="shared" si="21"/>
        <v>55305.046100000007</v>
      </c>
      <c r="G698" s="18">
        <v>58215.838000000003</v>
      </c>
      <c r="H698" s="74">
        <f>G698/12*9</f>
        <v>43661.878500000006</v>
      </c>
      <c r="I698" s="359">
        <f>COMMUNITY!I11</f>
        <v>41229.994000000006</v>
      </c>
    </row>
    <row r="699" spans="1:9" ht="18" x14ac:dyDescent="0.2">
      <c r="A699" s="241">
        <v>21020412</v>
      </c>
      <c r="B699" s="162" t="s">
        <v>650</v>
      </c>
      <c r="C699" s="186"/>
      <c r="D699" s="370" t="s">
        <v>807</v>
      </c>
      <c r="E699" s="63" t="s">
        <v>183</v>
      </c>
      <c r="F699" s="18">
        <f t="shared" si="21"/>
        <v>0</v>
      </c>
      <c r="G699" s="18"/>
      <c r="H699" s="29"/>
      <c r="I699" s="359"/>
    </row>
    <row r="700" spans="1:9" ht="18" x14ac:dyDescent="0.2">
      <c r="A700" s="241">
        <v>21020415</v>
      </c>
      <c r="B700" s="162" t="s">
        <v>650</v>
      </c>
      <c r="C700" s="186"/>
      <c r="D700" s="370" t="s">
        <v>807</v>
      </c>
      <c r="E700" s="63" t="s">
        <v>186</v>
      </c>
      <c r="F700" s="18">
        <f t="shared" si="21"/>
        <v>123705.04609999999</v>
      </c>
      <c r="G700" s="18">
        <v>130215.83799999999</v>
      </c>
      <c r="H700" s="74">
        <f t="shared" ref="H700:H707" si="22">G700/12*9</f>
        <v>97661.878499999992</v>
      </c>
      <c r="I700" s="359">
        <f>COMMUNITY!J11</f>
        <v>89229.994000000006</v>
      </c>
    </row>
    <row r="701" spans="1:9" ht="18" x14ac:dyDescent="0.2">
      <c r="A701" s="231">
        <v>21020501</v>
      </c>
      <c r="B701" s="83"/>
      <c r="C701" s="185"/>
      <c r="D701" s="374" t="s">
        <v>807</v>
      </c>
      <c r="E701" s="87" t="s">
        <v>335</v>
      </c>
      <c r="F701" s="80"/>
      <c r="G701" s="18"/>
      <c r="H701" s="29"/>
      <c r="I701" s="19"/>
    </row>
    <row r="702" spans="1:9" ht="18" x14ac:dyDescent="0.2">
      <c r="A702" s="230">
        <v>21020501</v>
      </c>
      <c r="B702" s="162" t="s">
        <v>650</v>
      </c>
      <c r="C702" s="184"/>
      <c r="D702" s="370" t="s">
        <v>807</v>
      </c>
      <c r="E702" s="63" t="s">
        <v>177</v>
      </c>
      <c r="F702" s="18">
        <f t="shared" ref="F702:F707" si="23">G702-(G702*5%)</f>
        <v>110422.61159999999</v>
      </c>
      <c r="G702" s="121">
        <v>116234.32799999999</v>
      </c>
      <c r="H702" s="74">
        <f t="shared" si="22"/>
        <v>87175.745999999999</v>
      </c>
      <c r="I702" s="359">
        <f>COMMUNITY!F8</f>
        <v>116234.32799999999</v>
      </c>
    </row>
    <row r="703" spans="1:9" ht="18" x14ac:dyDescent="0.2">
      <c r="A703" s="241">
        <v>21020502</v>
      </c>
      <c r="B703" s="162" t="s">
        <v>650</v>
      </c>
      <c r="C703" s="186"/>
      <c r="D703" s="370" t="s">
        <v>807</v>
      </c>
      <c r="E703" s="63" t="s">
        <v>178</v>
      </c>
      <c r="F703" s="18">
        <f t="shared" si="23"/>
        <v>63098.635200000012</v>
      </c>
      <c r="G703" s="121">
        <v>66419.616000000009</v>
      </c>
      <c r="H703" s="74">
        <f t="shared" si="22"/>
        <v>49814.712000000007</v>
      </c>
      <c r="I703" s="359">
        <f>COMMUNITY!G8</f>
        <v>66419.616000000009</v>
      </c>
    </row>
    <row r="704" spans="1:9" ht="18" x14ac:dyDescent="0.2">
      <c r="A704" s="241">
        <v>21020503</v>
      </c>
      <c r="B704" s="162" t="s">
        <v>650</v>
      </c>
      <c r="C704" s="186"/>
      <c r="D704" s="370" t="s">
        <v>807</v>
      </c>
      <c r="E704" s="63" t="s">
        <v>179</v>
      </c>
      <c r="F704" s="18">
        <f t="shared" si="23"/>
        <v>10260</v>
      </c>
      <c r="G704" s="121">
        <v>10800</v>
      </c>
      <c r="H704" s="74">
        <f t="shared" si="22"/>
        <v>8100</v>
      </c>
      <c r="I704" s="359">
        <f>COMMUNITY!H8</f>
        <v>10800</v>
      </c>
    </row>
    <row r="705" spans="1:9" ht="18" x14ac:dyDescent="0.2">
      <c r="A705" s="241">
        <v>21020504</v>
      </c>
      <c r="B705" s="162" t="s">
        <v>650</v>
      </c>
      <c r="C705" s="186"/>
      <c r="D705" s="370" t="s">
        <v>807</v>
      </c>
      <c r="E705" s="63" t="s">
        <v>180</v>
      </c>
      <c r="F705" s="18">
        <f t="shared" si="23"/>
        <v>15774.658800000003</v>
      </c>
      <c r="G705" s="121">
        <v>16604.904000000002</v>
      </c>
      <c r="H705" s="74">
        <f t="shared" si="22"/>
        <v>12453.678000000002</v>
      </c>
      <c r="I705" s="359">
        <f>COMMUNITY!I8</f>
        <v>16604.904000000002</v>
      </c>
    </row>
    <row r="706" spans="1:9" ht="18" x14ac:dyDescent="0.2">
      <c r="A706" s="241">
        <v>21020512</v>
      </c>
      <c r="B706" s="162" t="s">
        <v>650</v>
      </c>
      <c r="C706" s="186"/>
      <c r="D706" s="370" t="s">
        <v>807</v>
      </c>
      <c r="E706" s="63" t="s">
        <v>183</v>
      </c>
      <c r="F706" s="18">
        <f t="shared" si="23"/>
        <v>0</v>
      </c>
      <c r="G706" s="18"/>
      <c r="H706" s="74">
        <f t="shared" si="22"/>
        <v>0</v>
      </c>
      <c r="I706" s="19"/>
    </row>
    <row r="707" spans="1:9" ht="18" x14ac:dyDescent="0.2">
      <c r="A707" s="241">
        <v>21020515</v>
      </c>
      <c r="B707" s="162" t="s">
        <v>650</v>
      </c>
      <c r="C707" s="186"/>
      <c r="D707" s="370" t="s">
        <v>807</v>
      </c>
      <c r="E707" s="63" t="s">
        <v>186</v>
      </c>
      <c r="F707" s="18">
        <f t="shared" si="23"/>
        <v>137752.1508</v>
      </c>
      <c r="G707" s="18">
        <v>145002.264</v>
      </c>
      <c r="H707" s="74">
        <f t="shared" si="22"/>
        <v>108751.69799999999</v>
      </c>
      <c r="I707" s="19">
        <f>COMMUNITY!J8</f>
        <v>145002.264</v>
      </c>
    </row>
    <row r="708" spans="1:9" ht="18" x14ac:dyDescent="0.2">
      <c r="A708" s="231">
        <v>21020600</v>
      </c>
      <c r="B708" s="83"/>
      <c r="C708" s="185"/>
      <c r="D708" s="374" t="s">
        <v>807</v>
      </c>
      <c r="E708" s="11" t="s">
        <v>195</v>
      </c>
      <c r="F708" s="80"/>
      <c r="G708" s="18"/>
      <c r="H708" s="80"/>
      <c r="I708" s="19"/>
    </row>
    <row r="709" spans="1:9" ht="18" x14ac:dyDescent="0.2">
      <c r="A709" s="241">
        <v>21020605</v>
      </c>
      <c r="B709" s="162" t="s">
        <v>650</v>
      </c>
      <c r="C709" s="186"/>
      <c r="D709" s="370" t="s">
        <v>807</v>
      </c>
      <c r="E709" s="79" t="s">
        <v>198</v>
      </c>
      <c r="F709" s="80"/>
      <c r="G709" s="18"/>
      <c r="H709" s="80"/>
      <c r="I709" s="19"/>
    </row>
    <row r="710" spans="1:9" ht="18" x14ac:dyDescent="0.2">
      <c r="A710" s="232">
        <v>21030100</v>
      </c>
      <c r="B710" s="85"/>
      <c r="C710" s="187"/>
      <c r="D710" s="374" t="s">
        <v>807</v>
      </c>
      <c r="E710" s="58" t="s">
        <v>199</v>
      </c>
      <c r="F710" s="74"/>
      <c r="G710" s="29"/>
      <c r="H710" s="29"/>
      <c r="I710" s="720"/>
    </row>
    <row r="711" spans="1:9" ht="18" x14ac:dyDescent="0.2">
      <c r="A711" s="1379">
        <v>22010100</v>
      </c>
      <c r="B711" s="162" t="s">
        <v>1322</v>
      </c>
      <c r="C711" s="215"/>
      <c r="D711" s="370" t="s">
        <v>807</v>
      </c>
      <c r="E711" s="972" t="s">
        <v>1389</v>
      </c>
      <c r="F711" s="74"/>
      <c r="G711" s="29">
        <v>2100000</v>
      </c>
      <c r="H711" s="29"/>
      <c r="I711" s="19"/>
    </row>
    <row r="712" spans="1:9" ht="18" x14ac:dyDescent="0.2">
      <c r="A712" s="232">
        <v>22020000</v>
      </c>
      <c r="B712" s="85"/>
      <c r="C712" s="187"/>
      <c r="D712" s="374" t="s">
        <v>807</v>
      </c>
      <c r="E712" s="58" t="s">
        <v>203</v>
      </c>
      <c r="F712" s="80"/>
      <c r="G712" s="18"/>
      <c r="H712" s="80"/>
      <c r="I712" s="19"/>
    </row>
    <row r="713" spans="1:9" ht="18" x14ac:dyDescent="0.2">
      <c r="A713" s="232">
        <v>22020100</v>
      </c>
      <c r="B713" s="85"/>
      <c r="C713" s="187"/>
      <c r="D713" s="374" t="s">
        <v>807</v>
      </c>
      <c r="E713" s="58" t="s">
        <v>204</v>
      </c>
      <c r="F713" s="80"/>
      <c r="G713" s="18"/>
      <c r="H713" s="80"/>
      <c r="I713" s="19"/>
    </row>
    <row r="714" spans="1:9" ht="18" x14ac:dyDescent="0.2">
      <c r="A714" s="223">
        <v>22020102</v>
      </c>
      <c r="B714" s="162" t="s">
        <v>652</v>
      </c>
      <c r="C714" s="174"/>
      <c r="D714" s="370" t="s">
        <v>807</v>
      </c>
      <c r="E714" s="84" t="s">
        <v>206</v>
      </c>
      <c r="F714" s="80"/>
      <c r="G714" s="18">
        <v>300000</v>
      </c>
      <c r="H714" s="80"/>
      <c r="I714" s="19">
        <v>300000</v>
      </c>
    </row>
    <row r="715" spans="1:9" ht="18" x14ac:dyDescent="0.2">
      <c r="A715" s="232">
        <v>22020300</v>
      </c>
      <c r="B715" s="85"/>
      <c r="C715" s="187"/>
      <c r="D715" s="374" t="s">
        <v>807</v>
      </c>
      <c r="E715" s="58" t="s">
        <v>212</v>
      </c>
      <c r="F715" s="80"/>
      <c r="G715" s="18"/>
      <c r="H715" s="80"/>
      <c r="I715" s="19"/>
    </row>
    <row r="716" spans="1:9" ht="18" x14ac:dyDescent="0.2">
      <c r="A716" s="223">
        <v>22020311</v>
      </c>
      <c r="B716" s="162" t="s">
        <v>650</v>
      </c>
      <c r="C716" s="174"/>
      <c r="D716" s="370" t="s">
        <v>807</v>
      </c>
      <c r="E716" s="92" t="s">
        <v>220</v>
      </c>
      <c r="F716" s="80"/>
      <c r="G716" s="18"/>
      <c r="H716" s="80"/>
      <c r="I716" s="19"/>
    </row>
    <row r="717" spans="1:9" ht="18" x14ac:dyDescent="0.2">
      <c r="A717" s="223">
        <v>22020313</v>
      </c>
      <c r="B717" s="162" t="s">
        <v>650</v>
      </c>
      <c r="C717" s="174"/>
      <c r="D717" s="370" t="s">
        <v>807</v>
      </c>
      <c r="E717" s="92" t="s">
        <v>221</v>
      </c>
      <c r="F717" s="80"/>
      <c r="G717" s="18"/>
      <c r="H717" s="80"/>
      <c r="I717" s="19"/>
    </row>
    <row r="718" spans="1:9" ht="18" x14ac:dyDescent="0.2">
      <c r="A718" s="232">
        <v>22020600</v>
      </c>
      <c r="B718" s="85"/>
      <c r="C718" s="187"/>
      <c r="D718" s="374" t="s">
        <v>807</v>
      </c>
      <c r="E718" s="87" t="s">
        <v>336</v>
      </c>
      <c r="F718" s="80"/>
      <c r="G718" s="18"/>
      <c r="H718" s="80"/>
      <c r="I718" s="19"/>
    </row>
    <row r="719" spans="1:9" ht="18" x14ac:dyDescent="0.2">
      <c r="A719" s="223">
        <v>22020601</v>
      </c>
      <c r="B719" s="162" t="s">
        <v>650</v>
      </c>
      <c r="C719" s="174"/>
      <c r="D719" s="370" t="s">
        <v>807</v>
      </c>
      <c r="E719" s="84" t="s">
        <v>447</v>
      </c>
      <c r="F719" s="80">
        <v>3456000</v>
      </c>
      <c r="G719" s="121">
        <v>7000000</v>
      </c>
      <c r="H719" s="80">
        <v>7000000</v>
      </c>
      <c r="I719" s="359">
        <v>6000000</v>
      </c>
    </row>
    <row r="720" spans="1:9" ht="18" x14ac:dyDescent="0.2">
      <c r="A720" s="232">
        <v>22022000</v>
      </c>
      <c r="B720" s="85"/>
      <c r="C720" s="187"/>
      <c r="D720" s="374" t="s">
        <v>807</v>
      </c>
      <c r="E720" s="58" t="s">
        <v>246</v>
      </c>
      <c r="F720" s="80"/>
      <c r="G720" s="121"/>
      <c r="H720" s="80"/>
      <c r="I720" s="359"/>
    </row>
    <row r="721" spans="1:9" ht="18" x14ac:dyDescent="0.2">
      <c r="A721" s="223">
        <v>22022003</v>
      </c>
      <c r="B721" s="162" t="s">
        <v>650</v>
      </c>
      <c r="C721" s="174"/>
      <c r="D721" s="370" t="s">
        <v>807</v>
      </c>
      <c r="E721" s="63" t="s">
        <v>249</v>
      </c>
      <c r="F721" s="80"/>
      <c r="G721" s="121"/>
      <c r="H721" s="80"/>
      <c r="I721" s="359"/>
    </row>
    <row r="722" spans="1:9" ht="18" x14ac:dyDescent="0.2">
      <c r="A722" s="223">
        <v>22022016</v>
      </c>
      <c r="B722" s="162" t="s">
        <v>650</v>
      </c>
      <c r="C722" s="174"/>
      <c r="D722" s="370" t="s">
        <v>807</v>
      </c>
      <c r="E722" s="63" t="s">
        <v>529</v>
      </c>
      <c r="F722" s="80">
        <v>1780000</v>
      </c>
      <c r="G722" s="121">
        <v>2000000</v>
      </c>
      <c r="H722" s="80">
        <v>2000000</v>
      </c>
      <c r="I722" s="359">
        <v>3000000</v>
      </c>
    </row>
    <row r="723" spans="1:9" ht="18" x14ac:dyDescent="0.2">
      <c r="A723" s="223">
        <v>22022017</v>
      </c>
      <c r="B723" s="162" t="s">
        <v>650</v>
      </c>
      <c r="C723" s="174"/>
      <c r="D723" s="370" t="s">
        <v>807</v>
      </c>
      <c r="E723" s="92" t="s">
        <v>667</v>
      </c>
      <c r="F723" s="80">
        <v>1234000</v>
      </c>
      <c r="G723" s="121">
        <v>3000000</v>
      </c>
      <c r="H723" s="121">
        <v>3800000</v>
      </c>
      <c r="I723" s="359">
        <v>2000000</v>
      </c>
    </row>
    <row r="724" spans="1:9" ht="18" x14ac:dyDescent="0.2">
      <c r="A724" s="232">
        <v>22040000</v>
      </c>
      <c r="B724" s="85"/>
      <c r="C724" s="187"/>
      <c r="D724" s="374" t="s">
        <v>807</v>
      </c>
      <c r="E724" s="58" t="s">
        <v>261</v>
      </c>
      <c r="F724" s="80"/>
      <c r="G724" s="121"/>
      <c r="H724" s="80"/>
      <c r="I724" s="359"/>
    </row>
    <row r="725" spans="1:9" ht="18" x14ac:dyDescent="0.2">
      <c r="A725" s="232">
        <v>22040100</v>
      </c>
      <c r="B725" s="85"/>
      <c r="C725" s="187"/>
      <c r="D725" s="374" t="s">
        <v>807</v>
      </c>
      <c r="E725" s="58" t="s">
        <v>262</v>
      </c>
      <c r="F725" s="80"/>
      <c r="G725" s="121"/>
      <c r="H725" s="80"/>
      <c r="I725" s="359"/>
    </row>
    <row r="726" spans="1:9" s="120" customFormat="1" ht="20.25" customHeight="1" thickBot="1" x14ac:dyDescent="0.25">
      <c r="A726" s="1372">
        <v>22040109</v>
      </c>
      <c r="B726" s="1413" t="s">
        <v>650</v>
      </c>
      <c r="C726" s="1373"/>
      <c r="D726" s="902" t="s">
        <v>807</v>
      </c>
      <c r="E726" s="1414" t="s">
        <v>446</v>
      </c>
      <c r="F726" s="1376">
        <v>14556998</v>
      </c>
      <c r="G726" s="1397">
        <v>15000000</v>
      </c>
      <c r="H726" s="1397">
        <v>21877362</v>
      </c>
      <c r="I726" s="1398">
        <v>30000000</v>
      </c>
    </row>
    <row r="727" spans="1:9" ht="18.75" thickBot="1" x14ac:dyDescent="0.25">
      <c r="A727" s="1399"/>
      <c r="B727" s="1411"/>
      <c r="C727" s="1401"/>
      <c r="D727" s="1411"/>
      <c r="E727" s="1402" t="s">
        <v>164</v>
      </c>
      <c r="F727" s="1369">
        <f>SUM(F678:F709)</f>
        <v>7537706.4442000007</v>
      </c>
      <c r="G727" s="1369">
        <f>SUM(G678:G711)</f>
        <v>11977108.071999999</v>
      </c>
      <c r="H727" s="1369">
        <f>SUM(H678:H711)</f>
        <v>6715256.6970000016</v>
      </c>
      <c r="I727" s="1369">
        <f>SUM(I678:I711)</f>
        <v>8805538.993999999</v>
      </c>
    </row>
    <row r="728" spans="1:9" ht="18.75" thickBot="1" x14ac:dyDescent="0.25">
      <c r="A728" s="552"/>
      <c r="B728" s="565"/>
      <c r="C728" s="554"/>
      <c r="D728" s="565"/>
      <c r="E728" s="555" t="s">
        <v>203</v>
      </c>
      <c r="F728" s="517">
        <f>SUM(F712:F726)</f>
        <v>21026998</v>
      </c>
      <c r="G728" s="517">
        <f>SUM(G712:G726)</f>
        <v>27300000</v>
      </c>
      <c r="H728" s="517">
        <f>SUM(H712:H726)</f>
        <v>34677362</v>
      </c>
      <c r="I728" s="517">
        <f>SUM(I712:I726)</f>
        <v>41300000</v>
      </c>
    </row>
    <row r="729" spans="1:9" s="387" customFormat="1" ht="17.25" thickBot="1" x14ac:dyDescent="0.25">
      <c r="A729" s="240"/>
      <c r="B729" s="264"/>
      <c r="C729" s="388"/>
      <c r="D729" s="383"/>
      <c r="E729" s="384" t="s">
        <v>296</v>
      </c>
      <c r="F729" s="385">
        <f>SUM(F727:F728)</f>
        <v>28564704.444200002</v>
      </c>
      <c r="G729" s="385">
        <f>SUM(G727:G728)</f>
        <v>39277108.071999997</v>
      </c>
      <c r="H729" s="385">
        <f>SUM(H727:H728)</f>
        <v>41392618.697000004</v>
      </c>
      <c r="I729" s="385">
        <f>SUM(I727:I728)</f>
        <v>50105538.994000003</v>
      </c>
    </row>
    <row r="730" spans="1:9" ht="22.5" x14ac:dyDescent="0.25">
      <c r="A730" s="1535" t="s">
        <v>786</v>
      </c>
      <c r="B730" s="1536"/>
      <c r="C730" s="1536"/>
      <c r="D730" s="1536"/>
      <c r="E730" s="1536"/>
      <c r="F730" s="1536"/>
      <c r="G730" s="1536"/>
      <c r="H730" s="1536"/>
      <c r="I730" s="1537"/>
    </row>
    <row r="731" spans="1:9" ht="19.5" x14ac:dyDescent="0.2">
      <c r="A731" s="1538" t="s">
        <v>487</v>
      </c>
      <c r="B731" s="1539"/>
      <c r="C731" s="1539"/>
      <c r="D731" s="1539"/>
      <c r="E731" s="1539"/>
      <c r="F731" s="1539"/>
      <c r="G731" s="1539"/>
      <c r="H731" s="1539"/>
      <c r="I731" s="1540"/>
    </row>
    <row r="732" spans="1:9" ht="24" customHeight="1" x14ac:dyDescent="0.25">
      <c r="A732" s="1541" t="s">
        <v>1391</v>
      </c>
      <c r="B732" s="1542"/>
      <c r="C732" s="1542"/>
      <c r="D732" s="1542"/>
      <c r="E732" s="1542"/>
      <c r="F732" s="1542"/>
      <c r="G732" s="1542"/>
      <c r="H732" s="1542"/>
      <c r="I732" s="1543"/>
    </row>
    <row r="733" spans="1:9" ht="24.75" customHeight="1" thickBot="1" x14ac:dyDescent="0.3">
      <c r="A733" s="1542" t="s">
        <v>277</v>
      </c>
      <c r="B733" s="1542"/>
      <c r="C733" s="1542"/>
      <c r="D733" s="1542"/>
      <c r="E733" s="1542"/>
      <c r="F733" s="1542"/>
      <c r="G733" s="1542"/>
      <c r="H733" s="1542"/>
      <c r="I733" s="1542"/>
    </row>
    <row r="734" spans="1:9" ht="18.75" customHeight="1" thickBot="1" x14ac:dyDescent="0.25">
      <c r="A734" s="1556" t="s">
        <v>393</v>
      </c>
      <c r="B734" s="1557"/>
      <c r="C734" s="1557"/>
      <c r="D734" s="1557"/>
      <c r="E734" s="1557"/>
      <c r="F734" s="1557"/>
      <c r="G734" s="1557"/>
      <c r="H734" s="1557"/>
      <c r="I734" s="1558"/>
    </row>
    <row r="735" spans="1:9" s="120" customFormat="1" ht="50.25" customHeight="1" thickBot="1" x14ac:dyDescent="0.25">
      <c r="A735" s="1363" t="s">
        <v>465</v>
      </c>
      <c r="B735" s="163" t="s">
        <v>459</v>
      </c>
      <c r="C735" s="1364" t="s">
        <v>455</v>
      </c>
      <c r="D735" s="163" t="s">
        <v>458</v>
      </c>
      <c r="E735" s="1285" t="s">
        <v>1</v>
      </c>
      <c r="F735" s="163" t="s">
        <v>1393</v>
      </c>
      <c r="G735" s="163" t="s">
        <v>1394</v>
      </c>
      <c r="H735" s="163" t="s">
        <v>1395</v>
      </c>
      <c r="I735" s="163" t="s">
        <v>1396</v>
      </c>
    </row>
    <row r="736" spans="1:9" ht="18" x14ac:dyDescent="0.2">
      <c r="A736" s="233">
        <v>20000000</v>
      </c>
      <c r="B736" s="363"/>
      <c r="C736" s="188"/>
      <c r="D736" s="1370" t="s">
        <v>807</v>
      </c>
      <c r="E736" s="364" t="s">
        <v>163</v>
      </c>
      <c r="F736" s="365"/>
      <c r="G736" s="365"/>
      <c r="H736" s="365"/>
      <c r="I736" s="696"/>
    </row>
    <row r="737" spans="1:9" ht="18" x14ac:dyDescent="0.2">
      <c r="A737" s="228">
        <v>21000000</v>
      </c>
      <c r="B737" s="366"/>
      <c r="C737" s="182"/>
      <c r="D737" s="374" t="s">
        <v>807</v>
      </c>
      <c r="E737" s="367" t="s">
        <v>164</v>
      </c>
      <c r="F737" s="368"/>
      <c r="G737" s="368"/>
      <c r="H737" s="368"/>
      <c r="I737" s="689"/>
    </row>
    <row r="738" spans="1:9" ht="18" x14ac:dyDescent="0.2">
      <c r="A738" s="228">
        <v>21010000</v>
      </c>
      <c r="B738" s="366"/>
      <c r="C738" s="182"/>
      <c r="D738" s="374" t="s">
        <v>807</v>
      </c>
      <c r="E738" s="367" t="s">
        <v>165</v>
      </c>
      <c r="F738" s="368"/>
      <c r="G738" s="368"/>
      <c r="H738" s="368"/>
      <c r="I738" s="689"/>
    </row>
    <row r="739" spans="1:9" ht="18" x14ac:dyDescent="0.2">
      <c r="A739" s="230">
        <v>21010103</v>
      </c>
      <c r="B739" s="1405" t="s">
        <v>650</v>
      </c>
      <c r="C739" s="184"/>
      <c r="D739" s="370" t="s">
        <v>807</v>
      </c>
      <c r="E739" s="371" t="s">
        <v>168</v>
      </c>
      <c r="F739" s="18">
        <f>G739-(G739*5%)</f>
        <v>1749414.55</v>
      </c>
      <c r="G739" s="368">
        <v>1841489</v>
      </c>
      <c r="H739" s="368">
        <f>G739/12*9</f>
        <v>1381116.75</v>
      </c>
      <c r="I739" s="689">
        <f>COMMUNITY!D43</f>
        <v>1940185</v>
      </c>
    </row>
    <row r="740" spans="1:9" ht="18" x14ac:dyDescent="0.2">
      <c r="A740" s="230">
        <v>21010104</v>
      </c>
      <c r="B740" s="1405" t="s">
        <v>650</v>
      </c>
      <c r="C740" s="184"/>
      <c r="D740" s="370" t="s">
        <v>807</v>
      </c>
      <c r="E740" s="371" t="s">
        <v>169</v>
      </c>
      <c r="F740" s="18"/>
      <c r="G740" s="390"/>
      <c r="H740" s="74"/>
      <c r="I740" s="694">
        <f>COMMUNITY!D39</f>
        <v>2498003</v>
      </c>
    </row>
    <row r="741" spans="1:9" ht="18" x14ac:dyDescent="0.2">
      <c r="A741" s="230">
        <v>21010105</v>
      </c>
      <c r="B741" s="1405" t="s">
        <v>650</v>
      </c>
      <c r="C741" s="184"/>
      <c r="D741" s="370" t="s">
        <v>807</v>
      </c>
      <c r="E741" s="371" t="s">
        <v>170</v>
      </c>
      <c r="F741" s="18">
        <f>G741-(G741*5%)</f>
        <v>687945.57799999998</v>
      </c>
      <c r="G741" s="390">
        <v>724153.24</v>
      </c>
      <c r="H741" s="368">
        <f>G741/12*9</f>
        <v>543114.92999999993</v>
      </c>
      <c r="I741" s="694">
        <f>COMMUNITY!D30</f>
        <v>1597024</v>
      </c>
    </row>
    <row r="742" spans="1:9" ht="18" x14ac:dyDescent="0.2">
      <c r="A742" s="230">
        <v>21010106</v>
      </c>
      <c r="B742" s="1405" t="s">
        <v>650</v>
      </c>
      <c r="C742" s="184"/>
      <c r="D742" s="370" t="s">
        <v>807</v>
      </c>
      <c r="E742" s="371" t="s">
        <v>171</v>
      </c>
      <c r="F742" s="368"/>
      <c r="G742" s="390"/>
      <c r="H742" s="368"/>
      <c r="I742" s="694"/>
    </row>
    <row r="743" spans="1:9" ht="18" x14ac:dyDescent="0.2">
      <c r="A743" s="234"/>
      <c r="B743" s="1405" t="s">
        <v>650</v>
      </c>
      <c r="C743" s="184"/>
      <c r="D743" s="370" t="s">
        <v>807</v>
      </c>
      <c r="E743" s="372" t="s">
        <v>686</v>
      </c>
      <c r="F743" s="368"/>
      <c r="G743" s="390">
        <v>384846.33600000001</v>
      </c>
      <c r="H743" s="368"/>
      <c r="I743" s="19">
        <f>SUM(I739:I742)*15%</f>
        <v>905281.79999999993</v>
      </c>
    </row>
    <row r="744" spans="1:9" ht="18" x14ac:dyDescent="0.2">
      <c r="A744" s="228">
        <v>21020000</v>
      </c>
      <c r="B744" s="366"/>
      <c r="C744" s="182"/>
      <c r="D744" s="374" t="s">
        <v>807</v>
      </c>
      <c r="E744" s="367" t="s">
        <v>176</v>
      </c>
      <c r="F744" s="368"/>
      <c r="G744" s="390"/>
      <c r="H744" s="368"/>
      <c r="I744" s="694"/>
    </row>
    <row r="745" spans="1:9" ht="18" x14ac:dyDescent="0.2">
      <c r="A745" s="228">
        <v>21020300</v>
      </c>
      <c r="B745" s="366"/>
      <c r="C745" s="182"/>
      <c r="D745" s="374" t="s">
        <v>807</v>
      </c>
      <c r="E745" s="367" t="s">
        <v>192</v>
      </c>
      <c r="F745" s="368"/>
      <c r="G745" s="390"/>
      <c r="H745" s="368"/>
      <c r="I745" s="694"/>
    </row>
    <row r="746" spans="1:9" ht="18" x14ac:dyDescent="0.2">
      <c r="A746" s="230">
        <v>21020301</v>
      </c>
      <c r="B746" s="1405" t="s">
        <v>650</v>
      </c>
      <c r="C746" s="184"/>
      <c r="D746" s="370" t="s">
        <v>807</v>
      </c>
      <c r="E746" s="372" t="s">
        <v>177</v>
      </c>
      <c r="F746" s="18">
        <f>G746-(G746*5%)</f>
        <v>612295.09249999991</v>
      </c>
      <c r="G746" s="390">
        <v>644521.14999999991</v>
      </c>
      <c r="H746" s="74">
        <f>G746/12*9</f>
        <v>483390.86249999993</v>
      </c>
      <c r="I746" s="694">
        <f>COMMUNITY!F43</f>
        <v>679064.74999999988</v>
      </c>
    </row>
    <row r="747" spans="1:9" ht="18" x14ac:dyDescent="0.2">
      <c r="A747" s="230">
        <v>21020302</v>
      </c>
      <c r="B747" s="1405" t="s">
        <v>650</v>
      </c>
      <c r="C747" s="184"/>
      <c r="D747" s="370" t="s">
        <v>807</v>
      </c>
      <c r="E747" s="372" t="s">
        <v>178</v>
      </c>
      <c r="F747" s="18">
        <f>G747-(G747*5%)</f>
        <v>349882.91000000003</v>
      </c>
      <c r="G747" s="390">
        <v>368297.80000000005</v>
      </c>
      <c r="H747" s="74">
        <f>G747/12*9</f>
        <v>276223.35000000003</v>
      </c>
      <c r="I747" s="694">
        <f>COMMUNITY!G43</f>
        <v>388037</v>
      </c>
    </row>
    <row r="748" spans="1:9" ht="18" x14ac:dyDescent="0.2">
      <c r="A748" s="230">
        <v>21020303</v>
      </c>
      <c r="B748" s="1405" t="s">
        <v>650</v>
      </c>
      <c r="C748" s="184"/>
      <c r="D748" s="370" t="s">
        <v>807</v>
      </c>
      <c r="E748" s="372" t="s">
        <v>179</v>
      </c>
      <c r="F748" s="18">
        <f>G748-(G748*5%)</f>
        <v>24624</v>
      </c>
      <c r="G748" s="390">
        <v>25920</v>
      </c>
      <c r="H748" s="74">
        <f>G748/12*9</f>
        <v>19440</v>
      </c>
      <c r="I748" s="694">
        <f>COMMUNITY!H43</f>
        <v>25920</v>
      </c>
    </row>
    <row r="749" spans="1:9" ht="18" x14ac:dyDescent="0.2">
      <c r="A749" s="230">
        <v>21020304</v>
      </c>
      <c r="B749" s="1405" t="s">
        <v>650</v>
      </c>
      <c r="C749" s="184"/>
      <c r="D749" s="370" t="s">
        <v>807</v>
      </c>
      <c r="E749" s="372" t="s">
        <v>180</v>
      </c>
      <c r="F749" s="18">
        <f>G749-(G749*5%)</f>
        <v>87470.727500000008</v>
      </c>
      <c r="G749" s="390">
        <v>92074.450000000012</v>
      </c>
      <c r="H749" s="74">
        <f>G749/12*9</f>
        <v>69055.837500000009</v>
      </c>
      <c r="I749" s="694">
        <f>COMMUNITY!I43</f>
        <v>97009.25</v>
      </c>
    </row>
    <row r="750" spans="1:9" ht="18" x14ac:dyDescent="0.2">
      <c r="A750" s="230">
        <v>21020312</v>
      </c>
      <c r="B750" s="1405" t="s">
        <v>650</v>
      </c>
      <c r="C750" s="184"/>
      <c r="D750" s="370" t="s">
        <v>807</v>
      </c>
      <c r="E750" s="372" t="s">
        <v>183</v>
      </c>
      <c r="F750" s="368"/>
      <c r="G750" s="390"/>
      <c r="H750" s="368"/>
      <c r="I750" s="694"/>
    </row>
    <row r="751" spans="1:9" ht="18" x14ac:dyDescent="0.2">
      <c r="A751" s="230">
        <v>21020315</v>
      </c>
      <c r="B751" s="1405" t="s">
        <v>650</v>
      </c>
      <c r="C751" s="184"/>
      <c r="D751" s="370" t="s">
        <v>807</v>
      </c>
      <c r="E751" s="372" t="s">
        <v>186</v>
      </c>
      <c r="F751" s="18">
        <f>G751-(G751*5%)</f>
        <v>93170.727500000008</v>
      </c>
      <c r="G751" s="390">
        <v>98074.450000000012</v>
      </c>
      <c r="H751" s="74">
        <f>G751/12*9</f>
        <v>73555.837500000009</v>
      </c>
      <c r="I751" s="694">
        <f>COMMUNITY!J43</f>
        <v>103009.25</v>
      </c>
    </row>
    <row r="752" spans="1:9" ht="18" x14ac:dyDescent="0.2">
      <c r="A752" s="230">
        <v>21020314</v>
      </c>
      <c r="B752" s="1405" t="s">
        <v>650</v>
      </c>
      <c r="C752" s="184"/>
      <c r="D752" s="370" t="s">
        <v>807</v>
      </c>
      <c r="E752" s="372" t="s">
        <v>523</v>
      </c>
      <c r="F752" s="368"/>
      <c r="G752" s="390"/>
      <c r="H752" s="368"/>
      <c r="I752" s="694"/>
    </row>
    <row r="753" spans="1:9" ht="18" x14ac:dyDescent="0.2">
      <c r="A753" s="230">
        <v>21020305</v>
      </c>
      <c r="B753" s="1405" t="s">
        <v>650</v>
      </c>
      <c r="C753" s="184"/>
      <c r="D753" s="370" t="s">
        <v>807</v>
      </c>
      <c r="E753" s="372" t="s">
        <v>524</v>
      </c>
      <c r="F753" s="368"/>
      <c r="G753" s="390"/>
      <c r="H753" s="368"/>
      <c r="I753" s="694"/>
    </row>
    <row r="754" spans="1:9" ht="18" x14ac:dyDescent="0.2">
      <c r="A754" s="230">
        <v>21020306</v>
      </c>
      <c r="B754" s="1405" t="s">
        <v>650</v>
      </c>
      <c r="C754" s="184"/>
      <c r="D754" s="370" t="s">
        <v>807</v>
      </c>
      <c r="E754" s="372" t="s">
        <v>525</v>
      </c>
      <c r="F754" s="368"/>
      <c r="G754" s="390"/>
      <c r="H754" s="368"/>
      <c r="I754" s="694"/>
    </row>
    <row r="755" spans="1:9" ht="18" x14ac:dyDescent="0.2">
      <c r="A755" s="228">
        <v>21020400</v>
      </c>
      <c r="B755" s="366"/>
      <c r="C755" s="182"/>
      <c r="D755" s="374" t="s">
        <v>807</v>
      </c>
      <c r="E755" s="367" t="s">
        <v>193</v>
      </c>
      <c r="F755" s="368"/>
      <c r="G755" s="390"/>
      <c r="H755" s="368"/>
      <c r="I755" s="694"/>
    </row>
    <row r="756" spans="1:9" ht="18" x14ac:dyDescent="0.2">
      <c r="A756" s="230">
        <v>21020401</v>
      </c>
      <c r="B756" s="1405" t="s">
        <v>650</v>
      </c>
      <c r="C756" s="184"/>
      <c r="D756" s="370" t="s">
        <v>807</v>
      </c>
      <c r="E756" s="372" t="s">
        <v>177</v>
      </c>
      <c r="F756" s="368"/>
      <c r="G756" s="390"/>
      <c r="H756" s="74"/>
      <c r="I756" s="694">
        <f>COMMUNITY!F39</f>
        <v>874301.05</v>
      </c>
    </row>
    <row r="757" spans="1:9" ht="18" x14ac:dyDescent="0.2">
      <c r="A757" s="230">
        <v>21020402</v>
      </c>
      <c r="B757" s="1405" t="s">
        <v>650</v>
      </c>
      <c r="C757" s="184"/>
      <c r="D757" s="370" t="s">
        <v>807</v>
      </c>
      <c r="E757" s="372" t="s">
        <v>178</v>
      </c>
      <c r="F757" s="368"/>
      <c r="G757" s="390"/>
      <c r="H757" s="74"/>
      <c r="I757" s="694">
        <f>COMMUNITY!G39</f>
        <v>499600.6</v>
      </c>
    </row>
    <row r="758" spans="1:9" ht="18" x14ac:dyDescent="0.2">
      <c r="A758" s="230">
        <v>21020403</v>
      </c>
      <c r="B758" s="1405" t="s">
        <v>650</v>
      </c>
      <c r="C758" s="184"/>
      <c r="D758" s="370" t="s">
        <v>807</v>
      </c>
      <c r="E758" s="372" t="s">
        <v>179</v>
      </c>
      <c r="F758" s="368"/>
      <c r="G758" s="390"/>
      <c r="H758" s="74"/>
      <c r="I758" s="694">
        <f>COMMUNITY!H39</f>
        <v>61560</v>
      </c>
    </row>
    <row r="759" spans="1:9" ht="18" x14ac:dyDescent="0.2">
      <c r="A759" s="230">
        <v>21020404</v>
      </c>
      <c r="B759" s="1405" t="s">
        <v>650</v>
      </c>
      <c r="C759" s="184"/>
      <c r="D759" s="370" t="s">
        <v>807</v>
      </c>
      <c r="E759" s="372" t="s">
        <v>180</v>
      </c>
      <c r="F759" s="368"/>
      <c r="G759" s="390"/>
      <c r="H759" s="74"/>
      <c r="I759" s="694">
        <f>COMMUNITY!I39</f>
        <v>124900.15</v>
      </c>
    </row>
    <row r="760" spans="1:9" ht="18" x14ac:dyDescent="0.2">
      <c r="A760" s="230">
        <v>21020412</v>
      </c>
      <c r="B760" s="1405" t="s">
        <v>650</v>
      </c>
      <c r="C760" s="184"/>
      <c r="D760" s="370" t="s">
        <v>807</v>
      </c>
      <c r="E760" s="372" t="s">
        <v>183</v>
      </c>
      <c r="F760" s="368"/>
      <c r="G760" s="390"/>
      <c r="H760" s="74"/>
      <c r="I760" s="1412"/>
    </row>
    <row r="761" spans="1:9" ht="18" x14ac:dyDescent="0.2">
      <c r="A761" s="230">
        <v>21020415</v>
      </c>
      <c r="B761" s="1405" t="s">
        <v>650</v>
      </c>
      <c r="C761" s="184"/>
      <c r="D761" s="370" t="s">
        <v>807</v>
      </c>
      <c r="E761" s="372" t="s">
        <v>186</v>
      </c>
      <c r="F761" s="368"/>
      <c r="G761" s="390"/>
      <c r="H761" s="74"/>
      <c r="I761" s="694">
        <f>COMMUNITY!J39</f>
        <v>638489.59</v>
      </c>
    </row>
    <row r="762" spans="1:9" ht="18" x14ac:dyDescent="0.2">
      <c r="A762" s="228">
        <v>21020500</v>
      </c>
      <c r="B762" s="366"/>
      <c r="C762" s="182"/>
      <c r="D762" s="374" t="s">
        <v>807</v>
      </c>
      <c r="E762" s="367" t="s">
        <v>194</v>
      </c>
      <c r="F762" s="368"/>
      <c r="G762" s="390"/>
      <c r="H762" s="74"/>
      <c r="I762" s="694"/>
    </row>
    <row r="763" spans="1:9" ht="18" x14ac:dyDescent="0.2">
      <c r="A763" s="230">
        <v>21020501</v>
      </c>
      <c r="B763" s="1405" t="s">
        <v>650</v>
      </c>
      <c r="C763" s="184"/>
      <c r="D763" s="370" t="s">
        <v>807</v>
      </c>
      <c r="E763" s="372" t="s">
        <v>177</v>
      </c>
      <c r="F763" s="18">
        <f t="shared" ref="F763:F768" si="24">G763-(G763*5%)</f>
        <v>240780.9523</v>
      </c>
      <c r="G763" s="390">
        <v>253453.63399999999</v>
      </c>
      <c r="H763" s="74">
        <f t="shared" ref="H763:H768" si="25">G763/12*9</f>
        <v>190090.2255</v>
      </c>
      <c r="I763" s="694">
        <f>COMMUNITY!F30</f>
        <v>558958.39999999991</v>
      </c>
    </row>
    <row r="764" spans="1:9" ht="18" x14ac:dyDescent="0.2">
      <c r="A764" s="241">
        <v>21020502</v>
      </c>
      <c r="B764" s="1405" t="s">
        <v>650</v>
      </c>
      <c r="C764" s="186"/>
      <c r="D764" s="370" t="s">
        <v>807</v>
      </c>
      <c r="E764" s="372" t="s">
        <v>178</v>
      </c>
      <c r="F764" s="18">
        <f t="shared" si="24"/>
        <v>137589.11559999999</v>
      </c>
      <c r="G764" s="390">
        <v>144830.64799999999</v>
      </c>
      <c r="H764" s="74">
        <f t="shared" si="25"/>
        <v>108622.98599999999</v>
      </c>
      <c r="I764" s="694">
        <f>COMMUNITY!G30</f>
        <v>319404.80000000005</v>
      </c>
    </row>
    <row r="765" spans="1:9" ht="18" x14ac:dyDescent="0.2">
      <c r="A765" s="241">
        <v>21020503</v>
      </c>
      <c r="B765" s="1405" t="s">
        <v>650</v>
      </c>
      <c r="C765" s="186"/>
      <c r="D765" s="370" t="s">
        <v>807</v>
      </c>
      <c r="E765" s="372" t="s">
        <v>179</v>
      </c>
      <c r="F765" s="18">
        <f t="shared" si="24"/>
        <v>20520</v>
      </c>
      <c r="G765" s="390">
        <v>21600</v>
      </c>
      <c r="H765" s="74">
        <f t="shared" si="25"/>
        <v>16200</v>
      </c>
      <c r="I765" s="694">
        <f>COMMUNITY!H30</f>
        <v>59400</v>
      </c>
    </row>
    <row r="766" spans="1:9" ht="18" x14ac:dyDescent="0.2">
      <c r="A766" s="241">
        <v>21020504</v>
      </c>
      <c r="B766" s="1405" t="s">
        <v>650</v>
      </c>
      <c r="C766" s="186"/>
      <c r="D766" s="370" t="s">
        <v>807</v>
      </c>
      <c r="E766" s="372" t="s">
        <v>180</v>
      </c>
      <c r="F766" s="18">
        <f t="shared" si="24"/>
        <v>34397.278899999998</v>
      </c>
      <c r="G766" s="390">
        <v>36207.661999999997</v>
      </c>
      <c r="H766" s="74">
        <f t="shared" si="25"/>
        <v>27155.746499999997</v>
      </c>
      <c r="I766" s="694">
        <f>COMMUNITY!I30</f>
        <v>79851.200000000012</v>
      </c>
    </row>
    <row r="767" spans="1:9" ht="18" x14ac:dyDescent="0.2">
      <c r="A767" s="241">
        <v>21020512</v>
      </c>
      <c r="B767" s="1405" t="s">
        <v>650</v>
      </c>
      <c r="C767" s="186"/>
      <c r="D767" s="370" t="s">
        <v>807</v>
      </c>
      <c r="E767" s="372" t="s">
        <v>183</v>
      </c>
      <c r="F767" s="18">
        <f t="shared" si="24"/>
        <v>0</v>
      </c>
      <c r="G767" s="1416"/>
      <c r="H767" s="74">
        <f t="shared" si="25"/>
        <v>0</v>
      </c>
      <c r="I767" s="694"/>
    </row>
    <row r="768" spans="1:9" ht="18" x14ac:dyDescent="0.2">
      <c r="A768" s="241">
        <v>21020515</v>
      </c>
      <c r="B768" s="1405" t="s">
        <v>650</v>
      </c>
      <c r="C768" s="186"/>
      <c r="D768" s="370" t="s">
        <v>807</v>
      </c>
      <c r="E768" s="372" t="s">
        <v>186</v>
      </c>
      <c r="F768" s="18">
        <f t="shared" si="24"/>
        <v>278352.26289999997</v>
      </c>
      <c r="G768" s="390">
        <v>293002.38199999998</v>
      </c>
      <c r="H768" s="74">
        <f t="shared" si="25"/>
        <v>219751.78649999999</v>
      </c>
      <c r="I768" s="694">
        <f>COMMUNITY!J30</f>
        <v>786036.67999999993</v>
      </c>
    </row>
    <row r="769" spans="1:9" ht="18" x14ac:dyDescent="0.2">
      <c r="A769" s="231">
        <v>21020600</v>
      </c>
      <c r="B769" s="373"/>
      <c r="C769" s="185"/>
      <c r="D769" s="374" t="s">
        <v>807</v>
      </c>
      <c r="E769" s="367" t="s">
        <v>195</v>
      </c>
      <c r="F769" s="368"/>
      <c r="G769" s="390"/>
      <c r="H769" s="368"/>
      <c r="I769" s="694"/>
    </row>
    <row r="770" spans="1:9" ht="18" x14ac:dyDescent="0.2">
      <c r="A770" s="243">
        <v>21020307</v>
      </c>
      <c r="B770" s="1405" t="s">
        <v>650</v>
      </c>
      <c r="C770" s="186"/>
      <c r="D770" s="370" t="s">
        <v>807</v>
      </c>
      <c r="E770" s="391" t="s">
        <v>692</v>
      </c>
      <c r="F770" s="368"/>
      <c r="G770" s="390"/>
      <c r="H770" s="368"/>
      <c r="I770" s="694"/>
    </row>
    <row r="771" spans="1:9" ht="18" x14ac:dyDescent="0.2">
      <c r="A771" s="241">
        <v>21020605</v>
      </c>
      <c r="B771" s="1405" t="s">
        <v>650</v>
      </c>
      <c r="C771" s="186"/>
      <c r="D771" s="370" t="s">
        <v>807</v>
      </c>
      <c r="E771" s="371" t="s">
        <v>198</v>
      </c>
      <c r="F771" s="368"/>
      <c r="G771" s="390">
        <v>0</v>
      </c>
      <c r="H771" s="368"/>
      <c r="I771" s="694">
        <v>0</v>
      </c>
    </row>
    <row r="772" spans="1:9" ht="18" x14ac:dyDescent="0.2">
      <c r="A772" s="232">
        <v>21030100</v>
      </c>
      <c r="B772" s="85"/>
      <c r="C772" s="187"/>
      <c r="D772" s="374" t="s">
        <v>807</v>
      </c>
      <c r="E772" s="58" t="s">
        <v>199</v>
      </c>
      <c r="F772" s="74"/>
      <c r="G772" s="29"/>
      <c r="H772" s="29"/>
      <c r="I772" s="720"/>
    </row>
    <row r="773" spans="1:9" ht="18" x14ac:dyDescent="0.2">
      <c r="A773" s="1379">
        <v>22010100</v>
      </c>
      <c r="B773" s="162" t="s">
        <v>1322</v>
      </c>
      <c r="C773" s="215"/>
      <c r="D773" s="370" t="s">
        <v>807</v>
      </c>
      <c r="E773" s="972" t="s">
        <v>1389</v>
      </c>
      <c r="F773" s="74"/>
      <c r="G773" s="29">
        <v>1470000</v>
      </c>
      <c r="H773" s="29"/>
      <c r="I773" s="19"/>
    </row>
    <row r="774" spans="1:9" ht="18" x14ac:dyDescent="0.2">
      <c r="A774" s="232">
        <v>22020000</v>
      </c>
      <c r="B774" s="374"/>
      <c r="C774" s="187"/>
      <c r="D774" s="374" t="s">
        <v>807</v>
      </c>
      <c r="E774" s="375" t="s">
        <v>203</v>
      </c>
      <c r="F774" s="368"/>
      <c r="G774" s="390"/>
      <c r="H774" s="368"/>
      <c r="I774" s="694"/>
    </row>
    <row r="775" spans="1:9" ht="18" x14ac:dyDescent="0.2">
      <c r="A775" s="232">
        <v>22020100</v>
      </c>
      <c r="B775" s="374"/>
      <c r="C775" s="187"/>
      <c r="D775" s="374" t="s">
        <v>807</v>
      </c>
      <c r="E775" s="375" t="s">
        <v>204</v>
      </c>
      <c r="F775" s="368"/>
      <c r="G775" s="390"/>
      <c r="H775" s="368"/>
      <c r="I775" s="694"/>
    </row>
    <row r="776" spans="1:9" ht="18" x14ac:dyDescent="0.2">
      <c r="A776" s="785">
        <v>22020101</v>
      </c>
      <c r="B776" s="1405" t="s">
        <v>652</v>
      </c>
      <c r="C776" s="174"/>
      <c r="D776" s="370" t="s">
        <v>807</v>
      </c>
      <c r="E776" s="392" t="s">
        <v>205</v>
      </c>
      <c r="F776" s="368"/>
      <c r="G776" s="390">
        <v>200000</v>
      </c>
      <c r="H776" s="368"/>
      <c r="I776" s="694">
        <v>200000</v>
      </c>
    </row>
    <row r="777" spans="1:9" ht="18" x14ac:dyDescent="0.2">
      <c r="A777" s="785">
        <v>22020102</v>
      </c>
      <c r="B777" s="1405" t="s">
        <v>652</v>
      </c>
      <c r="C777" s="174"/>
      <c r="D777" s="370" t="s">
        <v>807</v>
      </c>
      <c r="E777" s="392" t="s">
        <v>206</v>
      </c>
      <c r="F777" s="368"/>
      <c r="G777" s="390"/>
      <c r="H777" s="368"/>
      <c r="I777" s="694"/>
    </row>
    <row r="778" spans="1:9" ht="18" x14ac:dyDescent="0.2">
      <c r="A778" s="785">
        <v>22020103</v>
      </c>
      <c r="B778" s="1405" t="s">
        <v>652</v>
      </c>
      <c r="C778" s="174"/>
      <c r="D778" s="370" t="s">
        <v>807</v>
      </c>
      <c r="E778" s="392" t="s">
        <v>207</v>
      </c>
      <c r="F778" s="368"/>
      <c r="G778" s="390"/>
      <c r="H778" s="368"/>
      <c r="I778" s="694"/>
    </row>
    <row r="779" spans="1:9" ht="18" x14ac:dyDescent="0.2">
      <c r="A779" s="785">
        <v>22020104</v>
      </c>
      <c r="B779" s="1405" t="s">
        <v>652</v>
      </c>
      <c r="C779" s="174"/>
      <c r="D779" s="370" t="s">
        <v>807</v>
      </c>
      <c r="E779" s="392" t="s">
        <v>208</v>
      </c>
      <c r="F779" s="368"/>
      <c r="G779" s="390"/>
      <c r="H779" s="368"/>
      <c r="I779" s="694"/>
    </row>
    <row r="780" spans="1:9" ht="18" x14ac:dyDescent="0.2">
      <c r="A780" s="232">
        <v>22020300</v>
      </c>
      <c r="B780" s="374"/>
      <c r="C780" s="187"/>
      <c r="D780" s="374" t="s">
        <v>807</v>
      </c>
      <c r="E780" s="375" t="s">
        <v>212</v>
      </c>
      <c r="F780" s="368"/>
      <c r="G780" s="390"/>
      <c r="H780" s="368"/>
      <c r="I780" s="694"/>
    </row>
    <row r="781" spans="1:9" s="120" customFormat="1" ht="21" customHeight="1" x14ac:dyDescent="0.2">
      <c r="A781" s="223">
        <v>22020311</v>
      </c>
      <c r="B781" s="1417" t="s">
        <v>650</v>
      </c>
      <c r="C781" s="174"/>
      <c r="D781" s="370" t="s">
        <v>807</v>
      </c>
      <c r="E781" s="376" t="s">
        <v>448</v>
      </c>
      <c r="F781" s="368">
        <v>6780000</v>
      </c>
      <c r="G781" s="390">
        <v>7000000</v>
      </c>
      <c r="H781" s="368">
        <v>18000000</v>
      </c>
      <c r="I781" s="694">
        <v>20000000</v>
      </c>
    </row>
    <row r="782" spans="1:9" ht="18" x14ac:dyDescent="0.2">
      <c r="A782" s="223">
        <v>22020313</v>
      </c>
      <c r="B782" s="1405" t="s">
        <v>650</v>
      </c>
      <c r="C782" s="174"/>
      <c r="D782" s="370" t="s">
        <v>807</v>
      </c>
      <c r="E782" s="376" t="s">
        <v>221</v>
      </c>
      <c r="F782" s="368"/>
      <c r="G782" s="390"/>
      <c r="H782" s="368"/>
      <c r="I782" s="694"/>
    </row>
    <row r="783" spans="1:9" ht="18" x14ac:dyDescent="0.2">
      <c r="A783" s="232">
        <v>22022000</v>
      </c>
      <c r="B783" s="374"/>
      <c r="C783" s="187"/>
      <c r="D783" s="374" t="s">
        <v>807</v>
      </c>
      <c r="E783" s="379" t="s">
        <v>337</v>
      </c>
      <c r="F783" s="368"/>
      <c r="G783" s="390"/>
      <c r="H783" s="368"/>
      <c r="I783" s="694"/>
    </row>
    <row r="784" spans="1:9" ht="18" x14ac:dyDescent="0.2">
      <c r="A784" s="223">
        <v>22022003</v>
      </c>
      <c r="B784" s="1405" t="s">
        <v>650</v>
      </c>
      <c r="C784" s="174"/>
      <c r="D784" s="370" t="s">
        <v>807</v>
      </c>
      <c r="E784" s="372" t="s">
        <v>249</v>
      </c>
      <c r="F784" s="368"/>
      <c r="G784" s="390"/>
      <c r="H784" s="368"/>
      <c r="I784" s="694"/>
    </row>
    <row r="785" spans="1:9" ht="18" x14ac:dyDescent="0.2">
      <c r="A785" s="223">
        <v>22022005</v>
      </c>
      <c r="B785" s="1405" t="s">
        <v>650</v>
      </c>
      <c r="C785" s="174"/>
      <c r="D785" s="370" t="s">
        <v>807</v>
      </c>
      <c r="E785" s="372" t="s">
        <v>251</v>
      </c>
      <c r="F785" s="368"/>
      <c r="G785" s="390"/>
      <c r="H785" s="368"/>
      <c r="I785" s="694"/>
    </row>
    <row r="786" spans="1:9" ht="35.25" x14ac:dyDescent="0.2">
      <c r="A786" s="223">
        <v>22022007</v>
      </c>
      <c r="B786" s="1405" t="s">
        <v>650</v>
      </c>
      <c r="C786" s="174"/>
      <c r="D786" s="370" t="s">
        <v>807</v>
      </c>
      <c r="E786" s="372" t="s">
        <v>1377</v>
      </c>
      <c r="F786" s="368"/>
      <c r="G786" s="390">
        <v>5000000</v>
      </c>
      <c r="H786" s="368">
        <v>13000000</v>
      </c>
      <c r="I786" s="694">
        <v>15000000</v>
      </c>
    </row>
    <row r="787" spans="1:9" ht="18" x14ac:dyDescent="0.2">
      <c r="A787" s="223">
        <v>22022007</v>
      </c>
      <c r="B787" s="1405" t="s">
        <v>650</v>
      </c>
      <c r="C787" s="174"/>
      <c r="D787" s="370" t="s">
        <v>807</v>
      </c>
      <c r="E787" s="372" t="s">
        <v>252</v>
      </c>
      <c r="F787" s="368">
        <v>32780000</v>
      </c>
      <c r="G787" s="390">
        <v>50000000</v>
      </c>
      <c r="H787" s="368">
        <v>8450000</v>
      </c>
      <c r="I787" s="694">
        <v>50000000</v>
      </c>
    </row>
    <row r="788" spans="1:9" ht="18" x14ac:dyDescent="0.2">
      <c r="A788" s="223">
        <v>22022015</v>
      </c>
      <c r="B788" s="1405" t="s">
        <v>650</v>
      </c>
      <c r="C788" s="174"/>
      <c r="D788" s="370" t="s">
        <v>807</v>
      </c>
      <c r="E788" s="372" t="s">
        <v>257</v>
      </c>
      <c r="F788" s="368"/>
      <c r="G788" s="390"/>
      <c r="H788" s="368"/>
      <c r="I788" s="694"/>
    </row>
    <row r="789" spans="1:9" ht="18" x14ac:dyDescent="0.2">
      <c r="A789" s="223">
        <v>22022017</v>
      </c>
      <c r="B789" s="1405" t="s">
        <v>650</v>
      </c>
      <c r="C789" s="174"/>
      <c r="D789" s="370" t="s">
        <v>807</v>
      </c>
      <c r="E789" s="372" t="s">
        <v>667</v>
      </c>
      <c r="F789" s="368"/>
      <c r="G789" s="390"/>
      <c r="H789" s="368"/>
      <c r="I789" s="694"/>
    </row>
    <row r="790" spans="1:9" ht="18" x14ac:dyDescent="0.2">
      <c r="A790" s="1383">
        <v>220206</v>
      </c>
      <c r="B790" s="1405"/>
      <c r="C790" s="174"/>
      <c r="D790" s="374" t="s">
        <v>807</v>
      </c>
      <c r="E790" s="393" t="s">
        <v>693</v>
      </c>
      <c r="F790" s="368"/>
      <c r="G790" s="390"/>
      <c r="H790" s="368"/>
      <c r="I790" s="694"/>
    </row>
    <row r="791" spans="1:9" ht="21.75" x14ac:dyDescent="0.2">
      <c r="A791" s="1418">
        <v>22020606</v>
      </c>
      <c r="B791" s="1405" t="s">
        <v>650</v>
      </c>
      <c r="C791" s="174"/>
      <c r="D791" s="370" t="s">
        <v>807</v>
      </c>
      <c r="E791" s="968" t="s">
        <v>1376</v>
      </c>
      <c r="F791" s="368">
        <v>28790888</v>
      </c>
      <c r="G791" s="390">
        <v>30000000</v>
      </c>
      <c r="H791" s="368">
        <v>150000000</v>
      </c>
      <c r="I791" s="1360">
        <v>110000000</v>
      </c>
    </row>
    <row r="792" spans="1:9" ht="18" x14ac:dyDescent="0.2">
      <c r="A792" s="1418">
        <v>22020606</v>
      </c>
      <c r="B792" s="1405" t="s">
        <v>650</v>
      </c>
      <c r="C792" s="174"/>
      <c r="D792" s="370" t="s">
        <v>807</v>
      </c>
      <c r="E792" s="394" t="s">
        <v>694</v>
      </c>
      <c r="F792" s="368"/>
      <c r="G792" s="390">
        <v>15000000</v>
      </c>
      <c r="H792" s="368">
        <v>13800000</v>
      </c>
      <c r="I792" s="694">
        <v>5000000</v>
      </c>
    </row>
    <row r="793" spans="1:9" ht="18" x14ac:dyDescent="0.2">
      <c r="A793" s="232">
        <v>22040000</v>
      </c>
      <c r="B793" s="374"/>
      <c r="C793" s="187"/>
      <c r="D793" s="374" t="s">
        <v>807</v>
      </c>
      <c r="E793" s="375" t="s">
        <v>261</v>
      </c>
      <c r="F793" s="368"/>
      <c r="G793" s="390"/>
      <c r="H793" s="368"/>
      <c r="I793" s="694"/>
    </row>
    <row r="794" spans="1:9" ht="18" x14ac:dyDescent="0.2">
      <c r="A794" s="232">
        <v>22040100</v>
      </c>
      <c r="B794" s="374"/>
      <c r="C794" s="187"/>
      <c r="D794" s="374" t="s">
        <v>807</v>
      </c>
      <c r="E794" s="375" t="s">
        <v>262</v>
      </c>
      <c r="F794" s="368"/>
      <c r="G794" s="390"/>
      <c r="H794" s="368"/>
      <c r="I794" s="694"/>
    </row>
    <row r="795" spans="1:9" ht="18.75" thickBot="1" x14ac:dyDescent="0.25">
      <c r="A795" s="1372">
        <v>22040109</v>
      </c>
      <c r="B795" s="1407" t="s">
        <v>650</v>
      </c>
      <c r="C795" s="1373"/>
      <c r="D795" s="902" t="s">
        <v>807</v>
      </c>
      <c r="E795" s="1419" t="s">
        <v>434</v>
      </c>
      <c r="F795" s="1420">
        <v>8903400</v>
      </c>
      <c r="G795" s="1409">
        <v>10000000</v>
      </c>
      <c r="H795" s="1420">
        <v>16200000</v>
      </c>
      <c r="I795" s="1410">
        <v>20000000</v>
      </c>
    </row>
    <row r="796" spans="1:9" ht="18.75" thickBot="1" x14ac:dyDescent="0.25">
      <c r="A796" s="1399"/>
      <c r="B796" s="1400"/>
      <c r="C796" s="1401"/>
      <c r="D796" s="1415"/>
      <c r="E796" s="1402" t="s">
        <v>164</v>
      </c>
      <c r="F796" s="1369">
        <f>SUM(F739:F771)</f>
        <v>4316443.1952</v>
      </c>
      <c r="G796" s="1369">
        <f>SUM(G739:G773)</f>
        <v>6398470.7520000003</v>
      </c>
      <c r="H796" s="1369">
        <f>SUM(H739:H773)</f>
        <v>3407718.3119999999</v>
      </c>
      <c r="I796" s="1369">
        <f>SUM(I739:I773)</f>
        <v>12236036.52</v>
      </c>
    </row>
    <row r="797" spans="1:9" ht="18.75" thickBot="1" x14ac:dyDescent="0.25">
      <c r="A797" s="552"/>
      <c r="B797" s="553"/>
      <c r="C797" s="554"/>
      <c r="D797" s="553"/>
      <c r="E797" s="555" t="s">
        <v>203</v>
      </c>
      <c r="F797" s="517">
        <f>SUM(F776:F795)</f>
        <v>77254288</v>
      </c>
      <c r="G797" s="517">
        <f>SUM(G776:G795)</f>
        <v>117200000</v>
      </c>
      <c r="H797" s="517">
        <f>SUM(H776:H795)</f>
        <v>219450000</v>
      </c>
      <c r="I797" s="517">
        <f>SUM(I776:I795)</f>
        <v>220200000</v>
      </c>
    </row>
    <row r="798" spans="1:9" ht="27.95" customHeight="1" thickBot="1" x14ac:dyDescent="0.25">
      <c r="A798" s="240"/>
      <c r="B798" s="264"/>
      <c r="C798" s="198"/>
      <c r="D798" s="383"/>
      <c r="E798" s="384" t="s">
        <v>296</v>
      </c>
      <c r="F798" s="385">
        <f>SUM(F796:F797)</f>
        <v>81570731.195199996</v>
      </c>
      <c r="G798" s="385">
        <f>SUM(G796:G797)</f>
        <v>123598470.752</v>
      </c>
      <c r="H798" s="385">
        <f>SUM(H796:H797)</f>
        <v>222857718.31200001</v>
      </c>
      <c r="I798" s="385">
        <f>SUM(I796:I797)</f>
        <v>232436036.52000001</v>
      </c>
    </row>
    <row r="799" spans="1:9" ht="22.5" x14ac:dyDescent="0.25">
      <c r="A799" s="1535" t="s">
        <v>786</v>
      </c>
      <c r="B799" s="1536"/>
      <c r="C799" s="1536"/>
      <c r="D799" s="1536"/>
      <c r="E799" s="1536"/>
      <c r="F799" s="1536"/>
      <c r="G799" s="1536"/>
      <c r="H799" s="1536"/>
      <c r="I799" s="1537"/>
    </row>
    <row r="800" spans="1:9" ht="19.5" x14ac:dyDescent="0.2">
      <c r="A800" s="1538" t="s">
        <v>487</v>
      </c>
      <c r="B800" s="1539"/>
      <c r="C800" s="1539"/>
      <c r="D800" s="1539"/>
      <c r="E800" s="1539"/>
      <c r="F800" s="1539"/>
      <c r="G800" s="1539"/>
      <c r="H800" s="1539"/>
      <c r="I800" s="1540"/>
    </row>
    <row r="801" spans="1:9" ht="21.75" customHeight="1" x14ac:dyDescent="0.25">
      <c r="A801" s="1541" t="s">
        <v>1392</v>
      </c>
      <c r="B801" s="1542"/>
      <c r="C801" s="1542"/>
      <c r="D801" s="1542"/>
      <c r="E801" s="1542"/>
      <c r="F801" s="1542"/>
      <c r="G801" s="1542"/>
      <c r="H801" s="1542"/>
      <c r="I801" s="1543"/>
    </row>
    <row r="802" spans="1:9" ht="18.75" customHeight="1" thickBot="1" x14ac:dyDescent="0.3">
      <c r="A802" s="1571" t="s">
        <v>277</v>
      </c>
      <c r="B802" s="1571"/>
      <c r="C802" s="1571"/>
      <c r="D802" s="1571"/>
      <c r="E802" s="1571"/>
      <c r="F802" s="1571"/>
      <c r="G802" s="1571"/>
      <c r="H802" s="1571"/>
      <c r="I802" s="1571"/>
    </row>
    <row r="803" spans="1:9" ht="18.75" customHeight="1" thickBot="1" x14ac:dyDescent="0.25">
      <c r="A803" s="1556" t="s">
        <v>394</v>
      </c>
      <c r="B803" s="1557"/>
      <c r="C803" s="1557"/>
      <c r="D803" s="1557"/>
      <c r="E803" s="1557"/>
      <c r="F803" s="1557"/>
      <c r="G803" s="1557"/>
      <c r="H803" s="1557"/>
      <c r="I803" s="1558"/>
    </row>
    <row r="804" spans="1:9" ht="54.75" customHeight="1" thickBot="1" x14ac:dyDescent="0.25">
      <c r="A804" s="1363" t="s">
        <v>465</v>
      </c>
      <c r="B804" s="163" t="s">
        <v>459</v>
      </c>
      <c r="C804" s="1364" t="s">
        <v>455</v>
      </c>
      <c r="D804" s="163" t="s">
        <v>458</v>
      </c>
      <c r="E804" s="1285" t="s">
        <v>1</v>
      </c>
      <c r="F804" s="163" t="s">
        <v>1393</v>
      </c>
      <c r="G804" s="163" t="s">
        <v>1394</v>
      </c>
      <c r="H804" s="163" t="s">
        <v>1395</v>
      </c>
      <c r="I804" s="163" t="s">
        <v>1396</v>
      </c>
    </row>
    <row r="805" spans="1:9" ht="18" x14ac:dyDescent="0.2">
      <c r="A805" s="233">
        <v>20000000</v>
      </c>
      <c r="B805" s="89"/>
      <c r="C805" s="188"/>
      <c r="D805" s="1370" t="s">
        <v>807</v>
      </c>
      <c r="E805" s="90" t="s">
        <v>163</v>
      </c>
      <c r="F805" s="91"/>
      <c r="G805" s="1371"/>
      <c r="H805" s="91"/>
      <c r="I805" s="352"/>
    </row>
    <row r="806" spans="1:9" ht="18" x14ac:dyDescent="0.2">
      <c r="A806" s="228">
        <v>21000000</v>
      </c>
      <c r="B806" s="78"/>
      <c r="C806" s="182"/>
      <c r="D806" s="374" t="s">
        <v>807</v>
      </c>
      <c r="E806" s="11" t="s">
        <v>164</v>
      </c>
      <c r="F806" s="74"/>
      <c r="G806" s="18"/>
      <c r="H806" s="74"/>
      <c r="I806" s="19"/>
    </row>
    <row r="807" spans="1:9" ht="18" x14ac:dyDescent="0.2">
      <c r="A807" s="228">
        <v>21010000</v>
      </c>
      <c r="B807" s="78"/>
      <c r="C807" s="182"/>
      <c r="D807" s="374" t="s">
        <v>807</v>
      </c>
      <c r="E807" s="11" t="s">
        <v>165</v>
      </c>
      <c r="F807" s="74"/>
      <c r="G807" s="18"/>
      <c r="H807" s="74"/>
      <c r="I807" s="19"/>
    </row>
    <row r="808" spans="1:9" ht="18" x14ac:dyDescent="0.2">
      <c r="A808" s="230">
        <v>21010103</v>
      </c>
      <c r="B808" s="162" t="s">
        <v>650</v>
      </c>
      <c r="C808" s="184"/>
      <c r="D808" s="370" t="s">
        <v>807</v>
      </c>
      <c r="E808" s="79" t="s">
        <v>168</v>
      </c>
      <c r="F808" s="80"/>
      <c r="G808" s="18"/>
      <c r="H808" s="74"/>
      <c r="I808" s="19"/>
    </row>
    <row r="809" spans="1:9" ht="18" x14ac:dyDescent="0.2">
      <c r="A809" s="230">
        <v>21010104</v>
      </c>
      <c r="B809" s="162" t="s">
        <v>650</v>
      </c>
      <c r="C809" s="184"/>
      <c r="D809" s="370" t="s">
        <v>807</v>
      </c>
      <c r="E809" s="79" t="s">
        <v>169</v>
      </c>
      <c r="F809" s="18">
        <f>G809-(G809*5%)</f>
        <v>839460.85</v>
      </c>
      <c r="G809" s="18">
        <v>883643</v>
      </c>
      <c r="H809" s="368">
        <f>G809/12*9</f>
        <v>662732.25</v>
      </c>
      <c r="I809" s="19">
        <f>COMMUNITY!D53</f>
        <v>871787</v>
      </c>
    </row>
    <row r="810" spans="1:9" ht="18" x14ac:dyDescent="0.2">
      <c r="A810" s="230">
        <v>21010105</v>
      </c>
      <c r="B810" s="162" t="s">
        <v>650</v>
      </c>
      <c r="C810" s="184"/>
      <c r="D810" s="370" t="s">
        <v>807</v>
      </c>
      <c r="E810" s="79" t="s">
        <v>170</v>
      </c>
      <c r="F810" s="18">
        <f>G810-(G810*5%)</f>
        <v>139322.25</v>
      </c>
      <c r="G810" s="18">
        <v>146655</v>
      </c>
      <c r="H810" s="368">
        <f>G810/12*9</f>
        <v>109991.25</v>
      </c>
      <c r="I810" s="19">
        <f>COMMUNITY!D50</f>
        <v>1518510</v>
      </c>
    </row>
    <row r="811" spans="1:9" ht="18" x14ac:dyDescent="0.2">
      <c r="A811" s="230">
        <v>21010106</v>
      </c>
      <c r="B811" s="162" t="s">
        <v>650</v>
      </c>
      <c r="C811" s="184"/>
      <c r="D811" s="370" t="s">
        <v>807</v>
      </c>
      <c r="E811" s="79" t="s">
        <v>171</v>
      </c>
      <c r="F811" s="80"/>
      <c r="G811" s="18"/>
      <c r="H811" s="29"/>
      <c r="I811" s="19"/>
    </row>
    <row r="812" spans="1:9" s="120" customFormat="1" ht="18" x14ac:dyDescent="0.2">
      <c r="A812" s="234"/>
      <c r="B812" s="1392" t="s">
        <v>650</v>
      </c>
      <c r="C812" s="184"/>
      <c r="D812" s="370" t="s">
        <v>807</v>
      </c>
      <c r="E812" s="63" t="s">
        <v>686</v>
      </c>
      <c r="F812" s="80"/>
      <c r="G812" s="18">
        <v>154544.69999999998</v>
      </c>
      <c r="H812" s="29"/>
      <c r="I812" s="19">
        <v>2400000</v>
      </c>
    </row>
    <row r="813" spans="1:9" ht="18" x14ac:dyDescent="0.2">
      <c r="A813" s="228">
        <v>21020000</v>
      </c>
      <c r="B813" s="78"/>
      <c r="C813" s="182"/>
      <c r="D813" s="374" t="s">
        <v>807</v>
      </c>
      <c r="E813" s="11" t="s">
        <v>176</v>
      </c>
      <c r="F813" s="80"/>
      <c r="G813" s="18"/>
      <c r="H813" s="29"/>
      <c r="I813" s="19"/>
    </row>
    <row r="814" spans="1:9" ht="18" x14ac:dyDescent="0.2">
      <c r="A814" s="228">
        <v>21020300</v>
      </c>
      <c r="B814" s="78"/>
      <c r="C814" s="182"/>
      <c r="D814" s="374" t="s">
        <v>807</v>
      </c>
      <c r="E814" s="11" t="s">
        <v>192</v>
      </c>
      <c r="F814" s="80"/>
      <c r="G814" s="18"/>
      <c r="H814" s="29"/>
      <c r="I814" s="19"/>
    </row>
    <row r="815" spans="1:9" ht="18" x14ac:dyDescent="0.2">
      <c r="A815" s="230">
        <v>21020301</v>
      </c>
      <c r="B815" s="162" t="s">
        <v>650</v>
      </c>
      <c r="C815" s="184"/>
      <c r="D815" s="370" t="s">
        <v>807</v>
      </c>
      <c r="E815" s="63" t="s">
        <v>177</v>
      </c>
      <c r="F815" s="18"/>
      <c r="G815" s="18"/>
      <c r="H815" s="74"/>
      <c r="I815" s="19"/>
    </row>
    <row r="816" spans="1:9" ht="18" x14ac:dyDescent="0.2">
      <c r="A816" s="230">
        <v>21020302</v>
      </c>
      <c r="B816" s="162" t="s">
        <v>650</v>
      </c>
      <c r="C816" s="184"/>
      <c r="D816" s="370" t="s">
        <v>807</v>
      </c>
      <c r="E816" s="63" t="s">
        <v>178</v>
      </c>
      <c r="F816" s="18"/>
      <c r="G816" s="18"/>
      <c r="H816" s="74"/>
      <c r="I816" s="19"/>
    </row>
    <row r="817" spans="1:9" ht="18" x14ac:dyDescent="0.2">
      <c r="A817" s="230">
        <v>21020303</v>
      </c>
      <c r="B817" s="162" t="s">
        <v>650</v>
      </c>
      <c r="C817" s="184"/>
      <c r="D817" s="370" t="s">
        <v>807</v>
      </c>
      <c r="E817" s="63" t="s">
        <v>179</v>
      </c>
      <c r="F817" s="18"/>
      <c r="G817" s="18"/>
      <c r="H817" s="74"/>
      <c r="I817" s="19"/>
    </row>
    <row r="818" spans="1:9" ht="18" x14ac:dyDescent="0.2">
      <c r="A818" s="230">
        <v>21020304</v>
      </c>
      <c r="B818" s="162" t="s">
        <v>650</v>
      </c>
      <c r="C818" s="184"/>
      <c r="D818" s="370" t="s">
        <v>807</v>
      </c>
      <c r="E818" s="63" t="s">
        <v>180</v>
      </c>
      <c r="F818" s="18"/>
      <c r="G818" s="18"/>
      <c r="H818" s="74"/>
      <c r="I818" s="19"/>
    </row>
    <row r="819" spans="1:9" ht="18" x14ac:dyDescent="0.2">
      <c r="A819" s="230">
        <v>21020312</v>
      </c>
      <c r="B819" s="162" t="s">
        <v>650</v>
      </c>
      <c r="C819" s="184"/>
      <c r="D819" s="370" t="s">
        <v>807</v>
      </c>
      <c r="E819" s="63" t="s">
        <v>183</v>
      </c>
      <c r="F819" s="18"/>
      <c r="G819" s="18"/>
      <c r="H819" s="74"/>
      <c r="I819" s="19"/>
    </row>
    <row r="820" spans="1:9" ht="18" x14ac:dyDescent="0.2">
      <c r="A820" s="230">
        <v>21020315</v>
      </c>
      <c r="B820" s="162" t="s">
        <v>650</v>
      </c>
      <c r="C820" s="184"/>
      <c r="D820" s="370" t="s">
        <v>807</v>
      </c>
      <c r="E820" s="63" t="s">
        <v>186</v>
      </c>
      <c r="F820" s="18"/>
      <c r="G820" s="18"/>
      <c r="H820" s="74"/>
      <c r="I820" s="19"/>
    </row>
    <row r="821" spans="1:9" ht="18" x14ac:dyDescent="0.2">
      <c r="A821" s="230">
        <v>21020314</v>
      </c>
      <c r="B821" s="162" t="s">
        <v>650</v>
      </c>
      <c r="C821" s="184"/>
      <c r="D821" s="370" t="s">
        <v>807</v>
      </c>
      <c r="E821" s="63" t="s">
        <v>523</v>
      </c>
      <c r="F821" s="80"/>
      <c r="G821" s="18"/>
      <c r="H821" s="29"/>
      <c r="I821" s="19"/>
    </row>
    <row r="822" spans="1:9" ht="18" x14ac:dyDescent="0.2">
      <c r="A822" s="230">
        <v>21020305</v>
      </c>
      <c r="B822" s="162" t="s">
        <v>650</v>
      </c>
      <c r="C822" s="184"/>
      <c r="D822" s="370" t="s">
        <v>807</v>
      </c>
      <c r="E822" s="63" t="s">
        <v>524</v>
      </c>
      <c r="F822" s="80"/>
      <c r="G822" s="18"/>
      <c r="H822" s="29"/>
      <c r="I822" s="19"/>
    </row>
    <row r="823" spans="1:9" ht="18" x14ac:dyDescent="0.2">
      <c r="A823" s="230">
        <v>21020306</v>
      </c>
      <c r="B823" s="162" t="s">
        <v>650</v>
      </c>
      <c r="C823" s="184"/>
      <c r="D823" s="370" t="s">
        <v>807</v>
      </c>
      <c r="E823" s="63" t="s">
        <v>525</v>
      </c>
      <c r="F823" s="80"/>
      <c r="G823" s="18"/>
      <c r="H823" s="29"/>
      <c r="I823" s="19"/>
    </row>
    <row r="824" spans="1:9" ht="18" x14ac:dyDescent="0.2">
      <c r="A824" s="228">
        <v>21020400</v>
      </c>
      <c r="B824" s="78"/>
      <c r="C824" s="182"/>
      <c r="D824" s="374" t="s">
        <v>807</v>
      </c>
      <c r="E824" s="11" t="s">
        <v>193</v>
      </c>
      <c r="F824" s="80"/>
      <c r="G824" s="18"/>
      <c r="H824" s="29"/>
      <c r="I824" s="19"/>
    </row>
    <row r="825" spans="1:9" ht="18" x14ac:dyDescent="0.2">
      <c r="A825" s="230">
        <v>21020401</v>
      </c>
      <c r="B825" s="162" t="s">
        <v>650</v>
      </c>
      <c r="C825" s="184"/>
      <c r="D825" s="370" t="s">
        <v>807</v>
      </c>
      <c r="E825" s="63" t="s">
        <v>177</v>
      </c>
      <c r="F825" s="18">
        <f t="shared" ref="F825:F830" si="26">G825-(G825*5%)</f>
        <v>293811.29749999999</v>
      </c>
      <c r="G825" s="18">
        <v>309275.05</v>
      </c>
      <c r="H825" s="368">
        <f t="shared" ref="H825:H830" si="27">G825/12*9</f>
        <v>231956.28750000001</v>
      </c>
      <c r="I825" s="19">
        <f>COMMUNITY!F53</f>
        <v>305125.44999999995</v>
      </c>
    </row>
    <row r="826" spans="1:9" ht="18" x14ac:dyDescent="0.2">
      <c r="A826" s="230">
        <v>21020402</v>
      </c>
      <c r="B826" s="162" t="s">
        <v>650</v>
      </c>
      <c r="C826" s="184"/>
      <c r="D826" s="370" t="s">
        <v>807</v>
      </c>
      <c r="E826" s="63" t="s">
        <v>178</v>
      </c>
      <c r="F826" s="18">
        <f t="shared" si="26"/>
        <v>167892.17</v>
      </c>
      <c r="G826" s="18">
        <v>176728.6</v>
      </c>
      <c r="H826" s="368">
        <f t="shared" si="27"/>
        <v>132546.45000000001</v>
      </c>
      <c r="I826" s="19">
        <f>COMMUNITY!G53</f>
        <v>174357.40000000002</v>
      </c>
    </row>
    <row r="827" spans="1:9" ht="18" x14ac:dyDescent="0.2">
      <c r="A827" s="230">
        <v>21020403</v>
      </c>
      <c r="B827" s="162" t="s">
        <v>650</v>
      </c>
      <c r="C827" s="184"/>
      <c r="D827" s="370" t="s">
        <v>807</v>
      </c>
      <c r="E827" s="63" t="s">
        <v>179</v>
      </c>
      <c r="F827" s="18">
        <f t="shared" si="26"/>
        <v>21546</v>
      </c>
      <c r="G827" s="18">
        <v>22680</v>
      </c>
      <c r="H827" s="368">
        <f t="shared" si="27"/>
        <v>17010</v>
      </c>
      <c r="I827" s="19">
        <f>COMMUNITY!H53</f>
        <v>9720</v>
      </c>
    </row>
    <row r="828" spans="1:9" ht="18" x14ac:dyDescent="0.2">
      <c r="A828" s="230">
        <v>21020404</v>
      </c>
      <c r="B828" s="162" t="s">
        <v>650</v>
      </c>
      <c r="C828" s="184"/>
      <c r="D828" s="370" t="s">
        <v>807</v>
      </c>
      <c r="E828" s="63" t="s">
        <v>180</v>
      </c>
      <c r="F828" s="18">
        <f t="shared" si="26"/>
        <v>41973.042500000003</v>
      </c>
      <c r="G828" s="18">
        <v>44182.15</v>
      </c>
      <c r="H828" s="368">
        <f t="shared" si="27"/>
        <v>33136.612500000003</v>
      </c>
      <c r="I828" s="19">
        <f>COMMUNITY!I53</f>
        <v>43589.350000000006</v>
      </c>
    </row>
    <row r="829" spans="1:9" ht="18" x14ac:dyDescent="0.2">
      <c r="A829" s="230">
        <v>21020412</v>
      </c>
      <c r="B829" s="162" t="s">
        <v>650</v>
      </c>
      <c r="C829" s="184"/>
      <c r="D829" s="370" t="s">
        <v>807</v>
      </c>
      <c r="E829" s="63" t="s">
        <v>183</v>
      </c>
      <c r="F829" s="18">
        <f t="shared" si="26"/>
        <v>0</v>
      </c>
      <c r="G829" s="18"/>
      <c r="H829" s="368">
        <f t="shared" si="27"/>
        <v>0</v>
      </c>
      <c r="I829" s="19"/>
    </row>
    <row r="830" spans="1:9" ht="18" x14ac:dyDescent="0.2">
      <c r="A830" s="230">
        <v>21020415</v>
      </c>
      <c r="B830" s="162" t="s">
        <v>650</v>
      </c>
      <c r="C830" s="184"/>
      <c r="D830" s="370" t="s">
        <v>807</v>
      </c>
      <c r="E830" s="63" t="s">
        <v>186</v>
      </c>
      <c r="F830" s="18">
        <f t="shared" si="26"/>
        <v>110373.0425</v>
      </c>
      <c r="G830" s="18">
        <v>116182.15</v>
      </c>
      <c r="H830" s="368">
        <f t="shared" si="27"/>
        <v>87136.612499999988</v>
      </c>
      <c r="I830" s="19">
        <f>COMMUNITY!J53</f>
        <v>67589.350000000006</v>
      </c>
    </row>
    <row r="831" spans="1:9" ht="18" x14ac:dyDescent="0.2">
      <c r="A831" s="228">
        <v>21020500</v>
      </c>
      <c r="B831" s="78"/>
      <c r="C831" s="182"/>
      <c r="D831" s="374" t="s">
        <v>807</v>
      </c>
      <c r="E831" s="11" t="s">
        <v>194</v>
      </c>
      <c r="F831" s="795">
        <v>0</v>
      </c>
      <c r="G831" s="18"/>
      <c r="H831" s="74">
        <f t="shared" ref="H831:H837" si="28">G831/12*9</f>
        <v>0</v>
      </c>
      <c r="I831" s="19"/>
    </row>
    <row r="832" spans="1:9" ht="18" x14ac:dyDescent="0.2">
      <c r="A832" s="230">
        <v>21020501</v>
      </c>
      <c r="B832" s="162" t="s">
        <v>650</v>
      </c>
      <c r="C832" s="184"/>
      <c r="D832" s="370" t="s">
        <v>807</v>
      </c>
      <c r="E832" s="63" t="s">
        <v>177</v>
      </c>
      <c r="F832" s="18">
        <f t="shared" ref="F832:F837" si="29">G832-(G832*5%)</f>
        <v>48762.787499999999</v>
      </c>
      <c r="G832" s="18">
        <v>51329.25</v>
      </c>
      <c r="H832" s="368">
        <f t="shared" si="28"/>
        <v>38496.9375</v>
      </c>
      <c r="I832" s="19">
        <f>COMMUNITY!F50</f>
        <v>531478.49999999988</v>
      </c>
    </row>
    <row r="833" spans="1:9" ht="18" x14ac:dyDescent="0.2">
      <c r="A833" s="241">
        <v>21020502</v>
      </c>
      <c r="B833" s="162" t="s">
        <v>650</v>
      </c>
      <c r="C833" s="186"/>
      <c r="D833" s="370" t="s">
        <v>807</v>
      </c>
      <c r="E833" s="63" t="s">
        <v>178</v>
      </c>
      <c r="F833" s="18">
        <f t="shared" si="29"/>
        <v>27864.45</v>
      </c>
      <c r="G833" s="18">
        <v>29331</v>
      </c>
      <c r="H833" s="368">
        <f t="shared" si="28"/>
        <v>21998.25</v>
      </c>
      <c r="I833" s="19">
        <f>COMMUNITY!G50</f>
        <v>303702.00000000006</v>
      </c>
    </row>
    <row r="834" spans="1:9" ht="18" x14ac:dyDescent="0.2">
      <c r="A834" s="241">
        <v>21020503</v>
      </c>
      <c r="B834" s="162" t="s">
        <v>650</v>
      </c>
      <c r="C834" s="186"/>
      <c r="D834" s="370" t="s">
        <v>807</v>
      </c>
      <c r="E834" s="63" t="s">
        <v>179</v>
      </c>
      <c r="F834" s="18">
        <f t="shared" si="29"/>
        <v>5130</v>
      </c>
      <c r="G834" s="18">
        <v>5400</v>
      </c>
      <c r="H834" s="368">
        <f t="shared" si="28"/>
        <v>4050</v>
      </c>
      <c r="I834" s="19">
        <f>COMMUNITY!H50</f>
        <v>30240</v>
      </c>
    </row>
    <row r="835" spans="1:9" ht="18" x14ac:dyDescent="0.2">
      <c r="A835" s="241">
        <v>21020504</v>
      </c>
      <c r="B835" s="162" t="s">
        <v>650</v>
      </c>
      <c r="C835" s="186"/>
      <c r="D835" s="370" t="s">
        <v>807</v>
      </c>
      <c r="E835" s="63" t="s">
        <v>180</v>
      </c>
      <c r="F835" s="18">
        <f t="shared" si="29"/>
        <v>6966.1125000000002</v>
      </c>
      <c r="G835" s="18">
        <v>7332.75</v>
      </c>
      <c r="H835" s="368">
        <f t="shared" si="28"/>
        <v>5499.5625</v>
      </c>
      <c r="I835" s="19">
        <f>COMMUNITY!I50</f>
        <v>75925.500000000015</v>
      </c>
    </row>
    <row r="836" spans="1:9" ht="18" x14ac:dyDescent="0.2">
      <c r="A836" s="241">
        <v>21020512</v>
      </c>
      <c r="B836" s="162" t="s">
        <v>650</v>
      </c>
      <c r="C836" s="186"/>
      <c r="D836" s="370" t="s">
        <v>807</v>
      </c>
      <c r="E836" s="63" t="s">
        <v>183</v>
      </c>
      <c r="F836" s="18">
        <f t="shared" si="29"/>
        <v>0</v>
      </c>
      <c r="G836" s="18"/>
      <c r="H836" s="368">
        <f t="shared" si="28"/>
        <v>0</v>
      </c>
      <c r="I836" s="19"/>
    </row>
    <row r="837" spans="1:9" ht="18" x14ac:dyDescent="0.2">
      <c r="A837" s="241">
        <v>21020515</v>
      </c>
      <c r="B837" s="162" t="s">
        <v>650</v>
      </c>
      <c r="C837" s="186"/>
      <c r="D837" s="370" t="s">
        <v>807</v>
      </c>
      <c r="E837" s="63" t="s">
        <v>186</v>
      </c>
      <c r="F837" s="18">
        <f t="shared" si="29"/>
        <v>68636.008499999996</v>
      </c>
      <c r="G837" s="18">
        <v>72248.429999999993</v>
      </c>
      <c r="H837" s="368">
        <f t="shared" si="28"/>
        <v>54186.322499999995</v>
      </c>
      <c r="I837" s="19">
        <f>COMMUNITY!J50</f>
        <v>171925.5</v>
      </c>
    </row>
    <row r="838" spans="1:9" ht="18" x14ac:dyDescent="0.2">
      <c r="A838" s="241"/>
      <c r="B838" s="162" t="s">
        <v>650</v>
      </c>
      <c r="C838" s="186"/>
      <c r="D838" s="370" t="s">
        <v>807</v>
      </c>
      <c r="E838" s="63" t="s">
        <v>686</v>
      </c>
      <c r="F838" s="80"/>
      <c r="G838" s="18"/>
      <c r="H838" s="80"/>
      <c r="I838" s="19"/>
    </row>
    <row r="839" spans="1:9" ht="18" x14ac:dyDescent="0.2">
      <c r="A839" s="231">
        <v>21020600</v>
      </c>
      <c r="B839" s="83"/>
      <c r="C839" s="185"/>
      <c r="D839" s="374" t="s">
        <v>807</v>
      </c>
      <c r="E839" s="11" t="s">
        <v>195</v>
      </c>
      <c r="F839" s="80"/>
      <c r="G839" s="18"/>
      <c r="H839" s="80"/>
      <c r="I839" s="19"/>
    </row>
    <row r="840" spans="1:9" ht="18" x14ac:dyDescent="0.2">
      <c r="A840" s="241">
        <v>21020602</v>
      </c>
      <c r="B840" s="162" t="s">
        <v>650</v>
      </c>
      <c r="C840" s="186"/>
      <c r="D840" s="370" t="s">
        <v>807</v>
      </c>
      <c r="E840" s="79" t="s">
        <v>196</v>
      </c>
      <c r="F840" s="80">
        <v>1280000</v>
      </c>
      <c r="G840" s="121">
        <v>5000000</v>
      </c>
      <c r="H840" s="80">
        <v>424000</v>
      </c>
      <c r="I840" s="359">
        <v>5000000</v>
      </c>
    </row>
    <row r="841" spans="1:9" ht="18" x14ac:dyDescent="0.2">
      <c r="A841" s="241">
        <v>21020605</v>
      </c>
      <c r="B841" s="162" t="s">
        <v>650</v>
      </c>
      <c r="C841" s="186"/>
      <c r="D841" s="370" t="s">
        <v>807</v>
      </c>
      <c r="E841" s="79" t="s">
        <v>198</v>
      </c>
      <c r="F841" s="80"/>
      <c r="G841" s="121"/>
      <c r="H841" s="80"/>
      <c r="I841" s="359"/>
    </row>
    <row r="842" spans="1:9" ht="18" x14ac:dyDescent="0.2">
      <c r="A842" s="232">
        <v>21030100</v>
      </c>
      <c r="B842" s="85"/>
      <c r="C842" s="187"/>
      <c r="D842" s="374" t="s">
        <v>807</v>
      </c>
      <c r="E842" s="58" t="s">
        <v>199</v>
      </c>
      <c r="F842" s="74"/>
      <c r="G842" s="29"/>
      <c r="H842" s="29"/>
      <c r="I842" s="720"/>
    </row>
    <row r="843" spans="1:9" ht="18" x14ac:dyDescent="0.2">
      <c r="A843" s="1379">
        <v>22010100</v>
      </c>
      <c r="B843" s="162" t="s">
        <v>1322</v>
      </c>
      <c r="C843" s="215"/>
      <c r="D843" s="370" t="s">
        <v>807</v>
      </c>
      <c r="E843" s="972" t="s">
        <v>1389</v>
      </c>
      <c r="F843" s="74"/>
      <c r="G843" s="29">
        <v>840000</v>
      </c>
      <c r="H843" s="29"/>
      <c r="I843" s="19"/>
    </row>
    <row r="844" spans="1:9" ht="18" x14ac:dyDescent="0.2">
      <c r="A844" s="232">
        <v>22020000</v>
      </c>
      <c r="B844" s="85"/>
      <c r="C844" s="187"/>
      <c r="D844" s="374" t="s">
        <v>807</v>
      </c>
      <c r="E844" s="58" t="s">
        <v>203</v>
      </c>
      <c r="F844" s="80"/>
      <c r="G844" s="121"/>
      <c r="H844" s="80"/>
      <c r="I844" s="359"/>
    </row>
    <row r="845" spans="1:9" ht="18" x14ac:dyDescent="0.2">
      <c r="A845" s="232">
        <v>22020100</v>
      </c>
      <c r="B845" s="85"/>
      <c r="C845" s="187"/>
      <c r="D845" s="374" t="s">
        <v>807</v>
      </c>
      <c r="E845" s="58" t="s">
        <v>204</v>
      </c>
      <c r="F845" s="80"/>
      <c r="G845" s="121"/>
      <c r="H845" s="80"/>
      <c r="I845" s="359"/>
    </row>
    <row r="846" spans="1:9" ht="18" x14ac:dyDescent="0.2">
      <c r="A846" s="223">
        <v>22020102</v>
      </c>
      <c r="B846" s="162" t="s">
        <v>652</v>
      </c>
      <c r="C846" s="174"/>
      <c r="D846" s="370" t="s">
        <v>807</v>
      </c>
      <c r="E846" s="84" t="s">
        <v>206</v>
      </c>
      <c r="F846" s="80"/>
      <c r="G846" s="121">
        <v>150000</v>
      </c>
      <c r="H846" s="80"/>
      <c r="I846" s="359">
        <v>150000</v>
      </c>
    </row>
    <row r="847" spans="1:9" ht="18" x14ac:dyDescent="0.2">
      <c r="A847" s="232">
        <v>22020300</v>
      </c>
      <c r="B847" s="85"/>
      <c r="C847" s="187"/>
      <c r="D847" s="374" t="s">
        <v>807</v>
      </c>
      <c r="E847" s="58" t="s">
        <v>212</v>
      </c>
      <c r="F847" s="80"/>
      <c r="G847" s="121"/>
      <c r="H847" s="80"/>
      <c r="I847" s="359"/>
    </row>
    <row r="848" spans="1:9" ht="18" x14ac:dyDescent="0.2">
      <c r="A848" s="223">
        <v>22020313</v>
      </c>
      <c r="B848" s="162" t="s">
        <v>650</v>
      </c>
      <c r="C848" s="174"/>
      <c r="D848" s="370" t="s">
        <v>807</v>
      </c>
      <c r="E848" s="84" t="s">
        <v>221</v>
      </c>
      <c r="F848" s="80">
        <v>1870000</v>
      </c>
      <c r="G848" s="121">
        <v>3000000</v>
      </c>
      <c r="H848" s="80">
        <v>1908000</v>
      </c>
      <c r="I848" s="359">
        <v>3000000</v>
      </c>
    </row>
    <row r="849" spans="1:9" ht="20.25" customHeight="1" x14ac:dyDescent="0.2">
      <c r="A849" s="232">
        <v>22020700</v>
      </c>
      <c r="B849" s="85"/>
      <c r="C849" s="187"/>
      <c r="D849" s="374" t="s">
        <v>807</v>
      </c>
      <c r="E849" s="58" t="s">
        <v>234</v>
      </c>
      <c r="F849" s="80"/>
      <c r="G849" s="121"/>
      <c r="H849" s="80"/>
      <c r="I849" s="359"/>
    </row>
    <row r="850" spans="1:9" s="120" customFormat="1" ht="18" x14ac:dyDescent="0.2">
      <c r="A850" s="223">
        <v>22020702</v>
      </c>
      <c r="B850" s="1392" t="s">
        <v>650</v>
      </c>
      <c r="C850" s="174"/>
      <c r="D850" s="370" t="s">
        <v>807</v>
      </c>
      <c r="E850" s="63" t="s">
        <v>235</v>
      </c>
      <c r="F850" s="80"/>
      <c r="G850" s="121"/>
      <c r="H850" s="80"/>
      <c r="I850" s="359"/>
    </row>
    <row r="851" spans="1:9" ht="18" x14ac:dyDescent="0.2">
      <c r="A851" s="232">
        <v>22022000</v>
      </c>
      <c r="B851" s="85"/>
      <c r="C851" s="187"/>
      <c r="D851" s="374" t="s">
        <v>807</v>
      </c>
      <c r="E851" s="58" t="s">
        <v>246</v>
      </c>
      <c r="F851" s="80"/>
      <c r="G851" s="121"/>
      <c r="H851" s="80"/>
      <c r="I851" s="359"/>
    </row>
    <row r="852" spans="1:9" ht="18" x14ac:dyDescent="0.2">
      <c r="A852" s="223">
        <v>22022003</v>
      </c>
      <c r="B852" s="162" t="s">
        <v>650</v>
      </c>
      <c r="C852" s="174"/>
      <c r="D852" s="370" t="s">
        <v>807</v>
      </c>
      <c r="E852" s="63" t="s">
        <v>249</v>
      </c>
      <c r="F852" s="80"/>
      <c r="G852" s="121"/>
      <c r="H852" s="80"/>
      <c r="I852" s="359"/>
    </row>
    <row r="853" spans="1:9" ht="18" x14ac:dyDescent="0.2">
      <c r="A853" s="223">
        <v>22022004</v>
      </c>
      <c r="B853" s="162" t="s">
        <v>650</v>
      </c>
      <c r="C853" s="174"/>
      <c r="D853" s="370" t="s">
        <v>807</v>
      </c>
      <c r="E853" s="63" t="s">
        <v>250</v>
      </c>
      <c r="F853" s="80">
        <v>1030000</v>
      </c>
      <c r="G853" s="121">
        <v>2000000</v>
      </c>
      <c r="H853" s="80">
        <v>625000</v>
      </c>
      <c r="I853" s="359">
        <v>2000000</v>
      </c>
    </row>
    <row r="854" spans="1:9" ht="18" x14ac:dyDescent="0.2">
      <c r="A854" s="223">
        <v>22022009</v>
      </c>
      <c r="B854" s="162" t="s">
        <v>650</v>
      </c>
      <c r="C854" s="174"/>
      <c r="D854" s="370" t="s">
        <v>807</v>
      </c>
      <c r="E854" s="63" t="s">
        <v>253</v>
      </c>
      <c r="F854" s="80">
        <v>4320900</v>
      </c>
      <c r="G854" s="121">
        <v>10000000</v>
      </c>
      <c r="H854" s="80">
        <v>4400000</v>
      </c>
      <c r="I854" s="359">
        <v>10000000</v>
      </c>
    </row>
    <row r="855" spans="1:9" ht="18" x14ac:dyDescent="0.2">
      <c r="A855" s="223">
        <v>22022017</v>
      </c>
      <c r="B855" s="162" t="s">
        <v>650</v>
      </c>
      <c r="C855" s="174"/>
      <c r="D855" s="370" t="s">
        <v>807</v>
      </c>
      <c r="E855" s="63" t="s">
        <v>259</v>
      </c>
      <c r="F855" s="80"/>
      <c r="G855" s="18"/>
      <c r="H855" s="80"/>
      <c r="I855" s="19"/>
    </row>
    <row r="856" spans="1:9" ht="18" x14ac:dyDescent="0.2">
      <c r="A856" s="232">
        <v>22040000</v>
      </c>
      <c r="B856" s="85"/>
      <c r="C856" s="187"/>
      <c r="D856" s="374" t="s">
        <v>807</v>
      </c>
      <c r="E856" s="58" t="s">
        <v>261</v>
      </c>
      <c r="F856" s="80"/>
      <c r="G856" s="18"/>
      <c r="H856" s="80"/>
      <c r="I856" s="19"/>
    </row>
    <row r="857" spans="1:9" ht="18" x14ac:dyDescent="0.2">
      <c r="A857" s="232">
        <v>22040100</v>
      </c>
      <c r="B857" s="85"/>
      <c r="C857" s="187"/>
      <c r="D857" s="374" t="s">
        <v>807</v>
      </c>
      <c r="E857" s="58" t="s">
        <v>262</v>
      </c>
      <c r="F857" s="80"/>
      <c r="G857" s="18"/>
      <c r="H857" s="80"/>
      <c r="I857" s="19"/>
    </row>
    <row r="858" spans="1:9" ht="18.75" thickBot="1" x14ac:dyDescent="0.25">
      <c r="A858" s="1372">
        <v>22040109</v>
      </c>
      <c r="B858" s="1336" t="s">
        <v>650</v>
      </c>
      <c r="C858" s="1373"/>
      <c r="D858" s="902" t="s">
        <v>807</v>
      </c>
      <c r="E858" s="1374" t="s">
        <v>263</v>
      </c>
      <c r="F858" s="1376">
        <v>540000</v>
      </c>
      <c r="G858" s="1375">
        <v>1000000</v>
      </c>
      <c r="H858" s="1376">
        <v>3350000</v>
      </c>
      <c r="I858" s="1377">
        <v>4500000</v>
      </c>
    </row>
    <row r="859" spans="1:9" ht="18.75" thickBot="1" x14ac:dyDescent="0.25">
      <c r="A859" s="1399"/>
      <c r="B859" s="1400"/>
      <c r="C859" s="1401"/>
      <c r="D859" s="1400"/>
      <c r="E859" s="1402" t="s">
        <v>164</v>
      </c>
      <c r="F859" s="1369">
        <f>SUM(F808:F841)</f>
        <v>3051738.0109999999</v>
      </c>
      <c r="G859" s="1421">
        <f>SUM(G808:G843)</f>
        <v>7859532.0800000001</v>
      </c>
      <c r="H859" s="1421">
        <f>SUM(H808:H843)</f>
        <v>1822740.5350000001</v>
      </c>
      <c r="I859" s="1421">
        <f>SUM(I808:I843)</f>
        <v>11503950.050000001</v>
      </c>
    </row>
    <row r="860" spans="1:9" ht="18.75" thickBot="1" x14ac:dyDescent="0.25">
      <c r="A860" s="552"/>
      <c r="B860" s="553"/>
      <c r="C860" s="554"/>
      <c r="D860" s="553"/>
      <c r="E860" s="555" t="s">
        <v>203</v>
      </c>
      <c r="F860" s="517">
        <f>SUM(F846:F858)</f>
        <v>7760900</v>
      </c>
      <c r="G860" s="560">
        <f>SUM(G846:G858)</f>
        <v>16150000</v>
      </c>
      <c r="H860" s="517">
        <f>SUM(H846:H858)</f>
        <v>10283000</v>
      </c>
      <c r="I860" s="560">
        <f>SUM(I846:I858)</f>
        <v>19650000</v>
      </c>
    </row>
    <row r="861" spans="1:9" ht="18.75" thickBot="1" x14ac:dyDescent="0.25">
      <c r="A861" s="240"/>
      <c r="B861" s="264"/>
      <c r="C861" s="198"/>
      <c r="D861" s="383"/>
      <c r="E861" s="384" t="s">
        <v>296</v>
      </c>
      <c r="F861" s="385">
        <f>SUM(F859:F860)</f>
        <v>10812638.011</v>
      </c>
      <c r="G861" s="385">
        <f>SUM(G859:G860)</f>
        <v>24009532.079999998</v>
      </c>
      <c r="H861" s="385">
        <f>SUM(H859:H860)</f>
        <v>12105740.535</v>
      </c>
      <c r="I861" s="385">
        <f>SUM(I859:I860)</f>
        <v>31153950.050000001</v>
      </c>
    </row>
    <row r="862" spans="1:9" ht="22.5" x14ac:dyDescent="0.25">
      <c r="A862" s="1535" t="s">
        <v>786</v>
      </c>
      <c r="B862" s="1536"/>
      <c r="C862" s="1536"/>
      <c r="D862" s="1536"/>
      <c r="E862" s="1536"/>
      <c r="F862" s="1536"/>
      <c r="G862" s="1536"/>
      <c r="H862" s="1536"/>
      <c r="I862" s="1537"/>
    </row>
    <row r="863" spans="1:9" ht="19.5" x14ac:dyDescent="0.2">
      <c r="A863" s="1538" t="s">
        <v>487</v>
      </c>
      <c r="B863" s="1539"/>
      <c r="C863" s="1539"/>
      <c r="D863" s="1539"/>
      <c r="E863" s="1539"/>
      <c r="F863" s="1539"/>
      <c r="G863" s="1539"/>
      <c r="H863" s="1539"/>
      <c r="I863" s="1540"/>
    </row>
    <row r="864" spans="1:9" ht="22.5" x14ac:dyDescent="0.25">
      <c r="A864" s="1541" t="s">
        <v>1392</v>
      </c>
      <c r="B864" s="1542"/>
      <c r="C864" s="1542"/>
      <c r="D864" s="1542"/>
      <c r="E864" s="1542"/>
      <c r="F864" s="1542"/>
      <c r="G864" s="1542"/>
      <c r="H864" s="1542"/>
      <c r="I864" s="1543"/>
    </row>
    <row r="865" spans="1:9" ht="18.75" customHeight="1" thickBot="1" x14ac:dyDescent="0.3">
      <c r="A865" s="1571" t="s">
        <v>277</v>
      </c>
      <c r="B865" s="1571"/>
      <c r="C865" s="1571"/>
      <c r="D865" s="1571"/>
      <c r="E865" s="1571"/>
      <c r="F865" s="1571"/>
      <c r="G865" s="1571"/>
      <c r="H865" s="1571"/>
      <c r="I865" s="1571"/>
    </row>
    <row r="866" spans="1:9" ht="18.75" customHeight="1" thickBot="1" x14ac:dyDescent="0.25">
      <c r="A866" s="1556" t="s">
        <v>395</v>
      </c>
      <c r="B866" s="1557"/>
      <c r="C866" s="1557"/>
      <c r="D866" s="1557"/>
      <c r="E866" s="1557"/>
      <c r="F866" s="1557"/>
      <c r="G866" s="1557"/>
      <c r="H866" s="1557"/>
      <c r="I866" s="1558"/>
    </row>
    <row r="867" spans="1:9" s="120" customFormat="1" ht="55.5" customHeight="1" thickBot="1" x14ac:dyDescent="0.25">
      <c r="A867" s="164" t="s">
        <v>465</v>
      </c>
      <c r="B867" s="2" t="s">
        <v>459</v>
      </c>
      <c r="C867" s="172" t="s">
        <v>455</v>
      </c>
      <c r="D867" s="2" t="s">
        <v>458</v>
      </c>
      <c r="E867" s="8" t="s">
        <v>1</v>
      </c>
      <c r="F867" s="2" t="s">
        <v>1393</v>
      </c>
      <c r="G867" s="2" t="s">
        <v>1394</v>
      </c>
      <c r="H867" s="2" t="s">
        <v>1395</v>
      </c>
      <c r="I867" s="2" t="s">
        <v>1396</v>
      </c>
    </row>
    <row r="868" spans="1:9" ht="17.25" customHeight="1" x14ac:dyDescent="0.2">
      <c r="A868" s="233">
        <v>20000000</v>
      </c>
      <c r="B868" s="89"/>
      <c r="C868" s="188"/>
      <c r="D868" s="381" t="s">
        <v>807</v>
      </c>
      <c r="E868" s="90" t="s">
        <v>163</v>
      </c>
      <c r="F868" s="91"/>
      <c r="G868" s="5"/>
      <c r="H868" s="91"/>
      <c r="I868" s="352"/>
    </row>
    <row r="869" spans="1:9" ht="18" x14ac:dyDescent="0.2">
      <c r="A869" s="228">
        <v>21000000</v>
      </c>
      <c r="B869" s="78"/>
      <c r="C869" s="182"/>
      <c r="D869" s="381" t="s">
        <v>807</v>
      </c>
      <c r="E869" s="11" t="s">
        <v>164</v>
      </c>
      <c r="F869" s="74"/>
      <c r="G869" s="29"/>
      <c r="H869" s="74"/>
      <c r="I869" s="19"/>
    </row>
    <row r="870" spans="1:9" ht="18" x14ac:dyDescent="0.2">
      <c r="A870" s="228">
        <v>21010000</v>
      </c>
      <c r="B870" s="78"/>
      <c r="C870" s="182"/>
      <c r="D870" s="381" t="s">
        <v>807</v>
      </c>
      <c r="E870" s="11" t="s">
        <v>165</v>
      </c>
      <c r="F870" s="74"/>
      <c r="G870" s="29"/>
      <c r="H870" s="74"/>
      <c r="I870" s="19"/>
    </row>
    <row r="871" spans="1:9" ht="18" x14ac:dyDescent="0.2">
      <c r="A871" s="230">
        <v>21010103</v>
      </c>
      <c r="B871" s="81" t="s">
        <v>650</v>
      </c>
      <c r="C871" s="184"/>
      <c r="D871" s="496" t="s">
        <v>807</v>
      </c>
      <c r="E871" s="79" t="s">
        <v>168</v>
      </c>
      <c r="F871" s="80"/>
      <c r="G871" s="29"/>
      <c r="H871" s="80"/>
      <c r="I871" s="19"/>
    </row>
    <row r="872" spans="1:9" ht="18" x14ac:dyDescent="0.2">
      <c r="A872" s="230">
        <v>21010104</v>
      </c>
      <c r="B872" s="81" t="s">
        <v>650</v>
      </c>
      <c r="C872" s="184"/>
      <c r="D872" s="496" t="s">
        <v>807</v>
      </c>
      <c r="E872" s="79" t="s">
        <v>169</v>
      </c>
      <c r="F872" s="80"/>
      <c r="G872" s="29"/>
      <c r="H872" s="80"/>
      <c r="I872" s="19"/>
    </row>
    <row r="873" spans="1:9" ht="18" x14ac:dyDescent="0.2">
      <c r="A873" s="230">
        <v>21010105</v>
      </c>
      <c r="B873" s="81" t="s">
        <v>650</v>
      </c>
      <c r="C873" s="184"/>
      <c r="D873" s="496" t="s">
        <v>807</v>
      </c>
      <c r="E873" s="79" t="s">
        <v>170</v>
      </c>
      <c r="F873" s="80"/>
      <c r="G873" s="29"/>
      <c r="H873" s="80"/>
      <c r="I873" s="19"/>
    </row>
    <row r="874" spans="1:9" ht="18" x14ac:dyDescent="0.2">
      <c r="A874" s="230">
        <v>21010106</v>
      </c>
      <c r="B874" s="81" t="s">
        <v>650</v>
      </c>
      <c r="C874" s="184"/>
      <c r="D874" s="496" t="s">
        <v>807</v>
      </c>
      <c r="E874" s="79" t="s">
        <v>171</v>
      </c>
      <c r="F874" s="80"/>
      <c r="G874" s="29"/>
      <c r="H874" s="80"/>
      <c r="I874" s="19"/>
    </row>
    <row r="875" spans="1:9" ht="18" x14ac:dyDescent="0.2">
      <c r="A875" s="234"/>
      <c r="B875" s="81" t="s">
        <v>650</v>
      </c>
      <c r="C875" s="184"/>
      <c r="D875" s="496" t="s">
        <v>807</v>
      </c>
      <c r="E875" s="63" t="s">
        <v>686</v>
      </c>
      <c r="F875" s="80"/>
      <c r="G875" s="29"/>
      <c r="H875" s="80"/>
      <c r="I875" s="19"/>
    </row>
    <row r="876" spans="1:9" ht="18" x14ac:dyDescent="0.2">
      <c r="A876" s="228">
        <v>21020300</v>
      </c>
      <c r="B876" s="78"/>
      <c r="C876" s="182"/>
      <c r="D876" s="381" t="s">
        <v>807</v>
      </c>
      <c r="E876" s="11" t="s">
        <v>192</v>
      </c>
      <c r="F876" s="80"/>
      <c r="G876" s="29"/>
      <c r="H876" s="80"/>
      <c r="I876" s="19"/>
    </row>
    <row r="877" spans="1:9" ht="18" x14ac:dyDescent="0.2">
      <c r="A877" s="230">
        <v>21020301</v>
      </c>
      <c r="B877" s="81" t="s">
        <v>650</v>
      </c>
      <c r="C877" s="184"/>
      <c r="D877" s="496" t="s">
        <v>807</v>
      </c>
      <c r="E877" s="63" t="s">
        <v>177</v>
      </c>
      <c r="F877" s="80"/>
      <c r="G877" s="29"/>
      <c r="H877" s="80"/>
      <c r="I877" s="19"/>
    </row>
    <row r="878" spans="1:9" ht="18" x14ac:dyDescent="0.2">
      <c r="A878" s="230">
        <v>21020302</v>
      </c>
      <c r="B878" s="81" t="s">
        <v>650</v>
      </c>
      <c r="C878" s="184"/>
      <c r="D878" s="496" t="s">
        <v>807</v>
      </c>
      <c r="E878" s="63" t="s">
        <v>178</v>
      </c>
      <c r="F878" s="80"/>
      <c r="G878" s="29"/>
      <c r="H878" s="80"/>
      <c r="I878" s="19"/>
    </row>
    <row r="879" spans="1:9" ht="18" x14ac:dyDescent="0.2">
      <c r="A879" s="230">
        <v>21020303</v>
      </c>
      <c r="B879" s="81" t="s">
        <v>650</v>
      </c>
      <c r="C879" s="184"/>
      <c r="D879" s="496" t="s">
        <v>807</v>
      </c>
      <c r="E879" s="63" t="s">
        <v>179</v>
      </c>
      <c r="F879" s="80"/>
      <c r="G879" s="29"/>
      <c r="H879" s="80"/>
      <c r="I879" s="19"/>
    </row>
    <row r="880" spans="1:9" ht="18" x14ac:dyDescent="0.2">
      <c r="A880" s="230">
        <v>21020304</v>
      </c>
      <c r="B880" s="81" t="s">
        <v>650</v>
      </c>
      <c r="C880" s="184"/>
      <c r="D880" s="496" t="s">
        <v>807</v>
      </c>
      <c r="E880" s="63" t="s">
        <v>180</v>
      </c>
      <c r="F880" s="80"/>
      <c r="G880" s="29"/>
      <c r="H880" s="80"/>
      <c r="I880" s="19"/>
    </row>
    <row r="881" spans="1:9" ht="18" x14ac:dyDescent="0.2">
      <c r="A881" s="230">
        <v>21020312</v>
      </c>
      <c r="B881" s="81" t="s">
        <v>650</v>
      </c>
      <c r="C881" s="184"/>
      <c r="D881" s="496" t="s">
        <v>807</v>
      </c>
      <c r="E881" s="63" t="s">
        <v>183</v>
      </c>
      <c r="F881" s="80"/>
      <c r="G881" s="29"/>
      <c r="H881" s="80"/>
      <c r="I881" s="19"/>
    </row>
    <row r="882" spans="1:9" ht="18" x14ac:dyDescent="0.2">
      <c r="A882" s="230">
        <v>21020315</v>
      </c>
      <c r="B882" s="81" t="s">
        <v>650</v>
      </c>
      <c r="C882" s="184"/>
      <c r="D882" s="496" t="s">
        <v>807</v>
      </c>
      <c r="E882" s="63" t="s">
        <v>186</v>
      </c>
      <c r="F882" s="80"/>
      <c r="G882" s="29"/>
      <c r="H882" s="80"/>
      <c r="I882" s="19"/>
    </row>
    <row r="883" spans="1:9" ht="18" x14ac:dyDescent="0.2">
      <c r="A883" s="230">
        <v>21020314</v>
      </c>
      <c r="B883" s="81" t="s">
        <v>650</v>
      </c>
      <c r="C883" s="184"/>
      <c r="D883" s="496" t="s">
        <v>807</v>
      </c>
      <c r="E883" s="63" t="s">
        <v>523</v>
      </c>
      <c r="F883" s="80"/>
      <c r="G883" s="29"/>
      <c r="H883" s="80"/>
      <c r="I883" s="19"/>
    </row>
    <row r="884" spans="1:9" ht="18" x14ac:dyDescent="0.2">
      <c r="A884" s="230">
        <v>21020305</v>
      </c>
      <c r="B884" s="81" t="s">
        <v>650</v>
      </c>
      <c r="C884" s="184"/>
      <c r="D884" s="496" t="s">
        <v>807</v>
      </c>
      <c r="E884" s="63" t="s">
        <v>524</v>
      </c>
      <c r="F884" s="80"/>
      <c r="G884" s="29"/>
      <c r="H884" s="80"/>
      <c r="I884" s="19"/>
    </row>
    <row r="885" spans="1:9" ht="18" x14ac:dyDescent="0.2">
      <c r="A885" s="230">
        <v>21020306</v>
      </c>
      <c r="B885" s="81" t="s">
        <v>650</v>
      </c>
      <c r="C885" s="184"/>
      <c r="D885" s="496" t="s">
        <v>807</v>
      </c>
      <c r="E885" s="63" t="s">
        <v>525</v>
      </c>
      <c r="F885" s="80"/>
      <c r="G885" s="29"/>
      <c r="H885" s="80"/>
      <c r="I885" s="19"/>
    </row>
    <row r="886" spans="1:9" ht="18" x14ac:dyDescent="0.2">
      <c r="A886" s="231">
        <v>21020600</v>
      </c>
      <c r="B886" s="83"/>
      <c r="C886" s="185"/>
      <c r="D886" s="381" t="s">
        <v>807</v>
      </c>
      <c r="E886" s="11" t="s">
        <v>195</v>
      </c>
      <c r="F886" s="80"/>
      <c r="G886" s="29"/>
      <c r="H886" s="80"/>
      <c r="I886" s="19"/>
    </row>
    <row r="887" spans="1:9" ht="18" x14ac:dyDescent="0.2">
      <c r="A887" s="241">
        <v>21020605</v>
      </c>
      <c r="B887" s="81" t="s">
        <v>650</v>
      </c>
      <c r="C887" s="186"/>
      <c r="D887" s="496" t="s">
        <v>807</v>
      </c>
      <c r="E887" s="79" t="s">
        <v>198</v>
      </c>
      <c r="F887" s="80"/>
      <c r="G887" s="29"/>
      <c r="H887" s="80"/>
      <c r="I887" s="19"/>
    </row>
    <row r="888" spans="1:9" ht="18" x14ac:dyDescent="0.2">
      <c r="A888" s="232">
        <v>22020000</v>
      </c>
      <c r="B888" s="85"/>
      <c r="C888" s="187"/>
      <c r="D888" s="381" t="s">
        <v>807</v>
      </c>
      <c r="E888" s="58" t="s">
        <v>203</v>
      </c>
      <c r="F888" s="80"/>
      <c r="G888" s="29"/>
      <c r="H888" s="80"/>
      <c r="I888" s="19"/>
    </row>
    <row r="889" spans="1:9" ht="18" x14ac:dyDescent="0.2">
      <c r="A889" s="232">
        <v>22020100</v>
      </c>
      <c r="B889" s="81" t="s">
        <v>650</v>
      </c>
      <c r="C889" s="187"/>
      <c r="D889" s="381" t="s">
        <v>807</v>
      </c>
      <c r="E889" s="58" t="s">
        <v>204</v>
      </c>
      <c r="F889" s="80"/>
      <c r="G889" s="29"/>
      <c r="H889" s="80"/>
      <c r="I889" s="19"/>
    </row>
    <row r="890" spans="1:9" ht="18" x14ac:dyDescent="0.2">
      <c r="A890" s="223">
        <v>22020101</v>
      </c>
      <c r="B890" s="81" t="s">
        <v>650</v>
      </c>
      <c r="C890" s="174"/>
      <c r="D890" s="496" t="s">
        <v>807</v>
      </c>
      <c r="E890" s="84" t="s">
        <v>205</v>
      </c>
      <c r="F890" s="80"/>
      <c r="G890" s="29"/>
      <c r="H890" s="80"/>
      <c r="I890" s="19"/>
    </row>
    <row r="891" spans="1:9" ht="18" x14ac:dyDescent="0.2">
      <c r="A891" s="223">
        <v>22020102</v>
      </c>
      <c r="B891" s="81" t="s">
        <v>650</v>
      </c>
      <c r="C891" s="174"/>
      <c r="D891" s="496" t="s">
        <v>807</v>
      </c>
      <c r="E891" s="84" t="s">
        <v>206</v>
      </c>
      <c r="F891" s="80"/>
      <c r="G891" s="29"/>
      <c r="H891" s="80"/>
      <c r="I891" s="19"/>
    </row>
    <row r="892" spans="1:9" ht="18" x14ac:dyDescent="0.2">
      <c r="A892" s="223">
        <v>22020103</v>
      </c>
      <c r="B892" s="81" t="s">
        <v>650</v>
      </c>
      <c r="C892" s="174"/>
      <c r="D892" s="496" t="s">
        <v>807</v>
      </c>
      <c r="E892" s="84" t="s">
        <v>207</v>
      </c>
      <c r="F892" s="80"/>
      <c r="G892" s="29"/>
      <c r="H892" s="80"/>
      <c r="I892" s="19"/>
    </row>
    <row r="893" spans="1:9" ht="18" x14ac:dyDescent="0.2">
      <c r="A893" s="223">
        <v>22020104</v>
      </c>
      <c r="B893" s="81" t="s">
        <v>650</v>
      </c>
      <c r="C893" s="174"/>
      <c r="D893" s="496" t="s">
        <v>807</v>
      </c>
      <c r="E893" s="84" t="s">
        <v>208</v>
      </c>
      <c r="F893" s="80"/>
      <c r="G893" s="29"/>
      <c r="H893" s="80"/>
      <c r="I893" s="19"/>
    </row>
    <row r="894" spans="1:9" ht="18" x14ac:dyDescent="0.2">
      <c r="A894" s="232">
        <v>22020300</v>
      </c>
      <c r="B894" s="85"/>
      <c r="C894" s="187"/>
      <c r="D894" s="381" t="s">
        <v>807</v>
      </c>
      <c r="E894" s="58" t="s">
        <v>212</v>
      </c>
      <c r="F894" s="80"/>
      <c r="G894" s="29"/>
      <c r="H894" s="80"/>
      <c r="I894" s="19"/>
    </row>
    <row r="895" spans="1:9" ht="18" x14ac:dyDescent="0.2">
      <c r="A895" s="223">
        <v>22020310</v>
      </c>
      <c r="B895" s="81" t="s">
        <v>650</v>
      </c>
      <c r="C895" s="174"/>
      <c r="D895" s="496" t="s">
        <v>807</v>
      </c>
      <c r="E895" s="84" t="s">
        <v>219</v>
      </c>
      <c r="F895" s="80">
        <v>1900000</v>
      </c>
      <c r="G895" s="19">
        <v>2000000</v>
      </c>
      <c r="H895" s="80">
        <v>1100000</v>
      </c>
      <c r="I895" s="19">
        <v>2000000</v>
      </c>
    </row>
    <row r="896" spans="1:9" ht="18" x14ac:dyDescent="0.2">
      <c r="A896" s="223"/>
      <c r="B896" s="81" t="s">
        <v>650</v>
      </c>
      <c r="C896" s="174"/>
      <c r="D896" s="496" t="s">
        <v>807</v>
      </c>
      <c r="E896" s="84" t="s">
        <v>221</v>
      </c>
      <c r="F896" s="80"/>
      <c r="G896" s="29"/>
      <c r="H896" s="80"/>
      <c r="I896" s="29"/>
    </row>
    <row r="897" spans="1:9" ht="18" x14ac:dyDescent="0.2">
      <c r="A897" s="232">
        <v>22040000</v>
      </c>
      <c r="B897" s="85"/>
      <c r="C897" s="187"/>
      <c r="D897" s="381" t="s">
        <v>807</v>
      </c>
      <c r="E897" s="58" t="s">
        <v>261</v>
      </c>
      <c r="F897" s="80"/>
      <c r="G897" s="29"/>
      <c r="H897" s="80"/>
      <c r="I897" s="29"/>
    </row>
    <row r="898" spans="1:9" ht="18" x14ac:dyDescent="0.2">
      <c r="A898" s="232">
        <v>22040100</v>
      </c>
      <c r="B898" s="85"/>
      <c r="C898" s="187"/>
      <c r="D898" s="381" t="s">
        <v>807</v>
      </c>
      <c r="E898" s="58" t="s">
        <v>262</v>
      </c>
      <c r="F898" s="80"/>
      <c r="G898" s="29"/>
      <c r="H898" s="80"/>
      <c r="I898" s="19"/>
    </row>
    <row r="899" spans="1:9" ht="18.75" thickBot="1" x14ac:dyDescent="0.25">
      <c r="A899" s="511">
        <v>22040109</v>
      </c>
      <c r="B899" s="537" t="s">
        <v>650</v>
      </c>
      <c r="C899" s="207"/>
      <c r="D899" s="496" t="s">
        <v>807</v>
      </c>
      <c r="E899" s="118" t="s">
        <v>263</v>
      </c>
      <c r="F899" s="439"/>
      <c r="G899" s="37"/>
      <c r="H899" s="439"/>
      <c r="I899" s="27"/>
    </row>
    <row r="900" spans="1:9" ht="18.75" thickBot="1" x14ac:dyDescent="0.25">
      <c r="A900" s="556"/>
      <c r="B900" s="557"/>
      <c r="C900" s="558"/>
      <c r="D900" s="557"/>
      <c r="E900" s="564" t="s">
        <v>164</v>
      </c>
      <c r="F900" s="561">
        <f>SUM(F871:F887)</f>
        <v>0</v>
      </c>
      <c r="G900" s="561">
        <f>SUM(G871:G887)</f>
        <v>0</v>
      </c>
      <c r="H900" s="561">
        <f>SUM(H871:H887)</f>
        <v>0</v>
      </c>
      <c r="I900" s="562">
        <f>SUM(I871:I887)</f>
        <v>0</v>
      </c>
    </row>
    <row r="901" spans="1:9" ht="18.75" thickBot="1" x14ac:dyDescent="0.25">
      <c r="A901" s="552"/>
      <c r="B901" s="553"/>
      <c r="C901" s="554"/>
      <c r="D901" s="553"/>
      <c r="E901" s="563" t="s">
        <v>203</v>
      </c>
      <c r="F901" s="560">
        <f>SUM(F889:F899)</f>
        <v>1900000</v>
      </c>
      <c r="G901" s="560">
        <f>SUM(G889:G899)</f>
        <v>2000000</v>
      </c>
      <c r="H901" s="560">
        <f>SUM(H889:H899)</f>
        <v>1100000</v>
      </c>
      <c r="I901" s="560">
        <f>SUM(I889:I899)</f>
        <v>2000000</v>
      </c>
    </row>
    <row r="902" spans="1:9" ht="22.5" customHeight="1" thickBot="1" x14ac:dyDescent="0.25">
      <c r="A902" s="240"/>
      <c r="B902" s="264"/>
      <c r="C902" s="198"/>
      <c r="D902" s="383"/>
      <c r="E902" s="399" t="s">
        <v>296</v>
      </c>
      <c r="F902" s="385">
        <f>SUM(F900:F901)</f>
        <v>1900000</v>
      </c>
      <c r="G902" s="385">
        <f>SUM(G900:G901)</f>
        <v>2000000</v>
      </c>
      <c r="H902" s="385">
        <f>SUM(H900:H901)</f>
        <v>1100000</v>
      </c>
      <c r="I902" s="385">
        <f>SUM(I900:I901)</f>
        <v>2000000</v>
      </c>
    </row>
    <row r="903" spans="1:9" ht="22.5" x14ac:dyDescent="0.25">
      <c r="A903" s="1535" t="s">
        <v>786</v>
      </c>
      <c r="B903" s="1536"/>
      <c r="C903" s="1536"/>
      <c r="D903" s="1536"/>
      <c r="E903" s="1536"/>
      <c r="F903" s="1536"/>
      <c r="G903" s="1536"/>
      <c r="H903" s="1536"/>
      <c r="I903" s="1537"/>
    </row>
    <row r="904" spans="1:9" ht="19.5" x14ac:dyDescent="0.2">
      <c r="A904" s="1538" t="s">
        <v>487</v>
      </c>
      <c r="B904" s="1539"/>
      <c r="C904" s="1539"/>
      <c r="D904" s="1539"/>
      <c r="E904" s="1539"/>
      <c r="F904" s="1539"/>
      <c r="G904" s="1539"/>
      <c r="H904" s="1539"/>
      <c r="I904" s="1540"/>
    </row>
    <row r="905" spans="1:9" ht="22.5" x14ac:dyDescent="0.25">
      <c r="A905" s="1541" t="s">
        <v>1392</v>
      </c>
      <c r="B905" s="1542"/>
      <c r="C905" s="1542"/>
      <c r="D905" s="1542"/>
      <c r="E905" s="1542"/>
      <c r="F905" s="1542"/>
      <c r="G905" s="1542"/>
      <c r="H905" s="1542"/>
      <c r="I905" s="1543"/>
    </row>
    <row r="906" spans="1:9" ht="18.75" customHeight="1" thickBot="1" x14ac:dyDescent="0.3">
      <c r="A906" s="1571" t="s">
        <v>277</v>
      </c>
      <c r="B906" s="1571"/>
      <c r="C906" s="1571"/>
      <c r="D906" s="1571"/>
      <c r="E906" s="1571"/>
      <c r="F906" s="1571"/>
      <c r="G906" s="1571"/>
      <c r="H906" s="1571"/>
      <c r="I906" s="1571"/>
    </row>
    <row r="907" spans="1:9" ht="18.75" customHeight="1" thickBot="1" x14ac:dyDescent="0.25">
      <c r="A907" s="1556" t="s">
        <v>396</v>
      </c>
      <c r="B907" s="1557"/>
      <c r="C907" s="1557"/>
      <c r="D907" s="1557"/>
      <c r="E907" s="1557"/>
      <c r="F907" s="1557"/>
      <c r="G907" s="1557"/>
      <c r="H907" s="1557"/>
      <c r="I907" s="1558"/>
    </row>
    <row r="908" spans="1:9" s="120" customFormat="1" ht="52.5" thickBot="1" x14ac:dyDescent="0.25">
      <c r="A908" s="1363" t="s">
        <v>465</v>
      </c>
      <c r="B908" s="163" t="s">
        <v>459</v>
      </c>
      <c r="C908" s="1364" t="s">
        <v>455</v>
      </c>
      <c r="D908" s="163" t="s">
        <v>458</v>
      </c>
      <c r="E908" s="1285" t="s">
        <v>1</v>
      </c>
      <c r="F908" s="163" t="s">
        <v>1393</v>
      </c>
      <c r="G908" s="163" t="s">
        <v>1394</v>
      </c>
      <c r="H908" s="163" t="s">
        <v>1395</v>
      </c>
      <c r="I908" s="163" t="s">
        <v>1396</v>
      </c>
    </row>
    <row r="909" spans="1:9" ht="18" x14ac:dyDescent="0.2">
      <c r="A909" s="233">
        <v>20000000</v>
      </c>
      <c r="B909" s="89"/>
      <c r="C909" s="188"/>
      <c r="D909" s="1370" t="s">
        <v>807</v>
      </c>
      <c r="E909" s="90" t="s">
        <v>163</v>
      </c>
      <c r="F909" s="91"/>
      <c r="G909" s="1371"/>
      <c r="H909" s="91"/>
      <c r="I909" s="352"/>
    </row>
    <row r="910" spans="1:9" ht="18" x14ac:dyDescent="0.2">
      <c r="A910" s="228">
        <v>21000000</v>
      </c>
      <c r="B910" s="78"/>
      <c r="C910" s="182"/>
      <c r="D910" s="374" t="s">
        <v>807</v>
      </c>
      <c r="E910" s="11" t="s">
        <v>164</v>
      </c>
      <c r="F910" s="74"/>
      <c r="G910" s="18"/>
      <c r="H910" s="74"/>
      <c r="I910" s="19"/>
    </row>
    <row r="911" spans="1:9" ht="18" x14ac:dyDescent="0.2">
      <c r="A911" s="228">
        <v>21010000</v>
      </c>
      <c r="B911" s="78"/>
      <c r="C911" s="182"/>
      <c r="D911" s="374" t="s">
        <v>807</v>
      </c>
      <c r="E911" s="11" t="s">
        <v>165</v>
      </c>
      <c r="F911" s="74"/>
      <c r="G911" s="18"/>
      <c r="H911" s="74"/>
      <c r="I911" s="19"/>
    </row>
    <row r="912" spans="1:9" ht="18" x14ac:dyDescent="0.2">
      <c r="A912" s="230">
        <v>21010103</v>
      </c>
      <c r="B912" s="162" t="s">
        <v>650</v>
      </c>
      <c r="C912" s="184"/>
      <c r="D912" s="370" t="s">
        <v>807</v>
      </c>
      <c r="E912" s="79" t="s">
        <v>168</v>
      </c>
      <c r="F912" s="80"/>
      <c r="G912" s="18"/>
      <c r="H912" s="80"/>
      <c r="I912" s="19"/>
    </row>
    <row r="913" spans="1:9" ht="18" x14ac:dyDescent="0.2">
      <c r="A913" s="230">
        <v>21010104</v>
      </c>
      <c r="B913" s="162" t="s">
        <v>650</v>
      </c>
      <c r="C913" s="184"/>
      <c r="D913" s="370" t="s">
        <v>807</v>
      </c>
      <c r="E913" s="79" t="s">
        <v>169</v>
      </c>
      <c r="F913" s="18">
        <f>G913-(G913*5%)</f>
        <v>359602.55</v>
      </c>
      <c r="G913" s="18">
        <v>378529</v>
      </c>
      <c r="H913" s="368">
        <f>G913/12*9</f>
        <v>283896.75</v>
      </c>
      <c r="I913" s="19">
        <f>COMMUNITY!D60</f>
        <v>1363885</v>
      </c>
    </row>
    <row r="914" spans="1:9" ht="18" x14ac:dyDescent="0.2">
      <c r="A914" s="230">
        <v>21010105</v>
      </c>
      <c r="B914" s="162" t="s">
        <v>650</v>
      </c>
      <c r="C914" s="184"/>
      <c r="D914" s="370" t="s">
        <v>807</v>
      </c>
      <c r="E914" s="79" t="s">
        <v>170</v>
      </c>
      <c r="F914" s="18">
        <f>G914-(G914*5%)</f>
        <v>225526.2</v>
      </c>
      <c r="G914" s="18">
        <v>237396</v>
      </c>
      <c r="H914" s="368">
        <f>G914/12*9</f>
        <v>178047</v>
      </c>
      <c r="I914" s="19"/>
    </row>
    <row r="915" spans="1:9" ht="18" x14ac:dyDescent="0.2">
      <c r="A915" s="230">
        <v>21010106</v>
      </c>
      <c r="B915" s="162" t="s">
        <v>650</v>
      </c>
      <c r="C915" s="184"/>
      <c r="D915" s="370" t="s">
        <v>807</v>
      </c>
      <c r="E915" s="79" t="s">
        <v>171</v>
      </c>
      <c r="F915" s="80"/>
      <c r="G915" s="18"/>
      <c r="H915" s="29"/>
      <c r="I915" s="19"/>
    </row>
    <row r="916" spans="1:9" ht="18" x14ac:dyDescent="0.2">
      <c r="A916" s="234"/>
      <c r="B916" s="162" t="s">
        <v>650</v>
      </c>
      <c r="C916" s="184"/>
      <c r="D916" s="370" t="s">
        <v>807</v>
      </c>
      <c r="E916" s="63" t="s">
        <v>686</v>
      </c>
      <c r="F916" s="80"/>
      <c r="G916" s="18">
        <v>92388.75</v>
      </c>
      <c r="H916" s="29"/>
      <c r="I916" s="19">
        <v>960000</v>
      </c>
    </row>
    <row r="917" spans="1:9" ht="18" x14ac:dyDescent="0.2">
      <c r="A917" s="228">
        <v>21020300</v>
      </c>
      <c r="B917" s="78"/>
      <c r="C917" s="182"/>
      <c r="D917" s="374" t="s">
        <v>807</v>
      </c>
      <c r="E917" s="11" t="s">
        <v>192</v>
      </c>
      <c r="F917" s="80"/>
      <c r="G917" s="18"/>
      <c r="H917" s="29"/>
      <c r="I917" s="19"/>
    </row>
    <row r="918" spans="1:9" ht="18" x14ac:dyDescent="0.2">
      <c r="A918" s="230">
        <v>21020301</v>
      </c>
      <c r="B918" s="162" t="s">
        <v>650</v>
      </c>
      <c r="C918" s="184"/>
      <c r="D918" s="370" t="s">
        <v>807</v>
      </c>
      <c r="E918" s="63" t="s">
        <v>177</v>
      </c>
      <c r="F918" s="80"/>
      <c r="G918" s="18"/>
      <c r="H918" s="29"/>
      <c r="I918" s="19"/>
    </row>
    <row r="919" spans="1:9" ht="18" x14ac:dyDescent="0.2">
      <c r="A919" s="230">
        <v>21020302</v>
      </c>
      <c r="B919" s="162" t="s">
        <v>650</v>
      </c>
      <c r="C919" s="184"/>
      <c r="D919" s="370" t="s">
        <v>807</v>
      </c>
      <c r="E919" s="63" t="s">
        <v>178</v>
      </c>
      <c r="F919" s="80"/>
      <c r="G919" s="18"/>
      <c r="H919" s="29"/>
      <c r="I919" s="19"/>
    </row>
    <row r="920" spans="1:9" ht="18" x14ac:dyDescent="0.2">
      <c r="A920" s="230">
        <v>21020303</v>
      </c>
      <c r="B920" s="162" t="s">
        <v>650</v>
      </c>
      <c r="C920" s="184"/>
      <c r="D920" s="370" t="s">
        <v>807</v>
      </c>
      <c r="E920" s="63" t="s">
        <v>179</v>
      </c>
      <c r="F920" s="80"/>
      <c r="G920" s="18"/>
      <c r="H920" s="29"/>
      <c r="I920" s="19"/>
    </row>
    <row r="921" spans="1:9" ht="18" x14ac:dyDescent="0.2">
      <c r="A921" s="230">
        <v>21020304</v>
      </c>
      <c r="B921" s="162" t="s">
        <v>650</v>
      </c>
      <c r="C921" s="184"/>
      <c r="D921" s="370" t="s">
        <v>807</v>
      </c>
      <c r="E921" s="63" t="s">
        <v>180</v>
      </c>
      <c r="F921" s="80"/>
      <c r="G921" s="18"/>
      <c r="H921" s="29"/>
      <c r="I921" s="19"/>
    </row>
    <row r="922" spans="1:9" ht="18" x14ac:dyDescent="0.2">
      <c r="A922" s="230">
        <v>21020312</v>
      </c>
      <c r="B922" s="162" t="s">
        <v>650</v>
      </c>
      <c r="C922" s="184"/>
      <c r="D922" s="370" t="s">
        <v>807</v>
      </c>
      <c r="E922" s="63" t="s">
        <v>183</v>
      </c>
      <c r="F922" s="80"/>
      <c r="G922" s="18"/>
      <c r="H922" s="29"/>
      <c r="I922" s="19"/>
    </row>
    <row r="923" spans="1:9" ht="18" x14ac:dyDescent="0.2">
      <c r="A923" s="230">
        <v>21020315</v>
      </c>
      <c r="B923" s="162" t="s">
        <v>650</v>
      </c>
      <c r="C923" s="184"/>
      <c r="D923" s="370" t="s">
        <v>807</v>
      </c>
      <c r="E923" s="63" t="s">
        <v>186</v>
      </c>
      <c r="F923" s="80"/>
      <c r="G923" s="18"/>
      <c r="H923" s="29"/>
      <c r="I923" s="19"/>
    </row>
    <row r="924" spans="1:9" ht="18" x14ac:dyDescent="0.2">
      <c r="A924" s="230">
        <v>21020314</v>
      </c>
      <c r="B924" s="162" t="s">
        <v>650</v>
      </c>
      <c r="C924" s="184"/>
      <c r="D924" s="370" t="s">
        <v>807</v>
      </c>
      <c r="E924" s="63" t="s">
        <v>523</v>
      </c>
      <c r="F924" s="80"/>
      <c r="G924" s="18"/>
      <c r="H924" s="29"/>
      <c r="I924" s="19"/>
    </row>
    <row r="925" spans="1:9" ht="18" x14ac:dyDescent="0.2">
      <c r="A925" s="230">
        <v>21020305</v>
      </c>
      <c r="B925" s="162" t="s">
        <v>650</v>
      </c>
      <c r="C925" s="184"/>
      <c r="D925" s="370" t="s">
        <v>807</v>
      </c>
      <c r="E925" s="63" t="s">
        <v>524</v>
      </c>
      <c r="F925" s="80"/>
      <c r="G925" s="18"/>
      <c r="H925" s="29"/>
      <c r="I925" s="19"/>
    </row>
    <row r="926" spans="1:9" ht="18" x14ac:dyDescent="0.2">
      <c r="A926" s="230">
        <v>21020306</v>
      </c>
      <c r="B926" s="162" t="s">
        <v>650</v>
      </c>
      <c r="C926" s="184"/>
      <c r="D926" s="370" t="s">
        <v>807</v>
      </c>
      <c r="E926" s="63" t="s">
        <v>525</v>
      </c>
      <c r="F926" s="80"/>
      <c r="G926" s="18"/>
      <c r="H926" s="29"/>
      <c r="I926" s="19"/>
    </row>
    <row r="927" spans="1:9" ht="18" x14ac:dyDescent="0.2">
      <c r="A927" s="228">
        <v>21020400</v>
      </c>
      <c r="B927" s="78"/>
      <c r="C927" s="182"/>
      <c r="D927" s="374" t="s">
        <v>807</v>
      </c>
      <c r="E927" s="11" t="s">
        <v>193</v>
      </c>
      <c r="F927" s="80"/>
      <c r="G927" s="18"/>
      <c r="H927" s="29"/>
      <c r="I927" s="19"/>
    </row>
    <row r="928" spans="1:9" ht="18" x14ac:dyDescent="0.2">
      <c r="A928" s="230">
        <v>21020401</v>
      </c>
      <c r="B928" s="162" t="s">
        <v>650</v>
      </c>
      <c r="C928" s="184"/>
      <c r="D928" s="370" t="s">
        <v>807</v>
      </c>
      <c r="E928" s="63" t="s">
        <v>177</v>
      </c>
      <c r="F928" s="18">
        <f t="shared" ref="F928:F933" si="30">G928-(G928*5%)</f>
        <v>125860.89249999999</v>
      </c>
      <c r="G928" s="18">
        <v>132485.15</v>
      </c>
      <c r="H928" s="368">
        <f t="shared" ref="H928:H940" si="31">G928/12*9</f>
        <v>99363.862500000003</v>
      </c>
      <c r="I928" s="19">
        <f>COMMUNITY!F60</f>
        <v>477359.75</v>
      </c>
    </row>
    <row r="929" spans="1:9" ht="18" x14ac:dyDescent="0.2">
      <c r="A929" s="230">
        <v>21020402</v>
      </c>
      <c r="B929" s="162" t="s">
        <v>650</v>
      </c>
      <c r="C929" s="184"/>
      <c r="D929" s="370" t="s">
        <v>807</v>
      </c>
      <c r="E929" s="63" t="s">
        <v>178</v>
      </c>
      <c r="F929" s="18">
        <f t="shared" si="30"/>
        <v>71920.510000000009</v>
      </c>
      <c r="G929" s="18">
        <v>75705.8</v>
      </c>
      <c r="H929" s="368">
        <f t="shared" si="31"/>
        <v>56779.35</v>
      </c>
      <c r="I929" s="19">
        <f>COMMUNITY!G60</f>
        <v>272777</v>
      </c>
    </row>
    <row r="930" spans="1:9" ht="18" x14ac:dyDescent="0.2">
      <c r="A930" s="230">
        <v>21020403</v>
      </c>
      <c r="B930" s="162" t="s">
        <v>650</v>
      </c>
      <c r="C930" s="184"/>
      <c r="D930" s="370" t="s">
        <v>807</v>
      </c>
      <c r="E930" s="63" t="s">
        <v>179</v>
      </c>
      <c r="F930" s="18">
        <f t="shared" si="30"/>
        <v>7182</v>
      </c>
      <c r="G930" s="18">
        <v>7560</v>
      </c>
      <c r="H930" s="368">
        <f t="shared" si="31"/>
        <v>5670</v>
      </c>
      <c r="I930" s="19">
        <f>COMMUNITY!H60</f>
        <v>21600</v>
      </c>
    </row>
    <row r="931" spans="1:9" ht="18" x14ac:dyDescent="0.2">
      <c r="A931" s="230">
        <v>21020404</v>
      </c>
      <c r="B931" s="162" t="s">
        <v>650</v>
      </c>
      <c r="C931" s="184"/>
      <c r="D931" s="370" t="s">
        <v>807</v>
      </c>
      <c r="E931" s="63" t="s">
        <v>180</v>
      </c>
      <c r="F931" s="18">
        <f t="shared" si="30"/>
        <v>17980.127500000002</v>
      </c>
      <c r="G931" s="18">
        <v>18926.45</v>
      </c>
      <c r="H931" s="368">
        <f t="shared" si="31"/>
        <v>14194.8375</v>
      </c>
      <c r="I931" s="19">
        <f>COMMUNITY!I60</f>
        <v>68194.25</v>
      </c>
    </row>
    <row r="932" spans="1:9" ht="18" x14ac:dyDescent="0.2">
      <c r="A932" s="230">
        <v>21020412</v>
      </c>
      <c r="B932" s="162" t="s">
        <v>650</v>
      </c>
      <c r="C932" s="184"/>
      <c r="D932" s="370" t="s">
        <v>807</v>
      </c>
      <c r="E932" s="63" t="s">
        <v>183</v>
      </c>
      <c r="F932" s="18">
        <f t="shared" si="30"/>
        <v>0</v>
      </c>
      <c r="G932" s="18"/>
      <c r="H932" s="368">
        <f t="shared" si="31"/>
        <v>0</v>
      </c>
      <c r="I932" s="19"/>
    </row>
    <row r="933" spans="1:9" ht="18" x14ac:dyDescent="0.2">
      <c r="A933" s="230">
        <v>21020415</v>
      </c>
      <c r="B933" s="162" t="s">
        <v>650</v>
      </c>
      <c r="C933" s="184"/>
      <c r="D933" s="370" t="s">
        <v>807</v>
      </c>
      <c r="E933" s="63" t="s">
        <v>186</v>
      </c>
      <c r="F933" s="18">
        <f t="shared" si="30"/>
        <v>40780.127499999995</v>
      </c>
      <c r="G933" s="18">
        <v>42926.45</v>
      </c>
      <c r="H933" s="368">
        <f t="shared" si="31"/>
        <v>32194.837499999998</v>
      </c>
      <c r="I933" s="19">
        <f>COMMUNITY!J60</f>
        <v>324988.96999999997</v>
      </c>
    </row>
    <row r="934" spans="1:9" ht="18" x14ac:dyDescent="0.2">
      <c r="A934" s="228">
        <v>21020500</v>
      </c>
      <c r="B934" s="78"/>
      <c r="C934" s="182"/>
      <c r="D934" s="374" t="s">
        <v>807</v>
      </c>
      <c r="E934" s="11" t="s">
        <v>194</v>
      </c>
      <c r="F934" s="80"/>
      <c r="G934" s="18"/>
      <c r="H934" s="368">
        <f t="shared" si="31"/>
        <v>0</v>
      </c>
      <c r="I934" s="19"/>
    </row>
    <row r="935" spans="1:9" ht="18" x14ac:dyDescent="0.2">
      <c r="A935" s="230">
        <v>21020501</v>
      </c>
      <c r="B935" s="162" t="s">
        <v>650</v>
      </c>
      <c r="C935" s="184"/>
      <c r="D935" s="370" t="s">
        <v>807</v>
      </c>
      <c r="E935" s="63" t="s">
        <v>177</v>
      </c>
      <c r="F935" s="18">
        <f t="shared" ref="F935:F940" si="32">G935-(G935*5%)</f>
        <v>78934.17</v>
      </c>
      <c r="G935" s="18">
        <v>83088.599999999991</v>
      </c>
      <c r="H935" s="368">
        <f t="shared" si="31"/>
        <v>62316.45</v>
      </c>
      <c r="I935" s="19"/>
    </row>
    <row r="936" spans="1:9" ht="18" x14ac:dyDescent="0.2">
      <c r="A936" s="241">
        <v>21020502</v>
      </c>
      <c r="B936" s="162" t="s">
        <v>650</v>
      </c>
      <c r="C936" s="186"/>
      <c r="D936" s="370" t="s">
        <v>807</v>
      </c>
      <c r="E936" s="63" t="s">
        <v>178</v>
      </c>
      <c r="F936" s="18">
        <f t="shared" si="32"/>
        <v>45105.240000000005</v>
      </c>
      <c r="G936" s="18">
        <v>47479.200000000004</v>
      </c>
      <c r="H936" s="368">
        <f t="shared" si="31"/>
        <v>35609.4</v>
      </c>
      <c r="I936" s="19"/>
    </row>
    <row r="937" spans="1:9" ht="18" x14ac:dyDescent="0.2">
      <c r="A937" s="241">
        <v>21020503</v>
      </c>
      <c r="B937" s="162" t="s">
        <v>650</v>
      </c>
      <c r="C937" s="186"/>
      <c r="D937" s="370" t="s">
        <v>807</v>
      </c>
      <c r="E937" s="63" t="s">
        <v>179</v>
      </c>
      <c r="F937" s="18">
        <f t="shared" si="32"/>
        <v>10260</v>
      </c>
      <c r="G937" s="18">
        <v>10800</v>
      </c>
      <c r="H937" s="368">
        <f t="shared" si="31"/>
        <v>8100</v>
      </c>
      <c r="I937" s="19"/>
    </row>
    <row r="938" spans="1:9" ht="18" x14ac:dyDescent="0.2">
      <c r="A938" s="241">
        <v>21020504</v>
      </c>
      <c r="B938" s="162" t="s">
        <v>650</v>
      </c>
      <c r="C938" s="186"/>
      <c r="D938" s="370" t="s">
        <v>807</v>
      </c>
      <c r="E938" s="63" t="s">
        <v>180</v>
      </c>
      <c r="F938" s="18">
        <f t="shared" si="32"/>
        <v>11276.310000000001</v>
      </c>
      <c r="G938" s="18">
        <v>11869.800000000001</v>
      </c>
      <c r="H938" s="368">
        <f t="shared" si="31"/>
        <v>8902.35</v>
      </c>
      <c r="I938" s="19"/>
    </row>
    <row r="939" spans="1:9" ht="18" x14ac:dyDescent="0.2">
      <c r="A939" s="241">
        <v>21020512</v>
      </c>
      <c r="B939" s="162" t="s">
        <v>650</v>
      </c>
      <c r="C939" s="186"/>
      <c r="D939" s="370" t="s">
        <v>807</v>
      </c>
      <c r="E939" s="63" t="s">
        <v>183</v>
      </c>
      <c r="F939" s="18">
        <f t="shared" si="32"/>
        <v>0</v>
      </c>
      <c r="G939" s="18"/>
      <c r="H939" s="368">
        <f t="shared" si="31"/>
        <v>0</v>
      </c>
      <c r="I939" s="19"/>
    </row>
    <row r="940" spans="1:9" ht="18" x14ac:dyDescent="0.2">
      <c r="A940" s="241">
        <v>21020515</v>
      </c>
      <c r="B940" s="162" t="s">
        <v>650</v>
      </c>
      <c r="C940" s="186"/>
      <c r="D940" s="370" t="s">
        <v>807</v>
      </c>
      <c r="E940" s="63" t="s">
        <v>186</v>
      </c>
      <c r="F940" s="18">
        <f t="shared" si="32"/>
        <v>133253.802</v>
      </c>
      <c r="G940" s="18">
        <v>140267.16</v>
      </c>
      <c r="H940" s="368">
        <f t="shared" si="31"/>
        <v>105200.37</v>
      </c>
      <c r="I940" s="19"/>
    </row>
    <row r="941" spans="1:9" ht="18" x14ac:dyDescent="0.2">
      <c r="A941" s="241"/>
      <c r="B941" s="162" t="s">
        <v>650</v>
      </c>
      <c r="C941" s="186"/>
      <c r="D941" s="370" t="s">
        <v>807</v>
      </c>
      <c r="E941" s="63" t="s">
        <v>686</v>
      </c>
      <c r="F941" s="80"/>
      <c r="G941" s="18"/>
      <c r="H941" s="74"/>
      <c r="I941" s="19"/>
    </row>
    <row r="942" spans="1:9" ht="18" x14ac:dyDescent="0.2">
      <c r="A942" s="231">
        <v>21020600</v>
      </c>
      <c r="B942" s="83"/>
      <c r="C942" s="185"/>
      <c r="D942" s="374" t="s">
        <v>807</v>
      </c>
      <c r="E942" s="11" t="s">
        <v>195</v>
      </c>
      <c r="F942" s="80"/>
      <c r="G942" s="18"/>
      <c r="H942" s="80"/>
      <c r="I942" s="19"/>
    </row>
    <row r="943" spans="1:9" ht="18" x14ac:dyDescent="0.2">
      <c r="A943" s="241">
        <v>21020605</v>
      </c>
      <c r="B943" s="162" t="s">
        <v>650</v>
      </c>
      <c r="C943" s="186"/>
      <c r="D943" s="370" t="s">
        <v>807</v>
      </c>
      <c r="E943" s="79" t="s">
        <v>198</v>
      </c>
      <c r="F943" s="80"/>
      <c r="G943" s="18"/>
      <c r="H943" s="80"/>
      <c r="I943" s="19"/>
    </row>
    <row r="944" spans="1:9" ht="18" x14ac:dyDescent="0.2">
      <c r="A944" s="232">
        <v>21030100</v>
      </c>
      <c r="B944" s="85"/>
      <c r="C944" s="187"/>
      <c r="D944" s="374" t="s">
        <v>807</v>
      </c>
      <c r="E944" s="58" t="s">
        <v>199</v>
      </c>
      <c r="F944" s="74"/>
      <c r="G944" s="29"/>
      <c r="H944" s="29"/>
      <c r="I944" s="720"/>
    </row>
    <row r="945" spans="1:9" ht="18" x14ac:dyDescent="0.2">
      <c r="A945" s="1379">
        <v>22010100</v>
      </c>
      <c r="B945" s="162" t="s">
        <v>1322</v>
      </c>
      <c r="C945" s="215"/>
      <c r="D945" s="370" t="s">
        <v>807</v>
      </c>
      <c r="E945" s="972" t="s">
        <v>1389</v>
      </c>
      <c r="F945" s="74"/>
      <c r="G945" s="29"/>
      <c r="H945" s="29"/>
      <c r="I945" s="19"/>
    </row>
    <row r="946" spans="1:9" ht="18" x14ac:dyDescent="0.2">
      <c r="A946" s="232">
        <v>22020000</v>
      </c>
      <c r="B946" s="85"/>
      <c r="C946" s="187"/>
      <c r="D946" s="374" t="s">
        <v>807</v>
      </c>
      <c r="E946" s="58" t="s">
        <v>203</v>
      </c>
      <c r="F946" s="80"/>
      <c r="G946" s="18"/>
      <c r="H946" s="80"/>
      <c r="I946" s="19"/>
    </row>
    <row r="947" spans="1:9" ht="18" x14ac:dyDescent="0.2">
      <c r="A947" s="232">
        <v>22020100</v>
      </c>
      <c r="B947" s="85"/>
      <c r="C947" s="187"/>
      <c r="D947" s="374" t="s">
        <v>807</v>
      </c>
      <c r="E947" s="58" t="s">
        <v>204</v>
      </c>
      <c r="F947" s="80"/>
      <c r="G947" s="18"/>
      <c r="H947" s="80"/>
      <c r="I947" s="19"/>
    </row>
    <row r="948" spans="1:9" ht="18" x14ac:dyDescent="0.2">
      <c r="A948" s="785">
        <v>22020101</v>
      </c>
      <c r="B948" s="162" t="s">
        <v>652</v>
      </c>
      <c r="C948" s="174"/>
      <c r="D948" s="370" t="s">
        <v>807</v>
      </c>
      <c r="E948" s="127" t="s">
        <v>205</v>
      </c>
      <c r="F948" s="80"/>
      <c r="G948" s="18"/>
      <c r="H948" s="80"/>
      <c r="I948" s="19"/>
    </row>
    <row r="949" spans="1:9" ht="18" x14ac:dyDescent="0.2">
      <c r="A949" s="785">
        <v>22020102</v>
      </c>
      <c r="B949" s="162" t="s">
        <v>652</v>
      </c>
      <c r="C949" s="174"/>
      <c r="D949" s="370" t="s">
        <v>807</v>
      </c>
      <c r="E949" s="127" t="s">
        <v>206</v>
      </c>
      <c r="F949" s="80">
        <v>75000</v>
      </c>
      <c r="G949" s="18">
        <v>100000</v>
      </c>
      <c r="H949" s="80">
        <v>60000</v>
      </c>
      <c r="I949" s="19">
        <v>100000</v>
      </c>
    </row>
    <row r="950" spans="1:9" ht="18" x14ac:dyDescent="0.2">
      <c r="A950" s="785">
        <v>22020103</v>
      </c>
      <c r="B950" s="162" t="s">
        <v>652</v>
      </c>
      <c r="C950" s="174"/>
      <c r="D950" s="370" t="s">
        <v>807</v>
      </c>
      <c r="E950" s="127" t="s">
        <v>207</v>
      </c>
      <c r="F950" s="80"/>
      <c r="G950" s="18"/>
      <c r="H950" s="80"/>
      <c r="I950" s="19"/>
    </row>
    <row r="951" spans="1:9" ht="18" x14ac:dyDescent="0.2">
      <c r="A951" s="785">
        <v>22020104</v>
      </c>
      <c r="B951" s="162" t="s">
        <v>652</v>
      </c>
      <c r="C951" s="174"/>
      <c r="D951" s="370" t="s">
        <v>807</v>
      </c>
      <c r="E951" s="127" t="s">
        <v>208</v>
      </c>
      <c r="F951" s="80"/>
      <c r="G951" s="18"/>
      <c r="H951" s="80"/>
      <c r="I951" s="19"/>
    </row>
    <row r="952" spans="1:9" ht="18" x14ac:dyDescent="0.2">
      <c r="A952" s="232">
        <v>22020300</v>
      </c>
      <c r="B952" s="85"/>
      <c r="C952" s="187"/>
      <c r="D952" s="374" t="s">
        <v>807</v>
      </c>
      <c r="E952" s="58" t="s">
        <v>212</v>
      </c>
      <c r="F952" s="80"/>
      <c r="G952" s="18"/>
      <c r="H952" s="80"/>
      <c r="I952" s="19"/>
    </row>
    <row r="953" spans="1:9" ht="18" x14ac:dyDescent="0.2">
      <c r="A953" s="223">
        <v>22020311</v>
      </c>
      <c r="B953" s="162" t="s">
        <v>650</v>
      </c>
      <c r="C953" s="174"/>
      <c r="D953" s="370" t="s">
        <v>807</v>
      </c>
      <c r="E953" s="84" t="s">
        <v>220</v>
      </c>
      <c r="F953" s="80"/>
      <c r="G953" s="18"/>
      <c r="H953" s="80"/>
      <c r="I953" s="19"/>
    </row>
    <row r="954" spans="1:9" ht="18" x14ac:dyDescent="0.2">
      <c r="A954" s="223">
        <v>22020313</v>
      </c>
      <c r="B954" s="162" t="s">
        <v>650</v>
      </c>
      <c r="C954" s="174"/>
      <c r="D954" s="370" t="s">
        <v>807</v>
      </c>
      <c r="E954" s="84" t="s">
        <v>221</v>
      </c>
      <c r="F954" s="29"/>
      <c r="G954" s="121">
        <v>3000000</v>
      </c>
      <c r="H954" s="29">
        <v>2200000</v>
      </c>
      <c r="I954" s="359">
        <v>4000000</v>
      </c>
    </row>
    <row r="955" spans="1:9" ht="18" x14ac:dyDescent="0.2">
      <c r="A955" s="232" t="s">
        <v>0</v>
      </c>
      <c r="B955" s="85"/>
      <c r="C955" s="187"/>
      <c r="D955" s="374" t="s">
        <v>807</v>
      </c>
      <c r="E955" s="58" t="s">
        <v>246</v>
      </c>
      <c r="F955" s="276"/>
      <c r="G955" s="121"/>
      <c r="H955" s="80"/>
      <c r="I955" s="359"/>
    </row>
    <row r="956" spans="1:9" ht="18" x14ac:dyDescent="0.2">
      <c r="A956" s="223">
        <v>22022003</v>
      </c>
      <c r="B956" s="162" t="s">
        <v>650</v>
      </c>
      <c r="C956" s="174"/>
      <c r="D956" s="370" t="s">
        <v>807</v>
      </c>
      <c r="E956" s="63" t="s">
        <v>249</v>
      </c>
      <c r="F956" s="276"/>
      <c r="G956" s="121"/>
      <c r="H956" s="80"/>
      <c r="I956" s="359"/>
    </row>
    <row r="957" spans="1:9" ht="18" x14ac:dyDescent="0.2">
      <c r="A957" s="223">
        <v>22022017</v>
      </c>
      <c r="B957" s="162" t="s">
        <v>650</v>
      </c>
      <c r="C957" s="174"/>
      <c r="D957" s="370" t="s">
        <v>807</v>
      </c>
      <c r="E957" s="63" t="s">
        <v>259</v>
      </c>
      <c r="F957" s="276">
        <v>550000</v>
      </c>
      <c r="G957" s="121">
        <v>1000000</v>
      </c>
      <c r="H957" s="80">
        <v>240000</v>
      </c>
      <c r="I957" s="359">
        <v>2000000</v>
      </c>
    </row>
    <row r="958" spans="1:9" ht="18" x14ac:dyDescent="0.2">
      <c r="A958" s="232">
        <v>22040000</v>
      </c>
      <c r="B958" s="85"/>
      <c r="C958" s="187"/>
      <c r="D958" s="374" t="s">
        <v>807</v>
      </c>
      <c r="E958" s="58" t="s">
        <v>261</v>
      </c>
      <c r="F958" s="276"/>
      <c r="G958" s="121"/>
      <c r="H958" s="80"/>
      <c r="I958" s="359"/>
    </row>
    <row r="959" spans="1:9" ht="18" x14ac:dyDescent="0.2">
      <c r="A959" s="232">
        <v>22040100</v>
      </c>
      <c r="B959" s="85"/>
      <c r="C959" s="187"/>
      <c r="D959" s="374" t="s">
        <v>807</v>
      </c>
      <c r="E959" s="58" t="s">
        <v>262</v>
      </c>
      <c r="F959" s="276"/>
      <c r="G959" s="121"/>
      <c r="H959" s="80"/>
      <c r="I959" s="359"/>
    </row>
    <row r="960" spans="1:9" ht="18.75" thickBot="1" x14ac:dyDescent="0.25">
      <c r="A960" s="1372">
        <v>22040109</v>
      </c>
      <c r="B960" s="1336" t="s">
        <v>650</v>
      </c>
      <c r="C960" s="1373"/>
      <c r="D960" s="902" t="s">
        <v>807</v>
      </c>
      <c r="E960" s="1374" t="s">
        <v>263</v>
      </c>
      <c r="F960" s="1422">
        <v>250000</v>
      </c>
      <c r="G960" s="1397">
        <v>1000000</v>
      </c>
      <c r="H960" s="1376">
        <v>657000</v>
      </c>
      <c r="I960" s="1398">
        <v>2000000</v>
      </c>
    </row>
    <row r="961" spans="1:9" ht="18.75" thickBot="1" x14ac:dyDescent="0.25">
      <c r="A961" s="1399"/>
      <c r="B961" s="1400"/>
      <c r="C961" s="1401"/>
      <c r="D961" s="1400"/>
      <c r="E961" s="1402" t="s">
        <v>164</v>
      </c>
      <c r="F961" s="1421">
        <f>SUM(F912:F943)</f>
        <v>1127681.9295000001</v>
      </c>
      <c r="G961" s="1421">
        <f>SUM(G912:G945)</f>
        <v>1279422.3599999999</v>
      </c>
      <c r="H961" s="1421">
        <f>SUM(H912:H945)</f>
        <v>890275.20750000002</v>
      </c>
      <c r="I961" s="1421">
        <f>SUM(I912:I945)</f>
        <v>3488804.9699999997</v>
      </c>
    </row>
    <row r="962" spans="1:9" ht="18.75" thickBot="1" x14ac:dyDescent="0.25">
      <c r="A962" s="552"/>
      <c r="B962" s="553"/>
      <c r="C962" s="554"/>
      <c r="D962" s="553"/>
      <c r="E962" s="555" t="s">
        <v>203</v>
      </c>
      <c r="F962" s="560">
        <f>SUM(F948:F960)</f>
        <v>875000</v>
      </c>
      <c r="G962" s="560">
        <f>SUM(G948:G960)</f>
        <v>5100000</v>
      </c>
      <c r="H962" s="560">
        <f>SUM(H948:H960)</f>
        <v>3157000</v>
      </c>
      <c r="I962" s="560">
        <f>SUM(I948:I960)</f>
        <v>8100000</v>
      </c>
    </row>
    <row r="963" spans="1:9" ht="19.5" customHeight="1" thickBot="1" x14ac:dyDescent="0.25">
      <c r="A963" s="240"/>
      <c r="B963" s="264"/>
      <c r="C963" s="198"/>
      <c r="D963" s="383"/>
      <c r="E963" s="384" t="s">
        <v>296</v>
      </c>
      <c r="F963" s="385">
        <f>SUM(F961:F962)</f>
        <v>2002681.9295000001</v>
      </c>
      <c r="G963" s="385">
        <f>SUM(G961:G962)</f>
        <v>6379422.3599999994</v>
      </c>
      <c r="H963" s="385">
        <f>SUM(H961:H962)</f>
        <v>4047275.2075</v>
      </c>
      <c r="I963" s="385">
        <f>SUM(I961:I962)</f>
        <v>11588804.969999999</v>
      </c>
    </row>
    <row r="964" spans="1:9" ht="22.5" x14ac:dyDescent="0.25">
      <c r="A964" s="1535" t="s">
        <v>786</v>
      </c>
      <c r="B964" s="1536"/>
      <c r="C964" s="1536"/>
      <c r="D964" s="1536"/>
      <c r="E964" s="1536"/>
      <c r="F964" s="1536"/>
      <c r="G964" s="1536"/>
      <c r="H964" s="1536"/>
      <c r="I964" s="1537"/>
    </row>
    <row r="965" spans="1:9" ht="19.5" x14ac:dyDescent="0.2">
      <c r="A965" s="1538" t="s">
        <v>487</v>
      </c>
      <c r="B965" s="1539"/>
      <c r="C965" s="1539"/>
      <c r="D965" s="1539"/>
      <c r="E965" s="1539"/>
      <c r="F965" s="1539"/>
      <c r="G965" s="1539"/>
      <c r="H965" s="1539"/>
      <c r="I965" s="1540"/>
    </row>
    <row r="966" spans="1:9" ht="22.5" x14ac:dyDescent="0.25">
      <c r="A966" s="1541" t="s">
        <v>1392</v>
      </c>
      <c r="B966" s="1542"/>
      <c r="C966" s="1542"/>
      <c r="D966" s="1542"/>
      <c r="E966" s="1542"/>
      <c r="F966" s="1542"/>
      <c r="G966" s="1542"/>
      <c r="H966" s="1542"/>
      <c r="I966" s="1543"/>
    </row>
    <row r="967" spans="1:9" ht="18.75" customHeight="1" thickBot="1" x14ac:dyDescent="0.3">
      <c r="A967" s="1571" t="s">
        <v>277</v>
      </c>
      <c r="B967" s="1571"/>
      <c r="C967" s="1571"/>
      <c r="D967" s="1571"/>
      <c r="E967" s="1571"/>
      <c r="F967" s="1571"/>
      <c r="G967" s="1571"/>
      <c r="H967" s="1571"/>
      <c r="I967" s="1571"/>
    </row>
    <row r="968" spans="1:9" ht="18.75" customHeight="1" thickBot="1" x14ac:dyDescent="0.25">
      <c r="A968" s="1550" t="s">
        <v>397</v>
      </c>
      <c r="B968" s="1551"/>
      <c r="C968" s="1551"/>
      <c r="D968" s="1551"/>
      <c r="E968" s="1551"/>
      <c r="F968" s="1551"/>
      <c r="G968" s="1551"/>
      <c r="H968" s="1551"/>
      <c r="I968" s="1552"/>
    </row>
    <row r="969" spans="1:9" s="120" customFormat="1" ht="52.5" thickBot="1" x14ac:dyDescent="0.25">
      <c r="A969" s="164" t="s">
        <v>465</v>
      </c>
      <c r="B969" s="2" t="s">
        <v>459</v>
      </c>
      <c r="C969" s="172" t="s">
        <v>455</v>
      </c>
      <c r="D969" s="2" t="s">
        <v>458</v>
      </c>
      <c r="E969" s="8" t="s">
        <v>1</v>
      </c>
      <c r="F969" s="2" t="s">
        <v>1393</v>
      </c>
      <c r="G969" s="2" t="s">
        <v>1394</v>
      </c>
      <c r="H969" s="2" t="s">
        <v>1395</v>
      </c>
      <c r="I969" s="2" t="s">
        <v>1396</v>
      </c>
    </row>
    <row r="970" spans="1:9" ht="19.5" customHeight="1" x14ac:dyDescent="0.2">
      <c r="A970" s="233">
        <v>20000000</v>
      </c>
      <c r="B970" s="89"/>
      <c r="C970" s="188"/>
      <c r="D970" s="381" t="s">
        <v>807</v>
      </c>
      <c r="E970" s="90" t="s">
        <v>163</v>
      </c>
      <c r="F970" s="91"/>
      <c r="G970" s="5"/>
      <c r="H970" s="91"/>
      <c r="I970" s="352"/>
    </row>
    <row r="971" spans="1:9" ht="18" x14ac:dyDescent="0.2">
      <c r="A971" s="228">
        <v>21000000</v>
      </c>
      <c r="B971" s="78"/>
      <c r="C971" s="182"/>
      <c r="D971" s="381" t="s">
        <v>807</v>
      </c>
      <c r="E971" s="11" t="s">
        <v>164</v>
      </c>
      <c r="F971" s="74"/>
      <c r="G971" s="29"/>
      <c r="H971" s="74"/>
      <c r="I971" s="19"/>
    </row>
    <row r="972" spans="1:9" ht="18" x14ac:dyDescent="0.2">
      <c r="A972" s="228">
        <v>21010000</v>
      </c>
      <c r="B972" s="78"/>
      <c r="C972" s="182"/>
      <c r="D972" s="381" t="s">
        <v>807</v>
      </c>
      <c r="E972" s="11" t="s">
        <v>165</v>
      </c>
      <c r="F972" s="74"/>
      <c r="G972" s="29"/>
      <c r="H972" s="74"/>
      <c r="I972" s="19"/>
    </row>
    <row r="973" spans="1:9" ht="18" x14ac:dyDescent="0.2">
      <c r="A973" s="230">
        <v>21010103</v>
      </c>
      <c r="B973" s="81" t="s">
        <v>650</v>
      </c>
      <c r="C973" s="184"/>
      <c r="D973" s="496" t="s">
        <v>807</v>
      </c>
      <c r="E973" s="79" t="s">
        <v>168</v>
      </c>
      <c r="F973" s="80"/>
      <c r="G973" s="29"/>
      <c r="H973" s="80"/>
      <c r="I973" s="19"/>
    </row>
    <row r="974" spans="1:9" ht="18" x14ac:dyDescent="0.2">
      <c r="A974" s="230">
        <v>21010104</v>
      </c>
      <c r="B974" s="81" t="s">
        <v>650</v>
      </c>
      <c r="C974" s="184"/>
      <c r="D974" s="496" t="s">
        <v>807</v>
      </c>
      <c r="E974" s="79" t="s">
        <v>169</v>
      </c>
      <c r="F974" s="80"/>
      <c r="G974" s="29"/>
      <c r="H974" s="80"/>
      <c r="I974" s="19"/>
    </row>
    <row r="975" spans="1:9" ht="18" x14ac:dyDescent="0.2">
      <c r="A975" s="230">
        <v>21010105</v>
      </c>
      <c r="B975" s="81" t="s">
        <v>650</v>
      </c>
      <c r="C975" s="184"/>
      <c r="D975" s="496" t="s">
        <v>807</v>
      </c>
      <c r="E975" s="79" t="s">
        <v>170</v>
      </c>
      <c r="F975" s="80"/>
      <c r="G975" s="29"/>
      <c r="H975" s="80"/>
      <c r="I975" s="19"/>
    </row>
    <row r="976" spans="1:9" ht="18" x14ac:dyDescent="0.2">
      <c r="A976" s="230">
        <v>21010106</v>
      </c>
      <c r="B976" s="81" t="s">
        <v>650</v>
      </c>
      <c r="C976" s="184"/>
      <c r="D976" s="496" t="s">
        <v>807</v>
      </c>
      <c r="E976" s="79" t="s">
        <v>171</v>
      </c>
      <c r="F976" s="80"/>
      <c r="G976" s="29"/>
      <c r="H976" s="80"/>
      <c r="I976" s="19"/>
    </row>
    <row r="977" spans="1:9" ht="18" x14ac:dyDescent="0.2">
      <c r="A977" s="234"/>
      <c r="B977" s="81" t="s">
        <v>650</v>
      </c>
      <c r="C977" s="184"/>
      <c r="D977" s="496" t="s">
        <v>807</v>
      </c>
      <c r="E977" s="63" t="s">
        <v>686</v>
      </c>
      <c r="F977" s="80"/>
      <c r="G977" s="29"/>
      <c r="H977" s="80"/>
      <c r="I977" s="19"/>
    </row>
    <row r="978" spans="1:9" ht="18" x14ac:dyDescent="0.2">
      <c r="A978" s="228">
        <v>21020000</v>
      </c>
      <c r="B978" s="78"/>
      <c r="C978" s="182"/>
      <c r="D978" s="381" t="s">
        <v>807</v>
      </c>
      <c r="E978" s="11" t="s">
        <v>192</v>
      </c>
      <c r="F978" s="80"/>
      <c r="G978" s="29"/>
      <c r="H978" s="80"/>
      <c r="I978" s="19"/>
    </row>
    <row r="979" spans="1:9" ht="18" x14ac:dyDescent="0.2">
      <c r="A979" s="230">
        <v>21020301</v>
      </c>
      <c r="B979" s="81" t="s">
        <v>650</v>
      </c>
      <c r="C979" s="184"/>
      <c r="D979" s="496" t="s">
        <v>807</v>
      </c>
      <c r="E979" s="63" t="s">
        <v>177</v>
      </c>
      <c r="F979" s="80"/>
      <c r="G979" s="29"/>
      <c r="H979" s="80"/>
      <c r="I979" s="19"/>
    </row>
    <row r="980" spans="1:9" ht="18" x14ac:dyDescent="0.2">
      <c r="A980" s="230">
        <v>21020302</v>
      </c>
      <c r="B980" s="81" t="s">
        <v>650</v>
      </c>
      <c r="C980" s="184"/>
      <c r="D980" s="496" t="s">
        <v>807</v>
      </c>
      <c r="E980" s="63" t="s">
        <v>178</v>
      </c>
      <c r="F980" s="80"/>
      <c r="G980" s="29"/>
      <c r="H980" s="80"/>
      <c r="I980" s="19"/>
    </row>
    <row r="981" spans="1:9" ht="18" x14ac:dyDescent="0.2">
      <c r="A981" s="230">
        <v>21020303</v>
      </c>
      <c r="B981" s="81" t="s">
        <v>650</v>
      </c>
      <c r="C981" s="184"/>
      <c r="D981" s="496" t="s">
        <v>807</v>
      </c>
      <c r="E981" s="63" t="s">
        <v>179</v>
      </c>
      <c r="F981" s="80"/>
      <c r="G981" s="29"/>
      <c r="H981" s="80"/>
      <c r="I981" s="19"/>
    </row>
    <row r="982" spans="1:9" ht="18" x14ac:dyDescent="0.2">
      <c r="A982" s="230">
        <v>21020304</v>
      </c>
      <c r="B982" s="81" t="s">
        <v>650</v>
      </c>
      <c r="C982" s="184"/>
      <c r="D982" s="496" t="s">
        <v>807</v>
      </c>
      <c r="E982" s="63" t="s">
        <v>180</v>
      </c>
      <c r="F982" s="80"/>
      <c r="G982" s="29"/>
      <c r="H982" s="80"/>
      <c r="I982" s="19"/>
    </row>
    <row r="983" spans="1:9" ht="18" x14ac:dyDescent="0.2">
      <c r="A983" s="230">
        <v>21020312</v>
      </c>
      <c r="B983" s="81" t="s">
        <v>650</v>
      </c>
      <c r="C983" s="184"/>
      <c r="D983" s="496" t="s">
        <v>807</v>
      </c>
      <c r="E983" s="63" t="s">
        <v>183</v>
      </c>
      <c r="F983" s="80"/>
      <c r="G983" s="29"/>
      <c r="H983" s="80"/>
      <c r="I983" s="19"/>
    </row>
    <row r="984" spans="1:9" ht="18" x14ac:dyDescent="0.2">
      <c r="A984" s="230">
        <v>21020315</v>
      </c>
      <c r="B984" s="81" t="s">
        <v>650</v>
      </c>
      <c r="C984" s="184"/>
      <c r="D984" s="496" t="s">
        <v>807</v>
      </c>
      <c r="E984" s="63" t="s">
        <v>186</v>
      </c>
      <c r="F984" s="80"/>
      <c r="G984" s="29"/>
      <c r="H984" s="80"/>
      <c r="I984" s="19"/>
    </row>
    <row r="985" spans="1:9" ht="18" x14ac:dyDescent="0.2">
      <c r="A985" s="228">
        <v>21020400</v>
      </c>
      <c r="B985" s="78"/>
      <c r="C985" s="182"/>
      <c r="D985" s="381" t="s">
        <v>807</v>
      </c>
      <c r="E985" s="11" t="s">
        <v>193</v>
      </c>
      <c r="F985" s="80"/>
      <c r="G985" s="29"/>
      <c r="H985" s="80"/>
      <c r="I985" s="19"/>
    </row>
    <row r="986" spans="1:9" ht="18" x14ac:dyDescent="0.2">
      <c r="A986" s="230">
        <v>21020401</v>
      </c>
      <c r="B986" s="81" t="s">
        <v>650</v>
      </c>
      <c r="C986" s="184"/>
      <c r="D986" s="496" t="s">
        <v>807</v>
      </c>
      <c r="E986" s="63" t="s">
        <v>177</v>
      </c>
      <c r="F986" s="80"/>
      <c r="G986" s="29"/>
      <c r="H986" s="80"/>
      <c r="I986" s="19"/>
    </row>
    <row r="987" spans="1:9" ht="18" x14ac:dyDescent="0.2">
      <c r="A987" s="230">
        <v>21020402</v>
      </c>
      <c r="B987" s="81" t="s">
        <v>650</v>
      </c>
      <c r="C987" s="184"/>
      <c r="D987" s="496" t="s">
        <v>807</v>
      </c>
      <c r="E987" s="63" t="s">
        <v>178</v>
      </c>
      <c r="F987" s="80"/>
      <c r="G987" s="29"/>
      <c r="H987" s="80"/>
      <c r="I987" s="19"/>
    </row>
    <row r="988" spans="1:9" ht="18" x14ac:dyDescent="0.2">
      <c r="A988" s="230">
        <v>21020403</v>
      </c>
      <c r="B988" s="81" t="s">
        <v>650</v>
      </c>
      <c r="C988" s="184"/>
      <c r="D988" s="496" t="s">
        <v>807</v>
      </c>
      <c r="E988" s="63" t="s">
        <v>179</v>
      </c>
      <c r="F988" s="80"/>
      <c r="G988" s="29"/>
      <c r="H988" s="80"/>
      <c r="I988" s="19"/>
    </row>
    <row r="989" spans="1:9" ht="18" x14ac:dyDescent="0.2">
      <c r="A989" s="230">
        <v>21020404</v>
      </c>
      <c r="B989" s="81" t="s">
        <v>650</v>
      </c>
      <c r="C989" s="184"/>
      <c r="D989" s="496" t="s">
        <v>807</v>
      </c>
      <c r="E989" s="63" t="s">
        <v>180</v>
      </c>
      <c r="F989" s="80"/>
      <c r="G989" s="29"/>
      <c r="H989" s="80"/>
      <c r="I989" s="19"/>
    </row>
    <row r="990" spans="1:9" ht="18" x14ac:dyDescent="0.2">
      <c r="A990" s="230">
        <v>21020412</v>
      </c>
      <c r="B990" s="81" t="s">
        <v>650</v>
      </c>
      <c r="C990" s="184"/>
      <c r="D990" s="496" t="s">
        <v>807</v>
      </c>
      <c r="E990" s="63" t="s">
        <v>183</v>
      </c>
      <c r="F990" s="80"/>
      <c r="G990" s="29"/>
      <c r="H990" s="80"/>
      <c r="I990" s="19"/>
    </row>
    <row r="991" spans="1:9" ht="18" x14ac:dyDescent="0.2">
      <c r="A991" s="230">
        <v>21020415</v>
      </c>
      <c r="B991" s="81" t="s">
        <v>650</v>
      </c>
      <c r="C991" s="184"/>
      <c r="D991" s="496" t="s">
        <v>807</v>
      </c>
      <c r="E991" s="63" t="s">
        <v>186</v>
      </c>
      <c r="F991" s="80"/>
      <c r="G991" s="29"/>
      <c r="H991" s="80"/>
      <c r="I991" s="19"/>
    </row>
    <row r="992" spans="1:9" ht="18" x14ac:dyDescent="0.2">
      <c r="A992" s="228">
        <v>21020500</v>
      </c>
      <c r="B992" s="78"/>
      <c r="C992" s="182"/>
      <c r="D992" s="381" t="s">
        <v>807</v>
      </c>
      <c r="E992" s="11" t="s">
        <v>194</v>
      </c>
      <c r="F992" s="80"/>
      <c r="G992" s="29"/>
      <c r="H992" s="80"/>
      <c r="I992" s="19"/>
    </row>
    <row r="993" spans="1:9" ht="18" x14ac:dyDescent="0.2">
      <c r="A993" s="230">
        <v>21020501</v>
      </c>
      <c r="B993" s="81" t="s">
        <v>650</v>
      </c>
      <c r="C993" s="184"/>
      <c r="D993" s="496" t="s">
        <v>807</v>
      </c>
      <c r="E993" s="63" t="s">
        <v>177</v>
      </c>
      <c r="F993" s="80"/>
      <c r="G993" s="29"/>
      <c r="H993" s="80"/>
      <c r="I993" s="19"/>
    </row>
    <row r="994" spans="1:9" ht="18" x14ac:dyDescent="0.2">
      <c r="A994" s="241">
        <v>21020502</v>
      </c>
      <c r="B994" s="81" t="s">
        <v>650</v>
      </c>
      <c r="C994" s="186"/>
      <c r="D994" s="496" t="s">
        <v>807</v>
      </c>
      <c r="E994" s="63" t="s">
        <v>178</v>
      </c>
      <c r="F994" s="80"/>
      <c r="G994" s="29"/>
      <c r="H994" s="80"/>
      <c r="I994" s="19"/>
    </row>
    <row r="995" spans="1:9" ht="18" x14ac:dyDescent="0.2">
      <c r="A995" s="241">
        <v>21020503</v>
      </c>
      <c r="B995" s="81" t="s">
        <v>650</v>
      </c>
      <c r="C995" s="186"/>
      <c r="D995" s="496" t="s">
        <v>807</v>
      </c>
      <c r="E995" s="63" t="s">
        <v>179</v>
      </c>
      <c r="F995" s="80"/>
      <c r="G995" s="29"/>
      <c r="H995" s="80"/>
      <c r="I995" s="19"/>
    </row>
    <row r="996" spans="1:9" ht="18" x14ac:dyDescent="0.2">
      <c r="A996" s="241">
        <v>21020504</v>
      </c>
      <c r="B996" s="81" t="s">
        <v>650</v>
      </c>
      <c r="C996" s="186"/>
      <c r="D996" s="496" t="s">
        <v>807</v>
      </c>
      <c r="E996" s="63" t="s">
        <v>180</v>
      </c>
      <c r="F996" s="80"/>
      <c r="G996" s="29"/>
      <c r="H996" s="80"/>
      <c r="I996" s="19"/>
    </row>
    <row r="997" spans="1:9" ht="18" x14ac:dyDescent="0.2">
      <c r="A997" s="241">
        <v>21020512</v>
      </c>
      <c r="B997" s="81" t="s">
        <v>650</v>
      </c>
      <c r="C997" s="186"/>
      <c r="D997" s="496" t="s">
        <v>807</v>
      </c>
      <c r="E997" s="63" t="s">
        <v>183</v>
      </c>
      <c r="F997" s="80"/>
      <c r="G997" s="29"/>
      <c r="H997" s="80"/>
      <c r="I997" s="19"/>
    </row>
    <row r="998" spans="1:9" ht="18" x14ac:dyDescent="0.2">
      <c r="A998" s="241">
        <v>21020515</v>
      </c>
      <c r="B998" s="81" t="s">
        <v>650</v>
      </c>
      <c r="C998" s="186"/>
      <c r="D998" s="496" t="s">
        <v>807</v>
      </c>
      <c r="E998" s="63" t="s">
        <v>186</v>
      </c>
      <c r="F998" s="80"/>
      <c r="G998" s="29"/>
      <c r="H998" s="80"/>
      <c r="I998" s="19"/>
    </row>
    <row r="999" spans="1:9" ht="18" x14ac:dyDescent="0.2">
      <c r="A999" s="231">
        <v>21020600</v>
      </c>
      <c r="B999" s="83"/>
      <c r="C999" s="185"/>
      <c r="D999" s="381" t="s">
        <v>807</v>
      </c>
      <c r="E999" s="11" t="s">
        <v>195</v>
      </c>
      <c r="F999" s="80"/>
      <c r="G999" s="29"/>
      <c r="H999" s="80"/>
      <c r="I999" s="19"/>
    </row>
    <row r="1000" spans="1:9" ht="18" x14ac:dyDescent="0.2">
      <c r="A1000" s="241">
        <v>21020605</v>
      </c>
      <c r="B1000" s="81" t="s">
        <v>650</v>
      </c>
      <c r="C1000" s="186"/>
      <c r="D1000" s="496" t="s">
        <v>807</v>
      </c>
      <c r="E1000" s="79" t="s">
        <v>198</v>
      </c>
      <c r="F1000" s="80"/>
      <c r="G1000" s="29"/>
      <c r="H1000" s="80"/>
      <c r="I1000" s="19"/>
    </row>
    <row r="1001" spans="1:9" ht="18" x14ac:dyDescent="0.2">
      <c r="A1001" s="232">
        <v>22020000</v>
      </c>
      <c r="B1001" s="85"/>
      <c r="C1001" s="187"/>
      <c r="D1001" s="381" t="s">
        <v>807</v>
      </c>
      <c r="E1001" s="58" t="s">
        <v>203</v>
      </c>
      <c r="F1001" s="80"/>
      <c r="G1001" s="29"/>
      <c r="H1001" s="80"/>
      <c r="I1001" s="19"/>
    </row>
    <row r="1002" spans="1:9" ht="18" x14ac:dyDescent="0.2">
      <c r="A1002" s="232">
        <v>22020100</v>
      </c>
      <c r="B1002" s="85"/>
      <c r="C1002" s="187"/>
      <c r="D1002" s="381" t="s">
        <v>807</v>
      </c>
      <c r="E1002" s="58" t="s">
        <v>204</v>
      </c>
      <c r="F1002" s="80"/>
      <c r="G1002" s="29"/>
      <c r="H1002" s="80"/>
      <c r="I1002" s="19"/>
    </row>
    <row r="1003" spans="1:9" ht="18" x14ac:dyDescent="0.2">
      <c r="A1003" s="167">
        <v>22020103</v>
      </c>
      <c r="B1003" s="81" t="s">
        <v>652</v>
      </c>
      <c r="C1003" s="174"/>
      <c r="D1003" s="496" t="s">
        <v>807</v>
      </c>
      <c r="E1003" s="127" t="s">
        <v>207</v>
      </c>
      <c r="F1003" s="80"/>
      <c r="G1003" s="29"/>
      <c r="H1003" s="80"/>
      <c r="I1003" s="19"/>
    </row>
    <row r="1004" spans="1:9" ht="18" x14ac:dyDescent="0.2">
      <c r="A1004" s="167">
        <v>22020104</v>
      </c>
      <c r="B1004" s="81" t="s">
        <v>652</v>
      </c>
      <c r="C1004" s="174"/>
      <c r="D1004" s="496" t="s">
        <v>807</v>
      </c>
      <c r="E1004" s="127" t="s">
        <v>208</v>
      </c>
      <c r="F1004" s="80"/>
      <c r="G1004" s="29"/>
      <c r="H1004" s="80"/>
      <c r="I1004" s="19"/>
    </row>
    <row r="1005" spans="1:9" ht="18" x14ac:dyDescent="0.2">
      <c r="A1005" s="238">
        <v>220203</v>
      </c>
      <c r="B1005" s="125"/>
      <c r="C1005" s="204"/>
      <c r="D1005" s="381" t="s">
        <v>807</v>
      </c>
      <c r="E1005" s="157" t="s">
        <v>695</v>
      </c>
      <c r="F1005" s="80"/>
      <c r="G1005" s="29"/>
      <c r="H1005" s="80"/>
      <c r="I1005" s="19"/>
    </row>
    <row r="1006" spans="1:9" ht="18" x14ac:dyDescent="0.2">
      <c r="A1006" s="223">
        <v>22020313</v>
      </c>
      <c r="B1006" s="81" t="s">
        <v>650</v>
      </c>
      <c r="C1006" s="174"/>
      <c r="D1006" s="496" t="s">
        <v>807</v>
      </c>
      <c r="E1006" s="84" t="s">
        <v>221</v>
      </c>
      <c r="F1006" s="80"/>
      <c r="G1006" s="29"/>
      <c r="H1006" s="80"/>
      <c r="I1006" s="19"/>
    </row>
    <row r="1007" spans="1:9" ht="18" x14ac:dyDescent="0.2">
      <c r="A1007" s="232">
        <v>22022000</v>
      </c>
      <c r="B1007" s="85"/>
      <c r="C1007" s="187"/>
      <c r="D1007" s="381" t="s">
        <v>807</v>
      </c>
      <c r="E1007" s="58" t="s">
        <v>246</v>
      </c>
      <c r="F1007" s="80"/>
      <c r="G1007" s="29"/>
      <c r="H1007" s="80"/>
      <c r="I1007" s="19"/>
    </row>
    <row r="1008" spans="1:9" ht="18.75" thickBot="1" x14ac:dyDescent="0.25">
      <c r="A1008" s="511">
        <v>22022017</v>
      </c>
      <c r="B1008" s="537" t="s">
        <v>650</v>
      </c>
      <c r="C1008" s="207"/>
      <c r="D1008" s="496" t="s">
        <v>807</v>
      </c>
      <c r="E1008" s="118" t="s">
        <v>259</v>
      </c>
      <c r="F1008" s="439"/>
      <c r="G1008" s="27">
        <v>1000000</v>
      </c>
      <c r="H1008" s="439"/>
      <c r="I1008" s="27">
        <v>1000000</v>
      </c>
    </row>
    <row r="1009" spans="1:9" ht="18.75" thickBot="1" x14ac:dyDescent="0.25">
      <c r="A1009" s="556"/>
      <c r="B1009" s="568"/>
      <c r="C1009" s="558"/>
      <c r="D1009" s="568"/>
      <c r="E1009" s="569" t="s">
        <v>164</v>
      </c>
      <c r="F1009" s="570">
        <f>SUM(F973:F1000)</f>
        <v>0</v>
      </c>
      <c r="G1009" s="570">
        <f>SUM(G973:G1000)</f>
        <v>0</v>
      </c>
      <c r="H1009" s="570">
        <f>SUM(H973:H1000)</f>
        <v>0</v>
      </c>
      <c r="I1009" s="571">
        <f>SUM(I973:I1000)</f>
        <v>0</v>
      </c>
    </row>
    <row r="1010" spans="1:9" ht="18.75" thickBot="1" x14ac:dyDescent="0.25">
      <c r="A1010" s="552"/>
      <c r="B1010" s="565"/>
      <c r="C1010" s="554"/>
      <c r="D1010" s="565"/>
      <c r="E1010" s="566" t="s">
        <v>203</v>
      </c>
      <c r="F1010" s="567">
        <f>SUM(F1003:F1008)</f>
        <v>0</v>
      </c>
      <c r="G1010" s="567">
        <f>SUM(G1003:G1008)</f>
        <v>1000000</v>
      </c>
      <c r="H1010" s="567">
        <f>SUM(H1003:H1008)</f>
        <v>0</v>
      </c>
      <c r="I1010" s="567">
        <f>SUM(I1003:I1008)</f>
        <v>1000000</v>
      </c>
    </row>
    <row r="1011" spans="1:9" ht="22.5" customHeight="1" thickBot="1" x14ac:dyDescent="0.25">
      <c r="A1011" s="240"/>
      <c r="B1011" s="88"/>
      <c r="C1011" s="198"/>
      <c r="D1011" s="7"/>
      <c r="E1011" s="104" t="s">
        <v>296</v>
      </c>
      <c r="F1011" s="114">
        <f>SUM(F1009:F1010)</f>
        <v>0</v>
      </c>
      <c r="G1011" s="114">
        <f>SUM(G1009:G1010)</f>
        <v>1000000</v>
      </c>
      <c r="H1011" s="114">
        <f>SUM(H1009:H1010)</f>
        <v>0</v>
      </c>
      <c r="I1011" s="114">
        <f>SUM(I1009:I1010)</f>
        <v>1000000</v>
      </c>
    </row>
    <row r="1012" spans="1:9" ht="22.5" x14ac:dyDescent="0.25">
      <c r="A1012" s="1535" t="s">
        <v>786</v>
      </c>
      <c r="B1012" s="1536"/>
      <c r="C1012" s="1536"/>
      <c r="D1012" s="1536"/>
      <c r="E1012" s="1536"/>
      <c r="F1012" s="1536"/>
      <c r="G1012" s="1536"/>
      <c r="H1012" s="1536"/>
      <c r="I1012" s="1537"/>
    </row>
    <row r="1013" spans="1:9" ht="19.5" x14ac:dyDescent="0.2">
      <c r="A1013" s="1538" t="s">
        <v>487</v>
      </c>
      <c r="B1013" s="1539"/>
      <c r="C1013" s="1539"/>
      <c r="D1013" s="1539"/>
      <c r="E1013" s="1539"/>
      <c r="F1013" s="1539"/>
      <c r="G1013" s="1539"/>
      <c r="H1013" s="1539"/>
      <c r="I1013" s="1540"/>
    </row>
    <row r="1014" spans="1:9" ht="22.5" x14ac:dyDescent="0.25">
      <c r="A1014" s="1541" t="s">
        <v>1392</v>
      </c>
      <c r="B1014" s="1542"/>
      <c r="C1014" s="1542"/>
      <c r="D1014" s="1542"/>
      <c r="E1014" s="1542"/>
      <c r="F1014" s="1542"/>
      <c r="G1014" s="1542"/>
      <c r="H1014" s="1542"/>
      <c r="I1014" s="1543"/>
    </row>
    <row r="1015" spans="1:9" ht="18.75" customHeight="1" thickBot="1" x14ac:dyDescent="0.3">
      <c r="A1015" s="1572" t="s">
        <v>277</v>
      </c>
      <c r="B1015" s="1571"/>
      <c r="C1015" s="1571"/>
      <c r="D1015" s="1571"/>
      <c r="E1015" s="1571"/>
      <c r="F1015" s="1571"/>
      <c r="G1015" s="1571"/>
      <c r="H1015" s="1571"/>
      <c r="I1015" s="1573"/>
    </row>
    <row r="1016" spans="1:9" ht="18.75" customHeight="1" thickBot="1" x14ac:dyDescent="0.25">
      <c r="A1016" s="1550" t="s">
        <v>436</v>
      </c>
      <c r="B1016" s="1551"/>
      <c r="C1016" s="1551"/>
      <c r="D1016" s="1551"/>
      <c r="E1016" s="1551"/>
      <c r="F1016" s="1551"/>
      <c r="G1016" s="1551"/>
      <c r="H1016" s="1551"/>
      <c r="I1016" s="1552"/>
    </row>
    <row r="1017" spans="1:9" s="120" customFormat="1" ht="57.75" customHeight="1" thickBot="1" x14ac:dyDescent="0.25">
      <c r="A1017" s="1363" t="s">
        <v>465</v>
      </c>
      <c r="B1017" s="163" t="s">
        <v>459</v>
      </c>
      <c r="C1017" s="1364" t="s">
        <v>455</v>
      </c>
      <c r="D1017" s="163" t="s">
        <v>458</v>
      </c>
      <c r="E1017" s="1285" t="s">
        <v>1</v>
      </c>
      <c r="F1017" s="163" t="s">
        <v>1393</v>
      </c>
      <c r="G1017" s="163" t="s">
        <v>1394</v>
      </c>
      <c r="H1017" s="163" t="s">
        <v>1395</v>
      </c>
      <c r="I1017" s="163" t="s">
        <v>1396</v>
      </c>
    </row>
    <row r="1018" spans="1:9" ht="19.5" customHeight="1" x14ac:dyDescent="0.2">
      <c r="A1018" s="233">
        <v>20000000</v>
      </c>
      <c r="B1018" s="89"/>
      <c r="C1018" s="188"/>
      <c r="D1018" s="1370" t="s">
        <v>807</v>
      </c>
      <c r="E1018" s="90" t="s">
        <v>163</v>
      </c>
      <c r="F1018" s="91"/>
      <c r="G1018" s="1371"/>
      <c r="H1018" s="91"/>
      <c r="I1018" s="352"/>
    </row>
    <row r="1019" spans="1:9" ht="18" x14ac:dyDescent="0.2">
      <c r="A1019" s="228">
        <v>21000000</v>
      </c>
      <c r="B1019" s="78"/>
      <c r="C1019" s="182"/>
      <c r="D1019" s="374" t="s">
        <v>807</v>
      </c>
      <c r="E1019" s="11" t="s">
        <v>164</v>
      </c>
      <c r="F1019" s="74"/>
      <c r="G1019" s="18"/>
      <c r="H1019" s="74"/>
      <c r="I1019" s="19"/>
    </row>
    <row r="1020" spans="1:9" ht="18" x14ac:dyDescent="0.2">
      <c r="A1020" s="228">
        <v>21010000</v>
      </c>
      <c r="B1020" s="78"/>
      <c r="C1020" s="182"/>
      <c r="D1020" s="374" t="s">
        <v>807</v>
      </c>
      <c r="E1020" s="11" t="s">
        <v>165</v>
      </c>
      <c r="F1020" s="74"/>
      <c r="G1020" s="18"/>
      <c r="H1020" s="74"/>
      <c r="I1020" s="19"/>
    </row>
    <row r="1021" spans="1:9" ht="18" x14ac:dyDescent="0.2">
      <c r="A1021" s="230">
        <v>21010103</v>
      </c>
      <c r="B1021" s="162" t="s">
        <v>650</v>
      </c>
      <c r="C1021" s="184"/>
      <c r="D1021" s="370" t="s">
        <v>807</v>
      </c>
      <c r="E1021" s="79" t="s">
        <v>168</v>
      </c>
      <c r="F1021" s="80"/>
      <c r="G1021" s="18"/>
      <c r="H1021" s="80"/>
      <c r="I1021" s="19"/>
    </row>
    <row r="1022" spans="1:9" ht="18" x14ac:dyDescent="0.2">
      <c r="A1022" s="230">
        <v>21010104</v>
      </c>
      <c r="B1022" s="162" t="s">
        <v>650</v>
      </c>
      <c r="C1022" s="184"/>
      <c r="D1022" s="370" t="s">
        <v>807</v>
      </c>
      <c r="E1022" s="79" t="s">
        <v>169</v>
      </c>
      <c r="F1022" s="18">
        <f>G1022-(G1022*5%)</f>
        <v>828197.65</v>
      </c>
      <c r="G1022" s="18">
        <v>871787</v>
      </c>
      <c r="H1022" s="368">
        <f>G1022/12*9</f>
        <v>653840.25</v>
      </c>
      <c r="I1022" s="19"/>
    </row>
    <row r="1023" spans="1:9" ht="18" x14ac:dyDescent="0.2">
      <c r="A1023" s="230">
        <v>21010105</v>
      </c>
      <c r="B1023" s="162" t="s">
        <v>650</v>
      </c>
      <c r="C1023" s="184"/>
      <c r="D1023" s="370" t="s">
        <v>807</v>
      </c>
      <c r="E1023" s="79" t="s">
        <v>170</v>
      </c>
      <c r="F1023" s="18">
        <f>G1023-(G1023*5%)</f>
        <v>593003.30000000005</v>
      </c>
      <c r="G1023" s="18">
        <v>624214</v>
      </c>
      <c r="H1023" s="368">
        <f>G1023/12*9</f>
        <v>468160.5</v>
      </c>
      <c r="I1023" s="19">
        <f>COMMUNITY!D72</f>
        <v>1441190</v>
      </c>
    </row>
    <row r="1024" spans="1:9" ht="18" x14ac:dyDescent="0.2">
      <c r="A1024" s="230">
        <v>21010106</v>
      </c>
      <c r="B1024" s="162" t="s">
        <v>650</v>
      </c>
      <c r="C1024" s="184"/>
      <c r="D1024" s="370" t="s">
        <v>807</v>
      </c>
      <c r="E1024" s="79" t="s">
        <v>171</v>
      </c>
      <c r="F1024" s="18">
        <f>G1024-(G1024*5%)</f>
        <v>112763.1</v>
      </c>
      <c r="G1024" s="18">
        <v>118698</v>
      </c>
      <c r="H1024" s="368">
        <f>G1024/12*9</f>
        <v>89023.5</v>
      </c>
      <c r="I1024" s="19">
        <f>COMMUNITY!D65</f>
        <v>118698</v>
      </c>
    </row>
    <row r="1025" spans="1:9" ht="18" x14ac:dyDescent="0.2">
      <c r="A1025" s="234"/>
      <c r="B1025" s="162" t="s">
        <v>650</v>
      </c>
      <c r="C1025" s="184"/>
      <c r="D1025" s="370" t="s">
        <v>807</v>
      </c>
      <c r="E1025" s="63" t="s">
        <v>686</v>
      </c>
      <c r="F1025" s="80"/>
      <c r="G1025" s="18">
        <v>242204.84999999998</v>
      </c>
      <c r="H1025" s="80"/>
      <c r="I1025" s="19">
        <v>1380000</v>
      </c>
    </row>
    <row r="1026" spans="1:9" ht="18" x14ac:dyDescent="0.2">
      <c r="A1026" s="228">
        <v>21020000</v>
      </c>
      <c r="B1026" s="78"/>
      <c r="C1026" s="182"/>
      <c r="D1026" s="374" t="s">
        <v>807</v>
      </c>
      <c r="E1026" s="11" t="s">
        <v>176</v>
      </c>
      <c r="F1026" s="80"/>
      <c r="G1026" s="18"/>
      <c r="H1026" s="80"/>
      <c r="I1026" s="19"/>
    </row>
    <row r="1027" spans="1:9" ht="18" x14ac:dyDescent="0.2">
      <c r="A1027" s="228">
        <v>21020300</v>
      </c>
      <c r="B1027" s="78"/>
      <c r="C1027" s="182"/>
      <c r="D1027" s="374" t="s">
        <v>807</v>
      </c>
      <c r="E1027" s="11" t="s">
        <v>192</v>
      </c>
      <c r="F1027" s="80"/>
      <c r="G1027" s="18"/>
      <c r="H1027" s="80"/>
      <c r="I1027" s="19"/>
    </row>
    <row r="1028" spans="1:9" ht="18" x14ac:dyDescent="0.2">
      <c r="A1028" s="230">
        <v>21020301</v>
      </c>
      <c r="B1028" s="162" t="s">
        <v>650</v>
      </c>
      <c r="C1028" s="184"/>
      <c r="D1028" s="370" t="s">
        <v>807</v>
      </c>
      <c r="E1028" s="63" t="s">
        <v>177</v>
      </c>
      <c r="F1028" s="18">
        <f t="shared" ref="F1028:F1050" si="33">G1028-(G1028*5%)</f>
        <v>289869.17749999993</v>
      </c>
      <c r="G1028" s="18">
        <v>305125.44999999995</v>
      </c>
      <c r="H1028" s="368">
        <f t="shared" ref="H1028:H1033" si="34">G1028/12*9</f>
        <v>228844.08749999997</v>
      </c>
      <c r="I1028" s="19"/>
    </row>
    <row r="1029" spans="1:9" ht="18" x14ac:dyDescent="0.2">
      <c r="A1029" s="230">
        <v>21020302</v>
      </c>
      <c r="B1029" s="162" t="s">
        <v>650</v>
      </c>
      <c r="C1029" s="184"/>
      <c r="D1029" s="370" t="s">
        <v>807</v>
      </c>
      <c r="E1029" s="63" t="s">
        <v>178</v>
      </c>
      <c r="F1029" s="18">
        <f t="shared" si="33"/>
        <v>165639.53000000003</v>
      </c>
      <c r="G1029" s="18">
        <v>174357.40000000002</v>
      </c>
      <c r="H1029" s="368">
        <f t="shared" si="34"/>
        <v>130768.05000000002</v>
      </c>
      <c r="I1029" s="19"/>
    </row>
    <row r="1030" spans="1:9" ht="18" x14ac:dyDescent="0.2">
      <c r="A1030" s="230">
        <v>21020303</v>
      </c>
      <c r="B1030" s="162" t="s">
        <v>650</v>
      </c>
      <c r="C1030" s="184"/>
      <c r="D1030" s="370" t="s">
        <v>807</v>
      </c>
      <c r="E1030" s="63" t="s">
        <v>179</v>
      </c>
      <c r="F1030" s="18">
        <f t="shared" si="33"/>
        <v>7182</v>
      </c>
      <c r="G1030" s="18">
        <v>7560</v>
      </c>
      <c r="H1030" s="368">
        <f t="shared" si="34"/>
        <v>5670</v>
      </c>
      <c r="I1030" s="19"/>
    </row>
    <row r="1031" spans="1:9" ht="18" x14ac:dyDescent="0.2">
      <c r="A1031" s="230">
        <v>21020304</v>
      </c>
      <c r="B1031" s="162" t="s">
        <v>650</v>
      </c>
      <c r="C1031" s="184"/>
      <c r="D1031" s="370" t="s">
        <v>807</v>
      </c>
      <c r="E1031" s="63" t="s">
        <v>180</v>
      </c>
      <c r="F1031" s="18">
        <f t="shared" si="33"/>
        <v>41409.882500000007</v>
      </c>
      <c r="G1031" s="18">
        <v>43589.350000000006</v>
      </c>
      <c r="H1031" s="368">
        <f t="shared" si="34"/>
        <v>32692.012500000004</v>
      </c>
      <c r="I1031" s="19"/>
    </row>
    <row r="1032" spans="1:9" ht="18" x14ac:dyDescent="0.2">
      <c r="A1032" s="230">
        <v>21020312</v>
      </c>
      <c r="B1032" s="162" t="s">
        <v>650</v>
      </c>
      <c r="C1032" s="184"/>
      <c r="D1032" s="370" t="s">
        <v>807</v>
      </c>
      <c r="E1032" s="63" t="s">
        <v>183</v>
      </c>
      <c r="F1032" s="18">
        <f t="shared" si="33"/>
        <v>0</v>
      </c>
      <c r="G1032" s="18"/>
      <c r="H1032" s="368">
        <f t="shared" si="34"/>
        <v>0</v>
      </c>
      <c r="I1032" s="19"/>
    </row>
    <row r="1033" spans="1:9" ht="18" x14ac:dyDescent="0.2">
      <c r="A1033" s="230">
        <v>21020315</v>
      </c>
      <c r="B1033" s="162" t="s">
        <v>650</v>
      </c>
      <c r="C1033" s="184"/>
      <c r="D1033" s="370" t="s">
        <v>807</v>
      </c>
      <c r="E1033" s="63" t="s">
        <v>186</v>
      </c>
      <c r="F1033" s="18">
        <f t="shared" si="33"/>
        <v>64209.882500000007</v>
      </c>
      <c r="G1033" s="18">
        <v>67589.350000000006</v>
      </c>
      <c r="H1033" s="368">
        <f t="shared" si="34"/>
        <v>50692.012500000004</v>
      </c>
      <c r="I1033" s="19"/>
    </row>
    <row r="1034" spans="1:9" ht="18" x14ac:dyDescent="0.2">
      <c r="A1034" s="230">
        <v>21020314</v>
      </c>
      <c r="B1034" s="162" t="s">
        <v>650</v>
      </c>
      <c r="C1034" s="184"/>
      <c r="D1034" s="370" t="s">
        <v>807</v>
      </c>
      <c r="E1034" s="63" t="s">
        <v>523</v>
      </c>
      <c r="F1034" s="18">
        <f t="shared" si="33"/>
        <v>130633.55</v>
      </c>
      <c r="G1034" s="18">
        <v>137509</v>
      </c>
      <c r="H1034" s="80"/>
      <c r="I1034" s="19"/>
    </row>
    <row r="1035" spans="1:9" ht="18" x14ac:dyDescent="0.2">
      <c r="A1035" s="230">
        <v>21020305</v>
      </c>
      <c r="B1035" s="162" t="s">
        <v>650</v>
      </c>
      <c r="C1035" s="184"/>
      <c r="D1035" s="370" t="s">
        <v>807</v>
      </c>
      <c r="E1035" s="63" t="s">
        <v>524</v>
      </c>
      <c r="F1035" s="18">
        <f t="shared" si="33"/>
        <v>0</v>
      </c>
      <c r="G1035" s="18"/>
      <c r="H1035" s="80"/>
      <c r="I1035" s="19"/>
    </row>
    <row r="1036" spans="1:9" ht="18" x14ac:dyDescent="0.2">
      <c r="A1036" s="230">
        <v>21020306</v>
      </c>
      <c r="B1036" s="162" t="s">
        <v>650</v>
      </c>
      <c r="C1036" s="184"/>
      <c r="D1036" s="370" t="s">
        <v>807</v>
      </c>
      <c r="E1036" s="63" t="s">
        <v>525</v>
      </c>
      <c r="F1036" s="18">
        <f t="shared" si="33"/>
        <v>7182</v>
      </c>
      <c r="G1036" s="18">
        <v>7560</v>
      </c>
      <c r="H1036" s="80"/>
      <c r="I1036" s="19"/>
    </row>
    <row r="1037" spans="1:9" ht="18" x14ac:dyDescent="0.2">
      <c r="A1037" s="228">
        <v>21020400</v>
      </c>
      <c r="B1037" s="78"/>
      <c r="C1037" s="182"/>
      <c r="D1037" s="374" t="s">
        <v>807</v>
      </c>
      <c r="E1037" s="11" t="s">
        <v>193</v>
      </c>
      <c r="F1037" s="18">
        <f t="shared" si="33"/>
        <v>0</v>
      </c>
      <c r="G1037" s="18"/>
      <c r="H1037" s="80"/>
      <c r="I1037" s="19"/>
    </row>
    <row r="1038" spans="1:9" ht="18" x14ac:dyDescent="0.2">
      <c r="A1038" s="230">
        <v>21020401</v>
      </c>
      <c r="B1038" s="162" t="s">
        <v>650</v>
      </c>
      <c r="C1038" s="184"/>
      <c r="D1038" s="370" t="s">
        <v>807</v>
      </c>
      <c r="E1038" s="63" t="s">
        <v>177</v>
      </c>
      <c r="F1038" s="18">
        <f t="shared" si="33"/>
        <v>207551.155</v>
      </c>
      <c r="G1038" s="18">
        <v>218474.9</v>
      </c>
      <c r="H1038" s="368">
        <f t="shared" ref="H1038:H1050" si="35">G1038/12*9</f>
        <v>163856.17499999999</v>
      </c>
      <c r="I1038" s="19">
        <f>COMMUNITY!F72</f>
        <v>504416.50000000006</v>
      </c>
    </row>
    <row r="1039" spans="1:9" ht="18" x14ac:dyDescent="0.2">
      <c r="A1039" s="230">
        <v>21020402</v>
      </c>
      <c r="B1039" s="162" t="s">
        <v>650</v>
      </c>
      <c r="C1039" s="184"/>
      <c r="D1039" s="370" t="s">
        <v>807</v>
      </c>
      <c r="E1039" s="63" t="s">
        <v>178</v>
      </c>
      <c r="F1039" s="18">
        <f t="shared" si="33"/>
        <v>118600.66</v>
      </c>
      <c r="G1039" s="18">
        <v>124842.8</v>
      </c>
      <c r="H1039" s="368">
        <f t="shared" si="35"/>
        <v>93632.1</v>
      </c>
      <c r="I1039" s="19">
        <f>COMMUNITY!G72</f>
        <v>288238</v>
      </c>
    </row>
    <row r="1040" spans="1:9" ht="18" x14ac:dyDescent="0.2">
      <c r="A1040" s="230">
        <v>21020403</v>
      </c>
      <c r="B1040" s="162" t="s">
        <v>650</v>
      </c>
      <c r="C1040" s="184"/>
      <c r="D1040" s="370" t="s">
        <v>807</v>
      </c>
      <c r="E1040" s="63" t="s">
        <v>179</v>
      </c>
      <c r="F1040" s="18">
        <f t="shared" si="33"/>
        <v>14364</v>
      </c>
      <c r="G1040" s="18">
        <v>15120</v>
      </c>
      <c r="H1040" s="368">
        <f t="shared" si="35"/>
        <v>11340</v>
      </c>
      <c r="I1040" s="19">
        <f>COMMUNITY!H72</f>
        <v>37800</v>
      </c>
    </row>
    <row r="1041" spans="1:9" ht="18" x14ac:dyDescent="0.2">
      <c r="A1041" s="230">
        <v>21020404</v>
      </c>
      <c r="B1041" s="162" t="s">
        <v>650</v>
      </c>
      <c r="C1041" s="184"/>
      <c r="D1041" s="370" t="s">
        <v>807</v>
      </c>
      <c r="E1041" s="63" t="s">
        <v>180</v>
      </c>
      <c r="F1041" s="18">
        <f t="shared" si="33"/>
        <v>29650.165000000001</v>
      </c>
      <c r="G1041" s="18">
        <v>31210.7</v>
      </c>
      <c r="H1041" s="368">
        <f t="shared" si="35"/>
        <v>23408.025000000001</v>
      </c>
      <c r="I1041" s="19">
        <f>COMMUNITY!I72</f>
        <v>72059.5</v>
      </c>
    </row>
    <row r="1042" spans="1:9" ht="18" x14ac:dyDescent="0.2">
      <c r="A1042" s="230">
        <v>21020412</v>
      </c>
      <c r="B1042" s="162" t="s">
        <v>650</v>
      </c>
      <c r="C1042" s="184"/>
      <c r="D1042" s="370" t="s">
        <v>807</v>
      </c>
      <c r="E1042" s="63" t="s">
        <v>183</v>
      </c>
      <c r="F1042" s="18">
        <f t="shared" si="33"/>
        <v>0</v>
      </c>
      <c r="G1042" s="18"/>
      <c r="H1042" s="368">
        <f t="shared" si="35"/>
        <v>0</v>
      </c>
      <c r="I1042" s="19"/>
    </row>
    <row r="1043" spans="1:9" ht="18" x14ac:dyDescent="0.2">
      <c r="A1043" s="230">
        <v>21020415</v>
      </c>
      <c r="B1043" s="162" t="s">
        <v>650</v>
      </c>
      <c r="C1043" s="184"/>
      <c r="D1043" s="370" t="s">
        <v>807</v>
      </c>
      <c r="E1043" s="63" t="s">
        <v>186</v>
      </c>
      <c r="F1043" s="18">
        <f t="shared" si="33"/>
        <v>75250.164999999994</v>
      </c>
      <c r="G1043" s="18">
        <v>79210.7</v>
      </c>
      <c r="H1043" s="368">
        <f t="shared" si="35"/>
        <v>59408.024999999994</v>
      </c>
      <c r="I1043" s="19">
        <f>COMMUNITY!J72</f>
        <v>192059.5</v>
      </c>
    </row>
    <row r="1044" spans="1:9" ht="18" x14ac:dyDescent="0.2">
      <c r="A1044" s="228">
        <v>21020500</v>
      </c>
      <c r="B1044" s="78"/>
      <c r="C1044" s="182"/>
      <c r="D1044" s="374" t="s">
        <v>807</v>
      </c>
      <c r="E1044" s="11" t="s">
        <v>194</v>
      </c>
      <c r="F1044" s="18">
        <f t="shared" si="33"/>
        <v>0</v>
      </c>
      <c r="G1044" s="18"/>
      <c r="H1044" s="368">
        <f t="shared" si="35"/>
        <v>0</v>
      </c>
      <c r="I1044" s="19"/>
    </row>
    <row r="1045" spans="1:9" ht="18" x14ac:dyDescent="0.2">
      <c r="A1045" s="230">
        <v>21020501</v>
      </c>
      <c r="B1045" s="162" t="s">
        <v>650</v>
      </c>
      <c r="C1045" s="184"/>
      <c r="D1045" s="370" t="s">
        <v>807</v>
      </c>
      <c r="E1045" s="63" t="s">
        <v>177</v>
      </c>
      <c r="F1045" s="18">
        <f t="shared" si="33"/>
        <v>39467.084999999999</v>
      </c>
      <c r="G1045" s="18">
        <v>41544.299999999996</v>
      </c>
      <c r="H1045" s="368">
        <f t="shared" si="35"/>
        <v>31158.224999999999</v>
      </c>
      <c r="I1045" s="19">
        <f>COMMUNITY!F65</f>
        <v>41544.299999999996</v>
      </c>
    </row>
    <row r="1046" spans="1:9" ht="18" x14ac:dyDescent="0.2">
      <c r="A1046" s="241">
        <v>21020502</v>
      </c>
      <c r="B1046" s="162" t="s">
        <v>650</v>
      </c>
      <c r="C1046" s="186"/>
      <c r="D1046" s="370" t="s">
        <v>807</v>
      </c>
      <c r="E1046" s="63" t="s">
        <v>178</v>
      </c>
      <c r="F1046" s="18">
        <f t="shared" si="33"/>
        <v>22552.620000000003</v>
      </c>
      <c r="G1046" s="18">
        <v>23739.600000000002</v>
      </c>
      <c r="H1046" s="368">
        <f t="shared" si="35"/>
        <v>17804.7</v>
      </c>
      <c r="I1046" s="19">
        <f>COMMUNITY!G65</f>
        <v>23739.600000000002</v>
      </c>
    </row>
    <row r="1047" spans="1:9" ht="18" x14ac:dyDescent="0.2">
      <c r="A1047" s="241">
        <v>21020503</v>
      </c>
      <c r="B1047" s="162" t="s">
        <v>650</v>
      </c>
      <c r="C1047" s="186"/>
      <c r="D1047" s="370" t="s">
        <v>807</v>
      </c>
      <c r="E1047" s="63" t="s">
        <v>179</v>
      </c>
      <c r="F1047" s="18">
        <f t="shared" si="33"/>
        <v>5130</v>
      </c>
      <c r="G1047" s="18">
        <v>5400</v>
      </c>
      <c r="H1047" s="368">
        <f t="shared" si="35"/>
        <v>4050</v>
      </c>
      <c r="I1047" s="19">
        <f>COMMUNITY!H65</f>
        <v>5400</v>
      </c>
    </row>
    <row r="1048" spans="1:9" ht="18" x14ac:dyDescent="0.2">
      <c r="A1048" s="241">
        <v>21020504</v>
      </c>
      <c r="B1048" s="162" t="s">
        <v>650</v>
      </c>
      <c r="C1048" s="186"/>
      <c r="D1048" s="370" t="s">
        <v>807</v>
      </c>
      <c r="E1048" s="63" t="s">
        <v>180</v>
      </c>
      <c r="F1048" s="18">
        <f t="shared" si="33"/>
        <v>5638.1550000000007</v>
      </c>
      <c r="G1048" s="18">
        <v>5934.9000000000005</v>
      </c>
      <c r="H1048" s="368">
        <f t="shared" si="35"/>
        <v>4451.1750000000002</v>
      </c>
      <c r="I1048" s="19">
        <f>COMMUNITY!I65</f>
        <v>5934.9000000000005</v>
      </c>
    </row>
    <row r="1049" spans="1:9" ht="18" x14ac:dyDescent="0.2">
      <c r="A1049" s="241">
        <v>21020512</v>
      </c>
      <c r="B1049" s="162" t="s">
        <v>650</v>
      </c>
      <c r="C1049" s="186"/>
      <c r="D1049" s="370" t="s">
        <v>807</v>
      </c>
      <c r="E1049" s="63" t="s">
        <v>183</v>
      </c>
      <c r="F1049" s="18">
        <f t="shared" si="33"/>
        <v>0</v>
      </c>
      <c r="G1049" s="18"/>
      <c r="H1049" s="368">
        <f t="shared" si="35"/>
        <v>0</v>
      </c>
      <c r="I1049" s="19"/>
    </row>
    <row r="1050" spans="1:9" ht="18" x14ac:dyDescent="0.2">
      <c r="A1050" s="241">
        <v>21020515</v>
      </c>
      <c r="B1050" s="162" t="s">
        <v>650</v>
      </c>
      <c r="C1050" s="186"/>
      <c r="D1050" s="370" t="s">
        <v>807</v>
      </c>
      <c r="E1050" s="63" t="s">
        <v>186</v>
      </c>
      <c r="F1050" s="18">
        <f t="shared" si="33"/>
        <v>66626.900999999998</v>
      </c>
      <c r="G1050" s="18">
        <v>70133.58</v>
      </c>
      <c r="H1050" s="368">
        <f t="shared" si="35"/>
        <v>52600.184999999998</v>
      </c>
      <c r="I1050" s="19">
        <f>COMMUNITY!J65</f>
        <v>70133.58</v>
      </c>
    </row>
    <row r="1051" spans="1:9" ht="18" x14ac:dyDescent="0.2">
      <c r="A1051" s="231">
        <v>21020600</v>
      </c>
      <c r="B1051" s="83"/>
      <c r="C1051" s="185"/>
      <c r="D1051" s="374" t="s">
        <v>807</v>
      </c>
      <c r="E1051" s="11" t="s">
        <v>195</v>
      </c>
      <c r="F1051" s="80"/>
      <c r="G1051" s="18"/>
      <c r="H1051" s="80"/>
      <c r="I1051" s="19"/>
    </row>
    <row r="1052" spans="1:9" ht="18" x14ac:dyDescent="0.2">
      <c r="A1052" s="241">
        <v>21020605</v>
      </c>
      <c r="B1052" s="162" t="s">
        <v>650</v>
      </c>
      <c r="C1052" s="186"/>
      <c r="D1052" s="370" t="s">
        <v>807</v>
      </c>
      <c r="E1052" s="79" t="s">
        <v>198</v>
      </c>
      <c r="F1052" s="80"/>
      <c r="G1052" s="18"/>
      <c r="H1052" s="80"/>
      <c r="I1052" s="19"/>
    </row>
    <row r="1053" spans="1:9" ht="18" x14ac:dyDescent="0.2">
      <c r="A1053" s="232">
        <v>21030100</v>
      </c>
      <c r="B1053" s="85"/>
      <c r="C1053" s="187"/>
      <c r="D1053" s="374" t="s">
        <v>807</v>
      </c>
      <c r="E1053" s="58" t="s">
        <v>199</v>
      </c>
      <c r="F1053" s="74"/>
      <c r="G1053" s="29"/>
      <c r="H1053" s="29"/>
      <c r="I1053" s="720"/>
    </row>
    <row r="1054" spans="1:9" ht="18" x14ac:dyDescent="0.2">
      <c r="A1054" s="1379">
        <v>22010100</v>
      </c>
      <c r="B1054" s="162" t="s">
        <v>1322</v>
      </c>
      <c r="C1054" s="215"/>
      <c r="D1054" s="370" t="s">
        <v>807</v>
      </c>
      <c r="E1054" s="972" t="s">
        <v>1389</v>
      </c>
      <c r="F1054" s="74"/>
      <c r="G1054" s="29"/>
      <c r="H1054" s="29"/>
      <c r="I1054" s="19"/>
    </row>
    <row r="1055" spans="1:9" ht="18" x14ac:dyDescent="0.2">
      <c r="A1055" s="232">
        <v>22020000</v>
      </c>
      <c r="B1055" s="85"/>
      <c r="C1055" s="187"/>
      <c r="D1055" s="374" t="s">
        <v>807</v>
      </c>
      <c r="E1055" s="58" t="s">
        <v>203</v>
      </c>
      <c r="F1055" s="80"/>
      <c r="G1055" s="18"/>
      <c r="H1055" s="80"/>
      <c r="I1055" s="19"/>
    </row>
    <row r="1056" spans="1:9" ht="18" x14ac:dyDescent="0.2">
      <c r="A1056" s="232">
        <v>22020100</v>
      </c>
      <c r="B1056" s="85"/>
      <c r="C1056" s="187"/>
      <c r="D1056" s="374" t="s">
        <v>807</v>
      </c>
      <c r="E1056" s="58" t="s">
        <v>204</v>
      </c>
      <c r="F1056" s="80"/>
      <c r="G1056" s="18"/>
      <c r="H1056" s="80"/>
      <c r="I1056" s="19"/>
    </row>
    <row r="1057" spans="1:9" ht="18" x14ac:dyDescent="0.2">
      <c r="A1057" s="785">
        <v>22020101</v>
      </c>
      <c r="B1057" s="162" t="s">
        <v>650</v>
      </c>
      <c r="C1057" s="202"/>
      <c r="D1057" s="370" t="s">
        <v>807</v>
      </c>
      <c r="E1057" s="127" t="s">
        <v>205</v>
      </c>
      <c r="F1057" s="269"/>
      <c r="G1057" s="18"/>
      <c r="H1057" s="269"/>
      <c r="I1057" s="19"/>
    </row>
    <row r="1058" spans="1:9" ht="18" x14ac:dyDescent="0.2">
      <c r="A1058" s="785">
        <v>22020102</v>
      </c>
      <c r="B1058" s="162" t="s">
        <v>650</v>
      </c>
      <c r="C1058" s="202"/>
      <c r="D1058" s="370" t="s">
        <v>807</v>
      </c>
      <c r="E1058" s="127" t="s">
        <v>206</v>
      </c>
      <c r="F1058" s="18">
        <v>75000</v>
      </c>
      <c r="G1058" s="18">
        <v>100000</v>
      </c>
      <c r="H1058" s="18">
        <v>65000</v>
      </c>
      <c r="I1058" s="19">
        <v>100000</v>
      </c>
    </row>
    <row r="1059" spans="1:9" ht="18" x14ac:dyDescent="0.2">
      <c r="A1059" s="785">
        <v>22020103</v>
      </c>
      <c r="B1059" s="162" t="s">
        <v>650</v>
      </c>
      <c r="C1059" s="202"/>
      <c r="D1059" s="370" t="s">
        <v>807</v>
      </c>
      <c r="E1059" s="127" t="s">
        <v>207</v>
      </c>
      <c r="F1059" s="269"/>
      <c r="G1059" s="18"/>
      <c r="H1059" s="269"/>
      <c r="I1059" s="19"/>
    </row>
    <row r="1060" spans="1:9" ht="18" x14ac:dyDescent="0.2">
      <c r="A1060" s="785">
        <v>22020104</v>
      </c>
      <c r="B1060" s="162" t="s">
        <v>650</v>
      </c>
      <c r="C1060" s="202"/>
      <c r="D1060" s="370" t="s">
        <v>807</v>
      </c>
      <c r="E1060" s="127" t="s">
        <v>208</v>
      </c>
      <c r="F1060" s="269"/>
      <c r="G1060" s="18"/>
      <c r="H1060" s="269"/>
      <c r="I1060" s="19"/>
    </row>
    <row r="1061" spans="1:9" ht="18" x14ac:dyDescent="0.2">
      <c r="A1061" s="232">
        <v>22020300</v>
      </c>
      <c r="B1061" s="162"/>
      <c r="C1061" s="187"/>
      <c r="D1061" s="374" t="s">
        <v>807</v>
      </c>
      <c r="E1061" s="58" t="s">
        <v>212</v>
      </c>
      <c r="F1061" s="80"/>
      <c r="G1061" s="18"/>
      <c r="H1061" s="80"/>
      <c r="I1061" s="19"/>
    </row>
    <row r="1062" spans="1:9" ht="18" x14ac:dyDescent="0.2">
      <c r="A1062" s="223">
        <v>22020313</v>
      </c>
      <c r="B1062" s="162" t="s">
        <v>650</v>
      </c>
      <c r="C1062" s="174"/>
      <c r="D1062" s="370" t="s">
        <v>807</v>
      </c>
      <c r="E1062" s="84" t="s">
        <v>435</v>
      </c>
      <c r="F1062" s="80">
        <v>1965000</v>
      </c>
      <c r="G1062" s="18">
        <v>2500000</v>
      </c>
      <c r="H1062" s="80">
        <v>1780000</v>
      </c>
      <c r="I1062" s="19">
        <v>5000000</v>
      </c>
    </row>
    <row r="1063" spans="1:9" ht="18" x14ac:dyDescent="0.2">
      <c r="A1063" s="232">
        <v>22022000</v>
      </c>
      <c r="B1063" s="85"/>
      <c r="C1063" s="187"/>
      <c r="D1063" s="374" t="s">
        <v>807</v>
      </c>
      <c r="E1063" s="58" t="s">
        <v>246</v>
      </c>
      <c r="F1063" s="80"/>
      <c r="G1063" s="18"/>
      <c r="H1063" s="80"/>
      <c r="I1063" s="19"/>
    </row>
    <row r="1064" spans="1:9" ht="18" x14ac:dyDescent="0.2">
      <c r="A1064" s="223">
        <v>22022003</v>
      </c>
      <c r="B1064" s="162" t="s">
        <v>650</v>
      </c>
      <c r="C1064" s="174"/>
      <c r="D1064" s="370" t="s">
        <v>807</v>
      </c>
      <c r="E1064" s="63" t="s">
        <v>249</v>
      </c>
      <c r="F1064" s="80"/>
      <c r="G1064" s="18"/>
      <c r="H1064" s="80"/>
      <c r="I1064" s="19"/>
    </row>
    <row r="1065" spans="1:9" ht="18" x14ac:dyDescent="0.2">
      <c r="A1065" s="232">
        <v>22030000</v>
      </c>
      <c r="B1065" s="85"/>
      <c r="C1065" s="187"/>
      <c r="D1065" s="374" t="s">
        <v>807</v>
      </c>
      <c r="E1065" s="58" t="s">
        <v>260</v>
      </c>
      <c r="F1065" s="80"/>
      <c r="G1065" s="18"/>
      <c r="H1065" s="80"/>
      <c r="I1065" s="19"/>
    </row>
    <row r="1066" spans="1:9" ht="18" x14ac:dyDescent="0.2">
      <c r="A1066" s="232">
        <v>22040000</v>
      </c>
      <c r="B1066" s="85"/>
      <c r="C1066" s="187"/>
      <c r="D1066" s="374" t="s">
        <v>807</v>
      </c>
      <c r="E1066" s="58" t="s">
        <v>261</v>
      </c>
      <c r="F1066" s="80"/>
      <c r="G1066" s="18"/>
      <c r="H1066" s="80"/>
      <c r="I1066" s="19"/>
    </row>
    <row r="1067" spans="1:9" ht="18" x14ac:dyDescent="0.2">
      <c r="A1067" s="232">
        <v>22040100</v>
      </c>
      <c r="B1067" s="85"/>
      <c r="C1067" s="187"/>
      <c r="D1067" s="374" t="s">
        <v>807</v>
      </c>
      <c r="E1067" s="58" t="s">
        <v>262</v>
      </c>
      <c r="F1067" s="80"/>
      <c r="G1067" s="18"/>
      <c r="H1067" s="80"/>
      <c r="I1067" s="19"/>
    </row>
    <row r="1068" spans="1:9" ht="18.75" thickBot="1" x14ac:dyDescent="0.25">
      <c r="A1068" s="1372">
        <v>22040109</v>
      </c>
      <c r="B1068" s="1336" t="s">
        <v>650</v>
      </c>
      <c r="C1068" s="1373"/>
      <c r="D1068" s="902" t="s">
        <v>807</v>
      </c>
      <c r="E1068" s="1374" t="s">
        <v>263</v>
      </c>
      <c r="F1068" s="1376">
        <v>770000</v>
      </c>
      <c r="G1068" s="1397">
        <v>1000000</v>
      </c>
      <c r="H1068" s="1376">
        <v>550000</v>
      </c>
      <c r="I1068" s="1398">
        <v>1000000</v>
      </c>
    </row>
    <row r="1069" spans="1:9" ht="18.75" thickBot="1" x14ac:dyDescent="0.25">
      <c r="A1069" s="1423"/>
      <c r="B1069" s="1424"/>
      <c r="C1069" s="1425"/>
      <c r="D1069" s="1424"/>
      <c r="E1069" s="1426" t="s">
        <v>164</v>
      </c>
      <c r="F1069" s="1369">
        <f>SUM(F1021:F1052)</f>
        <v>2824920.9785000002</v>
      </c>
      <c r="G1069" s="1369">
        <f>SUM(G1021:G1054)</f>
        <v>3215805.88</v>
      </c>
      <c r="H1069" s="1369">
        <f>SUM(H1021:H1054)</f>
        <v>2121399.0225</v>
      </c>
      <c r="I1069" s="1369">
        <f>SUM(I1021:I1054)</f>
        <v>4181213.88</v>
      </c>
    </row>
    <row r="1070" spans="1:9" ht="18.75" thickBot="1" x14ac:dyDescent="0.25">
      <c r="A1070" s="572"/>
      <c r="B1070" s="573"/>
      <c r="C1070" s="574"/>
      <c r="D1070" s="573"/>
      <c r="E1070" s="575" t="s">
        <v>203</v>
      </c>
      <c r="F1070" s="517">
        <f>SUM(F1057:F1068)</f>
        <v>2810000</v>
      </c>
      <c r="G1070" s="517">
        <f>SUM(G1057:G1068)</f>
        <v>3600000</v>
      </c>
      <c r="H1070" s="517">
        <f>SUM(H1057:H1068)</f>
        <v>2395000</v>
      </c>
      <c r="I1070" s="517">
        <f>SUM(I1057:I1068)</f>
        <v>6100000</v>
      </c>
    </row>
    <row r="1071" spans="1:9" ht="20.25" customHeight="1" thickBot="1" x14ac:dyDescent="0.25">
      <c r="A1071" s="546"/>
      <c r="B1071" s="576"/>
      <c r="C1071" s="548"/>
      <c r="D1071" s="576"/>
      <c r="E1071" s="577" t="s">
        <v>296</v>
      </c>
      <c r="F1071" s="385">
        <f>SUM(F1069:F1070)</f>
        <v>5634920.9785000002</v>
      </c>
      <c r="G1071" s="385">
        <f>SUM(G1069:G1070)</f>
        <v>6815805.8799999999</v>
      </c>
      <c r="H1071" s="385">
        <f>SUM(H1069:H1070)</f>
        <v>4516399.0225</v>
      </c>
      <c r="I1071" s="385">
        <f>SUM(I1069:I1070)</f>
        <v>10281213.879999999</v>
      </c>
    </row>
    <row r="1072" spans="1:9" ht="22.5" x14ac:dyDescent="0.25">
      <c r="A1072" s="1535" t="s">
        <v>786</v>
      </c>
      <c r="B1072" s="1536"/>
      <c r="C1072" s="1536"/>
      <c r="D1072" s="1536"/>
      <c r="E1072" s="1536"/>
      <c r="F1072" s="1536"/>
      <c r="G1072" s="1536"/>
      <c r="H1072" s="1536"/>
      <c r="I1072" s="1537"/>
    </row>
    <row r="1073" spans="1:9" ht="19.5" x14ac:dyDescent="0.2">
      <c r="A1073" s="1538" t="s">
        <v>487</v>
      </c>
      <c r="B1073" s="1539"/>
      <c r="C1073" s="1539"/>
      <c r="D1073" s="1539"/>
      <c r="E1073" s="1539"/>
      <c r="F1073" s="1539"/>
      <c r="G1073" s="1539"/>
      <c r="H1073" s="1539"/>
      <c r="I1073" s="1540"/>
    </row>
    <row r="1074" spans="1:9" ht="22.5" x14ac:dyDescent="0.25">
      <c r="A1074" s="1541" t="s">
        <v>1392</v>
      </c>
      <c r="B1074" s="1542"/>
      <c r="C1074" s="1542"/>
      <c r="D1074" s="1542"/>
      <c r="E1074" s="1542"/>
      <c r="F1074" s="1542"/>
      <c r="G1074" s="1542"/>
      <c r="H1074" s="1542"/>
      <c r="I1074" s="1543"/>
    </row>
    <row r="1075" spans="1:9" ht="22.5" customHeight="1" thickBot="1" x14ac:dyDescent="0.3">
      <c r="A1075" s="1572" t="s">
        <v>330</v>
      </c>
      <c r="B1075" s="1571"/>
      <c r="C1075" s="1571"/>
      <c r="D1075" s="1571"/>
      <c r="E1075" s="1571"/>
      <c r="F1075" s="1571"/>
      <c r="G1075" s="1571"/>
      <c r="H1075" s="1571"/>
      <c r="I1075" s="1573"/>
    </row>
    <row r="1076" spans="1:9" ht="18.75" customHeight="1" thickBot="1" x14ac:dyDescent="0.25">
      <c r="A1076" s="1550" t="s">
        <v>437</v>
      </c>
      <c r="B1076" s="1551"/>
      <c r="C1076" s="1551"/>
      <c r="D1076" s="1551"/>
      <c r="E1076" s="1551"/>
      <c r="F1076" s="1551"/>
      <c r="G1076" s="1551"/>
      <c r="H1076" s="1551"/>
      <c r="I1076" s="1552"/>
    </row>
    <row r="1077" spans="1:9" s="120" customFormat="1" ht="53.25" customHeight="1" thickBot="1" x14ac:dyDescent="0.25">
      <c r="A1077" s="164" t="s">
        <v>465</v>
      </c>
      <c r="B1077" s="2" t="s">
        <v>459</v>
      </c>
      <c r="C1077" s="172" t="s">
        <v>455</v>
      </c>
      <c r="D1077" s="2" t="s">
        <v>458</v>
      </c>
      <c r="E1077" s="8" t="s">
        <v>1</v>
      </c>
      <c r="F1077" s="2" t="s">
        <v>1393</v>
      </c>
      <c r="G1077" s="2" t="s">
        <v>1394</v>
      </c>
      <c r="H1077" s="2" t="s">
        <v>1395</v>
      </c>
      <c r="I1077" s="2" t="s">
        <v>1396</v>
      </c>
    </row>
    <row r="1078" spans="1:9" ht="27.95" customHeight="1" x14ac:dyDescent="0.2">
      <c r="A1078" s="242">
        <v>52100100102</v>
      </c>
      <c r="B1078" s="81" t="s">
        <v>650</v>
      </c>
      <c r="C1078" s="203"/>
      <c r="D1078" s="496" t="s">
        <v>807</v>
      </c>
      <c r="E1078" s="61" t="s">
        <v>398</v>
      </c>
      <c r="F1078" s="62">
        <f>F1143</f>
        <v>223755742.5</v>
      </c>
      <c r="G1078" s="62">
        <f>G1143</f>
        <v>262542103</v>
      </c>
      <c r="H1078" s="62">
        <f>H1143</f>
        <v>196181822.5</v>
      </c>
      <c r="I1078" s="62">
        <f>I1143</f>
        <v>497328183</v>
      </c>
    </row>
    <row r="1079" spans="1:9" ht="27.95" customHeight="1" x14ac:dyDescent="0.2">
      <c r="A1079" s="232"/>
      <c r="B1079" s="85"/>
      <c r="C1079" s="187"/>
      <c r="D1079" s="85"/>
      <c r="E1079" s="63"/>
      <c r="F1079" s="64"/>
      <c r="G1079" s="29"/>
      <c r="H1079" s="74"/>
      <c r="I1079" s="19"/>
    </row>
    <row r="1080" spans="1:9" ht="27.95" customHeight="1" thickBot="1" x14ac:dyDescent="0.25">
      <c r="A1080" s="232"/>
      <c r="B1080" s="85"/>
      <c r="C1080" s="187"/>
      <c r="D1080" s="85"/>
      <c r="E1080" s="63"/>
      <c r="F1080" s="64"/>
      <c r="G1080" s="29"/>
      <c r="H1080" s="74"/>
      <c r="I1080" s="19"/>
    </row>
    <row r="1081" spans="1:9" ht="27.95" customHeight="1" thickBot="1" x14ac:dyDescent="0.25">
      <c r="A1081" s="165"/>
      <c r="B1081" s="398"/>
      <c r="C1081" s="190"/>
      <c r="D1081" s="398"/>
      <c r="E1081" s="806" t="s">
        <v>296</v>
      </c>
      <c r="F1081" s="804">
        <f>SUM(F1078:F1080)</f>
        <v>223755742.5</v>
      </c>
      <c r="G1081" s="804">
        <f>SUM(G1078:G1080)</f>
        <v>262542103</v>
      </c>
      <c r="H1081" s="804">
        <f>SUM(H1078:H1080)</f>
        <v>196181822.5</v>
      </c>
      <c r="I1081" s="805">
        <f>SUM(I1078:I1080)</f>
        <v>497328183</v>
      </c>
    </row>
    <row r="1082" spans="1:9" ht="27.95" customHeight="1" thickBot="1" x14ac:dyDescent="0.25">
      <c r="A1082" s="1574" t="s">
        <v>508</v>
      </c>
      <c r="B1082" s="1575"/>
      <c r="C1082" s="1575"/>
      <c r="D1082" s="1575"/>
      <c r="E1082" s="1575"/>
      <c r="F1082" s="1575"/>
      <c r="G1082" s="1575"/>
      <c r="H1082" s="1575"/>
      <c r="I1082" s="1576"/>
    </row>
    <row r="1083" spans="1:9" ht="18" x14ac:dyDescent="0.2">
      <c r="A1083" s="226"/>
      <c r="B1083" s="473"/>
      <c r="C1083" s="177"/>
      <c r="D1083" s="473"/>
      <c r="E1083" s="807" t="s">
        <v>164</v>
      </c>
      <c r="F1083" s="801">
        <f t="shared" ref="F1083:I1084" si="36">F1141</f>
        <v>168242108.5</v>
      </c>
      <c r="G1083" s="801">
        <f t="shared" si="36"/>
        <v>183812230</v>
      </c>
      <c r="H1083" s="801">
        <f t="shared" si="36"/>
        <v>132044822.5</v>
      </c>
      <c r="I1083" s="801">
        <f t="shared" si="36"/>
        <v>406828183</v>
      </c>
    </row>
    <row r="1084" spans="1:9" ht="27.95" customHeight="1" thickBot="1" x14ac:dyDescent="0.25">
      <c r="A1084" s="227"/>
      <c r="B1084" s="381"/>
      <c r="C1084" s="178"/>
      <c r="D1084" s="381"/>
      <c r="E1084" s="808" t="s">
        <v>203</v>
      </c>
      <c r="F1084" s="802">
        <f t="shared" si="36"/>
        <v>55513634</v>
      </c>
      <c r="G1084" s="802">
        <f t="shared" si="36"/>
        <v>78729873</v>
      </c>
      <c r="H1084" s="802">
        <f t="shared" si="36"/>
        <v>64137000</v>
      </c>
      <c r="I1084" s="802">
        <f t="shared" si="36"/>
        <v>90500000</v>
      </c>
    </row>
    <row r="1085" spans="1:9" ht="27.95" customHeight="1" thickBot="1" x14ac:dyDescent="0.25">
      <c r="A1085" s="165"/>
      <c r="B1085" s="398"/>
      <c r="C1085" s="190"/>
      <c r="D1085" s="398"/>
      <c r="E1085" s="806" t="s">
        <v>296</v>
      </c>
      <c r="F1085" s="803">
        <f>SUM(F1083:F1084)</f>
        <v>223755742.5</v>
      </c>
      <c r="G1085" s="803">
        <f>SUM(G1083:G1084)</f>
        <v>262542103</v>
      </c>
      <c r="H1085" s="803">
        <f>SUM(H1083:H1084)</f>
        <v>196181822.5</v>
      </c>
      <c r="I1085" s="803">
        <f>SUM(I1083:I1084)</f>
        <v>497328183</v>
      </c>
    </row>
    <row r="1086" spans="1:9" ht="22.5" x14ac:dyDescent="0.25">
      <c r="A1086" s="1535" t="s">
        <v>786</v>
      </c>
      <c r="B1086" s="1536"/>
      <c r="C1086" s="1536"/>
      <c r="D1086" s="1536"/>
      <c r="E1086" s="1536"/>
      <c r="F1086" s="1536"/>
      <c r="G1086" s="1536"/>
      <c r="H1086" s="1536"/>
      <c r="I1086" s="1537"/>
    </row>
    <row r="1087" spans="1:9" ht="19.5" x14ac:dyDescent="0.2">
      <c r="A1087" s="1538" t="s">
        <v>487</v>
      </c>
      <c r="B1087" s="1539"/>
      <c r="C1087" s="1539"/>
      <c r="D1087" s="1539"/>
      <c r="E1087" s="1539"/>
      <c r="F1087" s="1539"/>
      <c r="G1087" s="1539"/>
      <c r="H1087" s="1539"/>
      <c r="I1087" s="1540"/>
    </row>
    <row r="1088" spans="1:9" ht="22.5" x14ac:dyDescent="0.25">
      <c r="A1088" s="1541" t="s">
        <v>1392</v>
      </c>
      <c r="B1088" s="1542"/>
      <c r="C1088" s="1542"/>
      <c r="D1088" s="1542"/>
      <c r="E1088" s="1542"/>
      <c r="F1088" s="1542"/>
      <c r="G1088" s="1542"/>
      <c r="H1088" s="1542"/>
      <c r="I1088" s="1543"/>
    </row>
    <row r="1089" spans="1:9" ht="18.75" customHeight="1" thickBot="1" x14ac:dyDescent="0.3">
      <c r="A1089" s="1571" t="s">
        <v>277</v>
      </c>
      <c r="B1089" s="1571"/>
      <c r="C1089" s="1571"/>
      <c r="D1089" s="1571"/>
      <c r="E1089" s="1571"/>
      <c r="F1089" s="1571"/>
      <c r="G1089" s="1571"/>
      <c r="H1089" s="1571"/>
      <c r="I1089" s="1571"/>
    </row>
    <row r="1090" spans="1:9" ht="18.75" customHeight="1" thickBot="1" x14ac:dyDescent="0.25">
      <c r="A1090" s="1556" t="s">
        <v>399</v>
      </c>
      <c r="B1090" s="1557"/>
      <c r="C1090" s="1557"/>
      <c r="D1090" s="1557"/>
      <c r="E1090" s="1557"/>
      <c r="F1090" s="1557"/>
      <c r="G1090" s="1557"/>
      <c r="H1090" s="1557"/>
      <c r="I1090" s="1558"/>
    </row>
    <row r="1091" spans="1:9" s="120" customFormat="1" ht="53.25" customHeight="1" thickBot="1" x14ac:dyDescent="0.25">
      <c r="A1091" s="1363" t="s">
        <v>465</v>
      </c>
      <c r="B1091" s="163" t="s">
        <v>459</v>
      </c>
      <c r="C1091" s="1364" t="s">
        <v>455</v>
      </c>
      <c r="D1091" s="163" t="s">
        <v>458</v>
      </c>
      <c r="E1091" s="1285" t="s">
        <v>1</v>
      </c>
      <c r="F1091" s="163" t="s">
        <v>1393</v>
      </c>
      <c r="G1091" s="163" t="s">
        <v>1394</v>
      </c>
      <c r="H1091" s="163" t="s">
        <v>1395</v>
      </c>
      <c r="I1091" s="163" t="s">
        <v>1396</v>
      </c>
    </row>
    <row r="1092" spans="1:9" ht="20.25" customHeight="1" x14ac:dyDescent="0.2">
      <c r="A1092" s="233">
        <v>20000000</v>
      </c>
      <c r="B1092" s="89"/>
      <c r="C1092" s="188"/>
      <c r="D1092" s="1370" t="s">
        <v>807</v>
      </c>
      <c r="E1092" s="90" t="s">
        <v>163</v>
      </c>
      <c r="F1092" s="91"/>
      <c r="G1092" s="1371"/>
      <c r="H1092" s="91"/>
      <c r="I1092" s="352"/>
    </row>
    <row r="1093" spans="1:9" ht="18" x14ac:dyDescent="0.2">
      <c r="A1093" s="228">
        <v>21000000</v>
      </c>
      <c r="B1093" s="78"/>
      <c r="C1093" s="182"/>
      <c r="D1093" s="374" t="s">
        <v>807</v>
      </c>
      <c r="E1093" s="11" t="s">
        <v>164</v>
      </c>
      <c r="F1093" s="74"/>
      <c r="G1093" s="18"/>
      <c r="H1093" s="74"/>
      <c r="I1093" s="19"/>
    </row>
    <row r="1094" spans="1:9" ht="18" x14ac:dyDescent="0.2">
      <c r="A1094" s="228">
        <v>21010300</v>
      </c>
      <c r="B1094" s="78"/>
      <c r="C1094" s="182"/>
      <c r="D1094" s="374" t="s">
        <v>807</v>
      </c>
      <c r="E1094" s="11" t="s">
        <v>172</v>
      </c>
      <c r="F1094" s="18">
        <f>G1094-(G1094*5%)</f>
        <v>52820228.950000003</v>
      </c>
      <c r="G1094" s="29">
        <v>55600241</v>
      </c>
      <c r="H1094" s="368">
        <f>G1094/12*9</f>
        <v>41700180.75</v>
      </c>
      <c r="I1094" s="720">
        <f>PHC!D183</f>
        <v>86970589</v>
      </c>
    </row>
    <row r="1095" spans="1:9" ht="18" x14ac:dyDescent="0.2">
      <c r="A1095" s="230">
        <v>21010302</v>
      </c>
      <c r="B1095" s="162" t="s">
        <v>650</v>
      </c>
      <c r="C1095" s="184"/>
      <c r="D1095" s="370" t="s">
        <v>807</v>
      </c>
      <c r="E1095" s="63" t="s">
        <v>173</v>
      </c>
      <c r="F1095" s="18">
        <f>G1095-(G1095*5%)</f>
        <v>77487415</v>
      </c>
      <c r="G1095" s="29">
        <v>81565700</v>
      </c>
      <c r="H1095" s="368">
        <f>G1095/12*9</f>
        <v>61174275</v>
      </c>
      <c r="I1095" s="720">
        <f>PHC!D153</f>
        <v>152126641</v>
      </c>
    </row>
    <row r="1096" spans="1:9" ht="18" x14ac:dyDescent="0.2">
      <c r="A1096" s="230">
        <v>21010303</v>
      </c>
      <c r="B1096" s="162" t="s">
        <v>650</v>
      </c>
      <c r="C1096" s="184"/>
      <c r="D1096" s="370" t="s">
        <v>807</v>
      </c>
      <c r="E1096" s="63" t="s">
        <v>174</v>
      </c>
      <c r="F1096" s="18">
        <f>G1096-(G1096*5%)</f>
        <v>19219355</v>
      </c>
      <c r="G1096" s="29">
        <v>20230900</v>
      </c>
      <c r="H1096" s="368">
        <f>G1096/12*9</f>
        <v>15173175</v>
      </c>
      <c r="I1096" s="720">
        <f>PHC!D56</f>
        <v>25911070</v>
      </c>
    </row>
    <row r="1097" spans="1:9" ht="18" x14ac:dyDescent="0.2">
      <c r="A1097" s="234">
        <v>21010304</v>
      </c>
      <c r="B1097" s="162" t="s">
        <v>650</v>
      </c>
      <c r="C1097" s="184"/>
      <c r="D1097" s="370" t="s">
        <v>807</v>
      </c>
      <c r="E1097" s="63" t="s">
        <v>844</v>
      </c>
      <c r="F1097" s="74"/>
      <c r="G1097" s="1429"/>
      <c r="H1097" s="29"/>
      <c r="I1097" s="809">
        <v>99840000</v>
      </c>
    </row>
    <row r="1098" spans="1:9" ht="18" x14ac:dyDescent="0.2">
      <c r="A1098" s="228">
        <v>21020300</v>
      </c>
      <c r="B1098" s="78"/>
      <c r="C1098" s="182"/>
      <c r="D1098" s="374" t="s">
        <v>807</v>
      </c>
      <c r="E1098" s="11" t="s">
        <v>192</v>
      </c>
      <c r="F1098" s="80"/>
      <c r="G1098" s="18"/>
      <c r="H1098" s="29"/>
      <c r="I1098" s="19"/>
    </row>
    <row r="1099" spans="1:9" ht="18" x14ac:dyDescent="0.2">
      <c r="A1099" s="230">
        <v>21020312</v>
      </c>
      <c r="B1099" s="162" t="s">
        <v>650</v>
      </c>
      <c r="C1099" s="184"/>
      <c r="D1099" s="370" t="s">
        <v>807</v>
      </c>
      <c r="E1099" s="63" t="s">
        <v>183</v>
      </c>
      <c r="F1099" s="80"/>
      <c r="G1099" s="18"/>
      <c r="H1099" s="29"/>
      <c r="I1099" s="19"/>
    </row>
    <row r="1100" spans="1:9" ht="18" x14ac:dyDescent="0.2">
      <c r="A1100" s="230">
        <v>21020320</v>
      </c>
      <c r="B1100" s="162" t="s">
        <v>650</v>
      </c>
      <c r="C1100" s="184"/>
      <c r="D1100" s="370" t="s">
        <v>807</v>
      </c>
      <c r="E1100" s="63" t="s">
        <v>188</v>
      </c>
      <c r="F1100" s="80"/>
      <c r="G1100" s="18"/>
      <c r="H1100" s="29"/>
      <c r="I1100" s="19"/>
    </row>
    <row r="1101" spans="1:9" ht="18" x14ac:dyDescent="0.2">
      <c r="A1101" s="230">
        <v>21020327</v>
      </c>
      <c r="B1101" s="162" t="s">
        <v>650</v>
      </c>
      <c r="C1101" s="184"/>
      <c r="D1101" s="370" t="s">
        <v>807</v>
      </c>
      <c r="E1101" s="63" t="s">
        <v>189</v>
      </c>
      <c r="F1101" s="18">
        <f>G1101-(G1101*5%)</f>
        <v>1172870</v>
      </c>
      <c r="G1101" s="29">
        <v>1234600</v>
      </c>
      <c r="H1101" s="368">
        <f>G1101/12*9</f>
        <v>925950</v>
      </c>
      <c r="I1101" s="720">
        <f>PHC!F183</f>
        <v>1635600</v>
      </c>
    </row>
    <row r="1102" spans="1:9" ht="18" x14ac:dyDescent="0.2">
      <c r="A1102" s="243">
        <v>21020116</v>
      </c>
      <c r="B1102" s="162" t="s">
        <v>650</v>
      </c>
      <c r="C1102" s="184"/>
      <c r="D1102" s="370" t="s">
        <v>807</v>
      </c>
      <c r="E1102" s="103" t="s">
        <v>696</v>
      </c>
      <c r="F1102" s="18">
        <f>G1102-(G1102*5%)</f>
        <v>5919722.6500000004</v>
      </c>
      <c r="G1102" s="29">
        <v>6231287</v>
      </c>
      <c r="H1102" s="368">
        <f>G1102/12*9</f>
        <v>4673465.25</v>
      </c>
      <c r="I1102" s="720">
        <f>PHC!G183</f>
        <v>7468868</v>
      </c>
    </row>
    <row r="1103" spans="1:9" ht="18" x14ac:dyDescent="0.2">
      <c r="A1103" s="243">
        <v>21020126</v>
      </c>
      <c r="B1103" s="162" t="s">
        <v>650</v>
      </c>
      <c r="C1103" s="184"/>
      <c r="D1103" s="370" t="s">
        <v>807</v>
      </c>
      <c r="E1103" s="103" t="s">
        <v>697</v>
      </c>
      <c r="F1103" s="18"/>
      <c r="G1103" s="18"/>
      <c r="H1103" s="368"/>
      <c r="I1103" s="19"/>
    </row>
    <row r="1104" spans="1:9" ht="18" x14ac:dyDescent="0.2">
      <c r="A1104" s="230">
        <v>21020328</v>
      </c>
      <c r="B1104" s="162" t="s">
        <v>650</v>
      </c>
      <c r="C1104" s="184"/>
      <c r="D1104" s="370" t="s">
        <v>807</v>
      </c>
      <c r="E1104" s="63" t="s">
        <v>698</v>
      </c>
      <c r="F1104" s="18"/>
      <c r="G1104" s="18"/>
      <c r="H1104" s="368"/>
      <c r="I1104" s="19">
        <f>PHC!H183</f>
        <v>6862591</v>
      </c>
    </row>
    <row r="1105" spans="1:9" ht="18" x14ac:dyDescent="0.2">
      <c r="A1105" s="228">
        <v>21020400</v>
      </c>
      <c r="B1105" s="78"/>
      <c r="C1105" s="182"/>
      <c r="D1105" s="374" t="s">
        <v>807</v>
      </c>
      <c r="E1105" s="11" t="s">
        <v>193</v>
      </c>
      <c r="F1105" s="18"/>
      <c r="G1105" s="18"/>
      <c r="H1105" s="368"/>
      <c r="I1105" s="19"/>
    </row>
    <row r="1106" spans="1:9" ht="18" x14ac:dyDescent="0.2">
      <c r="A1106" s="230">
        <v>21020412</v>
      </c>
      <c r="B1106" s="162" t="s">
        <v>650</v>
      </c>
      <c r="C1106" s="184"/>
      <c r="D1106" s="370" t="s">
        <v>807</v>
      </c>
      <c r="E1106" s="63" t="s">
        <v>183</v>
      </c>
      <c r="F1106" s="18"/>
      <c r="G1106" s="18"/>
      <c r="H1106" s="368"/>
      <c r="I1106" s="19"/>
    </row>
    <row r="1107" spans="1:9" ht="18" x14ac:dyDescent="0.2">
      <c r="A1107" s="230">
        <v>21020420</v>
      </c>
      <c r="B1107" s="162" t="s">
        <v>650</v>
      </c>
      <c r="C1107" s="184"/>
      <c r="D1107" s="370" t="s">
        <v>807</v>
      </c>
      <c r="E1107" s="63" t="s">
        <v>188</v>
      </c>
      <c r="F1107" s="18"/>
      <c r="G1107" s="29">
        <v>5325800</v>
      </c>
      <c r="H1107" s="368"/>
      <c r="I1107" s="720"/>
    </row>
    <row r="1108" spans="1:9" ht="18" x14ac:dyDescent="0.2">
      <c r="A1108" s="230">
        <v>21020427</v>
      </c>
      <c r="B1108" s="162" t="s">
        <v>650</v>
      </c>
      <c r="C1108" s="184"/>
      <c r="D1108" s="370" t="s">
        <v>807</v>
      </c>
      <c r="E1108" s="63" t="s">
        <v>189</v>
      </c>
      <c r="F1108" s="18">
        <f>G1108-(G1108*5%)</f>
        <v>1930761</v>
      </c>
      <c r="G1108" s="29">
        <v>2032380</v>
      </c>
      <c r="H1108" s="368">
        <f>G1108/12*9</f>
        <v>1524285</v>
      </c>
      <c r="I1108" s="720">
        <f>PHC!F153</f>
        <v>5414400</v>
      </c>
    </row>
    <row r="1109" spans="1:9" ht="18" x14ac:dyDescent="0.2">
      <c r="A1109" s="230">
        <v>21020428</v>
      </c>
      <c r="B1109" s="162" t="s">
        <v>650</v>
      </c>
      <c r="C1109" s="184"/>
      <c r="D1109" s="370" t="s">
        <v>807</v>
      </c>
      <c r="E1109" s="63" t="s">
        <v>787</v>
      </c>
      <c r="F1109" s="18">
        <f>G1109-(G1109*5%)</f>
        <v>0</v>
      </c>
      <c r="G1109" s="29"/>
      <c r="H1109" s="368">
        <f>G1109/12*9</f>
        <v>0</v>
      </c>
      <c r="I1109" s="720">
        <f>PHC!G153</f>
        <v>12751030</v>
      </c>
    </row>
    <row r="1110" spans="1:9" ht="18" x14ac:dyDescent="0.2">
      <c r="A1110" s="228">
        <v>21020500</v>
      </c>
      <c r="B1110" s="78"/>
      <c r="C1110" s="182"/>
      <c r="D1110" s="374" t="s">
        <v>807</v>
      </c>
      <c r="E1110" s="11" t="s">
        <v>194</v>
      </c>
      <c r="F1110" s="18"/>
      <c r="G1110" s="18"/>
      <c r="H1110" s="368"/>
      <c r="I1110" s="19"/>
    </row>
    <row r="1111" spans="1:9" ht="18" x14ac:dyDescent="0.2">
      <c r="A1111" s="241">
        <v>21020512</v>
      </c>
      <c r="B1111" s="162" t="s">
        <v>650</v>
      </c>
      <c r="C1111" s="186"/>
      <c r="D1111" s="370" t="s">
        <v>807</v>
      </c>
      <c r="E1111" s="63" t="s">
        <v>183</v>
      </c>
      <c r="F1111" s="18"/>
      <c r="G1111" s="18"/>
      <c r="H1111" s="368"/>
      <c r="I1111" s="19"/>
    </row>
    <row r="1112" spans="1:9" ht="18" x14ac:dyDescent="0.2">
      <c r="A1112" s="241">
        <v>21020520</v>
      </c>
      <c r="B1112" s="162" t="s">
        <v>650</v>
      </c>
      <c r="C1112" s="186"/>
      <c r="D1112" s="370" t="s">
        <v>807</v>
      </c>
      <c r="E1112" s="63" t="s">
        <v>188</v>
      </c>
      <c r="F1112" s="18">
        <f>G1112-(G1112*5%)</f>
        <v>922347.4</v>
      </c>
      <c r="G1112" s="29">
        <v>970892</v>
      </c>
      <c r="H1112" s="368">
        <f>G1112/12*9</f>
        <v>728169</v>
      </c>
      <c r="I1112" s="720"/>
    </row>
    <row r="1113" spans="1:9" ht="18" x14ac:dyDescent="0.2">
      <c r="A1113" s="241">
        <v>21020527</v>
      </c>
      <c r="B1113" s="162" t="s">
        <v>650</v>
      </c>
      <c r="C1113" s="186"/>
      <c r="D1113" s="370" t="s">
        <v>807</v>
      </c>
      <c r="E1113" s="63" t="s">
        <v>189</v>
      </c>
      <c r="F1113" s="18">
        <f>G1113-(G1113*5%)</f>
        <v>2546218.5</v>
      </c>
      <c r="G1113" s="29">
        <v>2680230</v>
      </c>
      <c r="H1113" s="368">
        <f>G1113/12*9</f>
        <v>2010172.5</v>
      </c>
      <c r="I1113" s="720">
        <f>PHC!F56</f>
        <v>2707200</v>
      </c>
    </row>
    <row r="1114" spans="1:9" ht="18" x14ac:dyDescent="0.2">
      <c r="A1114" s="241">
        <v>21020528</v>
      </c>
      <c r="B1114" s="162" t="s">
        <v>650</v>
      </c>
      <c r="C1114" s="186"/>
      <c r="D1114" s="370" t="s">
        <v>807</v>
      </c>
      <c r="E1114" s="63" t="s">
        <v>190</v>
      </c>
      <c r="F1114" s="18">
        <f>G1114-(G1114*5%)</f>
        <v>1843190</v>
      </c>
      <c r="G1114" s="29">
        <v>1940200</v>
      </c>
      <c r="H1114" s="368">
        <f>G1114/12*9</f>
        <v>1455150</v>
      </c>
      <c r="I1114" s="720">
        <f>PHC!G56</f>
        <v>2140194</v>
      </c>
    </row>
    <row r="1115" spans="1:9" s="60" customFormat="1" ht="17.25" customHeight="1" x14ac:dyDescent="0.2">
      <c r="A1115" s="231">
        <v>21020600</v>
      </c>
      <c r="B1115" s="83"/>
      <c r="C1115" s="185"/>
      <c r="D1115" s="370" t="s">
        <v>807</v>
      </c>
      <c r="E1115" s="87" t="s">
        <v>530</v>
      </c>
      <c r="F1115" s="93"/>
      <c r="G1115" s="340"/>
      <c r="H1115" s="93"/>
      <c r="I1115" s="810"/>
    </row>
    <row r="1116" spans="1:9" ht="18" x14ac:dyDescent="0.2">
      <c r="A1116" s="241">
        <v>21020605</v>
      </c>
      <c r="B1116" s="162" t="s">
        <v>650</v>
      </c>
      <c r="C1116" s="186"/>
      <c r="D1116" s="370" t="s">
        <v>807</v>
      </c>
      <c r="E1116" s="63" t="s">
        <v>531</v>
      </c>
      <c r="F1116" s="74">
        <v>4380000</v>
      </c>
      <c r="G1116" s="29">
        <v>6000000</v>
      </c>
      <c r="H1116" s="74">
        <v>2680000</v>
      </c>
      <c r="I1116" s="720">
        <v>3000000</v>
      </c>
    </row>
    <row r="1117" spans="1:9" ht="18" x14ac:dyDescent="0.2">
      <c r="A1117" s="232">
        <v>21030100</v>
      </c>
      <c r="B1117" s="85"/>
      <c r="C1117" s="187"/>
      <c r="D1117" s="374" t="s">
        <v>807</v>
      </c>
      <c r="E1117" s="58" t="s">
        <v>199</v>
      </c>
      <c r="F1117" s="74"/>
      <c r="G1117" s="29"/>
      <c r="H1117" s="29"/>
      <c r="I1117" s="720"/>
    </row>
    <row r="1118" spans="1:9" ht="18" x14ac:dyDescent="0.2">
      <c r="A1118" s="1379">
        <v>22010100</v>
      </c>
      <c r="B1118" s="162" t="s">
        <v>1322</v>
      </c>
      <c r="C1118" s="215"/>
      <c r="D1118" s="370" t="s">
        <v>807</v>
      </c>
      <c r="E1118" s="972" t="s">
        <v>1389</v>
      </c>
      <c r="F1118" s="74"/>
      <c r="G1118" s="18"/>
      <c r="H1118" s="29"/>
      <c r="I1118" s="19"/>
    </row>
    <row r="1119" spans="1:9" ht="18" x14ac:dyDescent="0.2">
      <c r="A1119" s="232">
        <v>22020000</v>
      </c>
      <c r="B1119" s="85"/>
      <c r="C1119" s="187"/>
      <c r="D1119" s="374" t="s">
        <v>807</v>
      </c>
      <c r="E1119" s="58" t="s">
        <v>203</v>
      </c>
      <c r="F1119" s="80"/>
      <c r="G1119" s="18"/>
      <c r="H1119" s="80"/>
      <c r="I1119" s="19"/>
    </row>
    <row r="1120" spans="1:9" ht="16.5" customHeight="1" x14ac:dyDescent="0.2">
      <c r="A1120" s="232">
        <v>22020100</v>
      </c>
      <c r="B1120" s="85"/>
      <c r="C1120" s="187"/>
      <c r="D1120" s="374" t="s">
        <v>807</v>
      </c>
      <c r="E1120" s="58" t="s">
        <v>204</v>
      </c>
      <c r="F1120" s="80"/>
      <c r="G1120" s="18"/>
      <c r="H1120" s="80"/>
      <c r="I1120" s="19"/>
    </row>
    <row r="1121" spans="1:9" ht="18" x14ac:dyDescent="0.2">
      <c r="A1121" s="785">
        <v>22020101</v>
      </c>
      <c r="B1121" s="162" t="s">
        <v>650</v>
      </c>
      <c r="C1121" s="202"/>
      <c r="D1121" s="370" t="s">
        <v>807</v>
      </c>
      <c r="E1121" s="127" t="s">
        <v>205</v>
      </c>
      <c r="F1121" s="269"/>
      <c r="G1121" s="18"/>
      <c r="H1121" s="269"/>
      <c r="I1121" s="19"/>
    </row>
    <row r="1122" spans="1:9" ht="18" x14ac:dyDescent="0.2">
      <c r="A1122" s="785">
        <v>22020102</v>
      </c>
      <c r="B1122" s="162" t="s">
        <v>650</v>
      </c>
      <c r="C1122" s="202"/>
      <c r="D1122" s="370" t="s">
        <v>807</v>
      </c>
      <c r="E1122" s="127" t="s">
        <v>206</v>
      </c>
      <c r="F1122" s="269"/>
      <c r="G1122" s="18">
        <v>500000</v>
      </c>
      <c r="H1122" s="269"/>
      <c r="I1122" s="19">
        <v>500000</v>
      </c>
    </row>
    <row r="1123" spans="1:9" ht="18" x14ac:dyDescent="0.2">
      <c r="A1123" s="785">
        <v>22020103</v>
      </c>
      <c r="B1123" s="162" t="s">
        <v>650</v>
      </c>
      <c r="C1123" s="202"/>
      <c r="D1123" s="370" t="s">
        <v>807</v>
      </c>
      <c r="E1123" s="127" t="s">
        <v>207</v>
      </c>
      <c r="F1123" s="269"/>
      <c r="G1123" s="18"/>
      <c r="H1123" s="269"/>
      <c r="I1123" s="19"/>
    </row>
    <row r="1124" spans="1:9" ht="18" x14ac:dyDescent="0.2">
      <c r="A1124" s="785">
        <v>22020104</v>
      </c>
      <c r="B1124" s="162" t="s">
        <v>650</v>
      </c>
      <c r="C1124" s="202"/>
      <c r="D1124" s="370" t="s">
        <v>807</v>
      </c>
      <c r="E1124" s="127" t="s">
        <v>208</v>
      </c>
      <c r="F1124" s="269"/>
      <c r="G1124" s="18"/>
      <c r="H1124" s="269"/>
      <c r="I1124" s="19"/>
    </row>
    <row r="1125" spans="1:9" ht="18" x14ac:dyDescent="0.2">
      <c r="A1125" s="232">
        <v>22020300</v>
      </c>
      <c r="B1125" s="85"/>
      <c r="C1125" s="187"/>
      <c r="D1125" s="374" t="s">
        <v>807</v>
      </c>
      <c r="E1125" s="58" t="s">
        <v>212</v>
      </c>
      <c r="F1125" s="80"/>
      <c r="G1125" s="18"/>
      <c r="H1125" s="80"/>
      <c r="I1125" s="19"/>
    </row>
    <row r="1126" spans="1:9" ht="19.5" customHeight="1" x14ac:dyDescent="0.2">
      <c r="A1126" s="223">
        <v>22020307</v>
      </c>
      <c r="B1126" s="162" t="s">
        <v>650</v>
      </c>
      <c r="C1126" s="174"/>
      <c r="D1126" s="370" t="s">
        <v>807</v>
      </c>
      <c r="E1126" s="84" t="s">
        <v>217</v>
      </c>
      <c r="F1126" s="74">
        <v>11230665</v>
      </c>
      <c r="G1126" s="29">
        <v>20000000</v>
      </c>
      <c r="H1126" s="74">
        <v>26000000</v>
      </c>
      <c r="I1126" s="720">
        <v>25000000</v>
      </c>
    </row>
    <row r="1127" spans="1:9" ht="25.5" x14ac:dyDescent="0.2">
      <c r="A1127" s="624">
        <v>22020313</v>
      </c>
      <c r="B1127" s="162" t="s">
        <v>650</v>
      </c>
      <c r="C1127" s="174"/>
      <c r="D1127" s="370" t="s">
        <v>807</v>
      </c>
      <c r="E1127" s="84" t="s">
        <v>832</v>
      </c>
      <c r="F1127" s="74"/>
      <c r="G1127" s="1430">
        <v>2000000</v>
      </c>
      <c r="H1127" s="1362"/>
      <c r="I1127" s="1361">
        <v>2000000</v>
      </c>
    </row>
    <row r="1128" spans="1:9" ht="18" x14ac:dyDescent="0.2">
      <c r="A1128" s="223"/>
      <c r="B1128" s="162"/>
      <c r="C1128" s="174"/>
      <c r="D1128" s="374" t="s">
        <v>807</v>
      </c>
      <c r="E1128" s="86" t="s">
        <v>333</v>
      </c>
      <c r="F1128" s="74"/>
      <c r="G1128" s="29"/>
      <c r="H1128" s="74"/>
      <c r="I1128" s="720"/>
    </row>
    <row r="1129" spans="1:9" ht="18" x14ac:dyDescent="0.2">
      <c r="A1129" s="223"/>
      <c r="B1129" s="162" t="s">
        <v>650</v>
      </c>
      <c r="C1129" s="174"/>
      <c r="D1129" s="370" t="s">
        <v>807</v>
      </c>
      <c r="E1129" s="84" t="s">
        <v>532</v>
      </c>
      <c r="F1129" s="74">
        <v>4556000</v>
      </c>
      <c r="G1129" s="29">
        <v>5000000</v>
      </c>
      <c r="H1129" s="74">
        <v>3980000</v>
      </c>
      <c r="I1129" s="720">
        <v>5000000</v>
      </c>
    </row>
    <row r="1130" spans="1:9" ht="20.25" customHeight="1" x14ac:dyDescent="0.2">
      <c r="A1130" s="232">
        <v>22020700</v>
      </c>
      <c r="B1130" s="85"/>
      <c r="C1130" s="187"/>
      <c r="D1130" s="374" t="s">
        <v>807</v>
      </c>
      <c r="E1130" s="58" t="s">
        <v>234</v>
      </c>
      <c r="F1130" s="74"/>
      <c r="G1130" s="29"/>
      <c r="H1130" s="74"/>
      <c r="I1130" s="720"/>
    </row>
    <row r="1131" spans="1:9" ht="18" x14ac:dyDescent="0.2">
      <c r="A1131" s="223">
        <v>22020708</v>
      </c>
      <c r="B1131" s="162" t="s">
        <v>650</v>
      </c>
      <c r="C1131" s="174"/>
      <c r="D1131" s="370" t="s">
        <v>807</v>
      </c>
      <c r="E1131" s="63" t="s">
        <v>238</v>
      </c>
      <c r="F1131" s="74">
        <v>3230000</v>
      </c>
      <c r="G1131" s="29">
        <v>5000000</v>
      </c>
      <c r="H1131" s="74">
        <v>2600000</v>
      </c>
      <c r="I1131" s="720">
        <v>5000000</v>
      </c>
    </row>
    <row r="1132" spans="1:9" ht="18" x14ac:dyDescent="0.2">
      <c r="A1132" s="223">
        <v>22020711</v>
      </c>
      <c r="B1132" s="162" t="s">
        <v>650</v>
      </c>
      <c r="C1132" s="174"/>
      <c r="D1132" s="370" t="s">
        <v>807</v>
      </c>
      <c r="E1132" s="372" t="s">
        <v>810</v>
      </c>
      <c r="F1132" s="74"/>
      <c r="G1132" s="29"/>
      <c r="H1132" s="74"/>
      <c r="I1132" s="720"/>
    </row>
    <row r="1133" spans="1:9" ht="18" x14ac:dyDescent="0.2">
      <c r="A1133" s="232">
        <v>22020800</v>
      </c>
      <c r="B1133" s="85"/>
      <c r="C1133" s="187"/>
      <c r="D1133" s="374" t="s">
        <v>807</v>
      </c>
      <c r="E1133" s="87" t="s">
        <v>425</v>
      </c>
      <c r="F1133" s="93"/>
      <c r="G1133" s="340"/>
      <c r="H1133" s="93"/>
      <c r="I1133" s="810"/>
    </row>
    <row r="1134" spans="1:9" ht="18" x14ac:dyDescent="0.2">
      <c r="A1134" s="223">
        <v>22020801</v>
      </c>
      <c r="B1134" s="162" t="s">
        <v>650</v>
      </c>
      <c r="C1134" s="174"/>
      <c r="D1134" s="370" t="s">
        <v>807</v>
      </c>
      <c r="E1134" s="63" t="s">
        <v>240</v>
      </c>
      <c r="F1134" s="74"/>
      <c r="G1134" s="29"/>
      <c r="H1134" s="74"/>
      <c r="I1134" s="720">
        <v>4000000</v>
      </c>
    </row>
    <row r="1135" spans="1:9" ht="18" x14ac:dyDescent="0.2">
      <c r="A1135" s="223">
        <v>22020803</v>
      </c>
      <c r="B1135" s="162" t="s">
        <v>650</v>
      </c>
      <c r="C1135" s="174"/>
      <c r="D1135" s="370" t="s">
        <v>807</v>
      </c>
      <c r="E1135" s="63" t="s">
        <v>426</v>
      </c>
      <c r="F1135" s="74"/>
      <c r="G1135" s="29"/>
      <c r="H1135" s="74"/>
      <c r="I1135" s="720">
        <v>4000000</v>
      </c>
    </row>
    <row r="1136" spans="1:9" ht="18" x14ac:dyDescent="0.2">
      <c r="A1136" s="232">
        <v>22022000</v>
      </c>
      <c r="B1136" s="85"/>
      <c r="C1136" s="187"/>
      <c r="D1136" s="374" t="s">
        <v>807</v>
      </c>
      <c r="E1136" s="58" t="s">
        <v>246</v>
      </c>
      <c r="F1136" s="74"/>
      <c r="G1136" s="29"/>
      <c r="H1136" s="74"/>
      <c r="I1136" s="720"/>
    </row>
    <row r="1137" spans="1:9" ht="18.75" customHeight="1" x14ac:dyDescent="0.2">
      <c r="A1137" s="223">
        <v>22022017</v>
      </c>
      <c r="B1137" s="162" t="s">
        <v>650</v>
      </c>
      <c r="C1137" s="174"/>
      <c r="D1137" s="370" t="s">
        <v>807</v>
      </c>
      <c r="E1137" s="63" t="s">
        <v>259</v>
      </c>
      <c r="F1137" s="74">
        <v>5498267</v>
      </c>
      <c r="G1137" s="29">
        <v>15000000</v>
      </c>
      <c r="H1137" s="74">
        <v>4887000</v>
      </c>
      <c r="I1137" s="720">
        <v>15000000</v>
      </c>
    </row>
    <row r="1138" spans="1:9" ht="18" x14ac:dyDescent="0.2">
      <c r="A1138" s="785">
        <v>22022004</v>
      </c>
      <c r="B1138" s="162" t="s">
        <v>650</v>
      </c>
      <c r="C1138" s="174"/>
      <c r="D1138" s="370" t="s">
        <v>807</v>
      </c>
      <c r="E1138" s="103" t="s">
        <v>251</v>
      </c>
      <c r="F1138" s="74"/>
      <c r="G1138" s="29"/>
      <c r="H1138" s="74"/>
      <c r="I1138" s="720"/>
    </row>
    <row r="1139" spans="1:9" ht="18" x14ac:dyDescent="0.2">
      <c r="A1139" s="232">
        <v>22040100</v>
      </c>
      <c r="B1139" s="85"/>
      <c r="C1139" s="187"/>
      <c r="D1139" s="374" t="s">
        <v>807</v>
      </c>
      <c r="E1139" s="58" t="s">
        <v>262</v>
      </c>
      <c r="F1139" s="74"/>
      <c r="G1139" s="29"/>
      <c r="H1139" s="74"/>
      <c r="I1139" s="720"/>
    </row>
    <row r="1140" spans="1:9" s="120" customFormat="1" ht="18.75" thickBot="1" x14ac:dyDescent="0.25">
      <c r="A1140" s="1372">
        <v>22040109</v>
      </c>
      <c r="B1140" s="1413" t="s">
        <v>650</v>
      </c>
      <c r="C1140" s="1373"/>
      <c r="D1140" s="902" t="s">
        <v>807</v>
      </c>
      <c r="E1140" s="1431" t="s">
        <v>668</v>
      </c>
      <c r="F1140" s="1380">
        <v>30998702</v>
      </c>
      <c r="G1140" s="1393">
        <v>31229873</v>
      </c>
      <c r="H1140" s="1380">
        <v>26670000</v>
      </c>
      <c r="I1140" s="1394">
        <v>30000000</v>
      </c>
    </row>
    <row r="1141" spans="1:9" ht="18.75" thickBot="1" x14ac:dyDescent="0.25">
      <c r="A1141" s="1399"/>
      <c r="B1141" s="1400"/>
      <c r="C1141" s="1401"/>
      <c r="D1141" s="1400"/>
      <c r="E1141" s="1402" t="s">
        <v>164</v>
      </c>
      <c r="F1141" s="1369">
        <f>SUM(F1094:F1116)</f>
        <v>168242108.5</v>
      </c>
      <c r="G1141" s="1369">
        <f>SUM(G1094:G1118)</f>
        <v>183812230</v>
      </c>
      <c r="H1141" s="1427">
        <f>SUM(H1094:H1116)</f>
        <v>132044822.5</v>
      </c>
      <c r="I1141" s="1428">
        <f>SUM(I1094:I1116)</f>
        <v>406828183</v>
      </c>
    </row>
    <row r="1142" spans="1:9" ht="18.75" thickBot="1" x14ac:dyDescent="0.25">
      <c r="A1142" s="552"/>
      <c r="B1142" s="553"/>
      <c r="C1142" s="554"/>
      <c r="D1142" s="553"/>
      <c r="E1142" s="555" t="s">
        <v>203</v>
      </c>
      <c r="F1142" s="517">
        <f>SUM(F1121:F1140)</f>
        <v>55513634</v>
      </c>
      <c r="G1142" s="517">
        <f>SUM(G1121:G1140)</f>
        <v>78729873</v>
      </c>
      <c r="H1142" s="517">
        <f>SUM(H1121:H1140)</f>
        <v>64137000</v>
      </c>
      <c r="I1142" s="517">
        <f>SUM(I1121:I1140)</f>
        <v>90500000</v>
      </c>
    </row>
    <row r="1143" spans="1:9" ht="21" customHeight="1" thickBot="1" x14ac:dyDescent="0.25">
      <c r="A1143" s="165"/>
      <c r="B1143" s="398"/>
      <c r="C1143" s="190"/>
      <c r="D1143" s="398"/>
      <c r="E1143" s="399" t="s">
        <v>296</v>
      </c>
      <c r="F1143" s="385">
        <f>SUM(F1141:F1142)</f>
        <v>223755742.5</v>
      </c>
      <c r="G1143" s="385">
        <f>SUM(G1141:G1142)</f>
        <v>262542103</v>
      </c>
      <c r="H1143" s="475">
        <f>SUM(H1141:H1142)</f>
        <v>196181822.5</v>
      </c>
      <c r="I1143" s="385">
        <f>SUM(I1141:I1142)</f>
        <v>497328183</v>
      </c>
    </row>
    <row r="1144" spans="1:9" ht="22.5" x14ac:dyDescent="0.25">
      <c r="A1144" s="1535" t="s">
        <v>786</v>
      </c>
      <c r="B1144" s="1536"/>
      <c r="C1144" s="1536"/>
      <c r="D1144" s="1536"/>
      <c r="E1144" s="1536"/>
      <c r="F1144" s="1536"/>
      <c r="G1144" s="1536"/>
      <c r="H1144" s="1536"/>
      <c r="I1144" s="1537"/>
    </row>
    <row r="1145" spans="1:9" ht="19.5" x14ac:dyDescent="0.2">
      <c r="A1145" s="1538" t="s">
        <v>487</v>
      </c>
      <c r="B1145" s="1539"/>
      <c r="C1145" s="1539"/>
      <c r="D1145" s="1539"/>
      <c r="E1145" s="1539"/>
      <c r="F1145" s="1539"/>
      <c r="G1145" s="1539"/>
      <c r="H1145" s="1539"/>
      <c r="I1145" s="1540"/>
    </row>
    <row r="1146" spans="1:9" ht="22.5" x14ac:dyDescent="0.25">
      <c r="A1146" s="1541" t="s">
        <v>1392</v>
      </c>
      <c r="B1146" s="1542"/>
      <c r="C1146" s="1542"/>
      <c r="D1146" s="1542"/>
      <c r="E1146" s="1542"/>
      <c r="F1146" s="1542"/>
      <c r="G1146" s="1542"/>
      <c r="H1146" s="1542"/>
      <c r="I1146" s="1543"/>
    </row>
    <row r="1147" spans="1:9" ht="23.25" customHeight="1" thickBot="1" x14ac:dyDescent="0.3">
      <c r="A1147" s="1571" t="s">
        <v>330</v>
      </c>
      <c r="B1147" s="1571"/>
      <c r="C1147" s="1571"/>
      <c r="D1147" s="1571"/>
      <c r="E1147" s="1571"/>
      <c r="F1147" s="1571"/>
      <c r="G1147" s="1571"/>
      <c r="H1147" s="1571"/>
      <c r="I1147" s="1571"/>
    </row>
    <row r="1148" spans="1:9" ht="18.75" customHeight="1" thickBot="1" x14ac:dyDescent="0.25">
      <c r="A1148" s="1550" t="s">
        <v>400</v>
      </c>
      <c r="B1148" s="1551"/>
      <c r="C1148" s="1551"/>
      <c r="D1148" s="1551"/>
      <c r="E1148" s="1551"/>
      <c r="F1148" s="1551"/>
      <c r="G1148" s="1551"/>
      <c r="H1148" s="1551"/>
      <c r="I1148" s="1552"/>
    </row>
    <row r="1149" spans="1:9" s="120" customFormat="1" ht="52.5" thickBot="1" x14ac:dyDescent="0.25">
      <c r="A1149" s="164" t="s">
        <v>699</v>
      </c>
      <c r="B1149" s="2" t="s">
        <v>459</v>
      </c>
      <c r="C1149" s="172" t="s">
        <v>455</v>
      </c>
      <c r="D1149" s="2" t="s">
        <v>458</v>
      </c>
      <c r="E1149" s="8" t="s">
        <v>1</v>
      </c>
      <c r="F1149" s="2" t="s">
        <v>1393</v>
      </c>
      <c r="G1149" s="2" t="s">
        <v>1394</v>
      </c>
      <c r="H1149" s="2" t="s">
        <v>1395</v>
      </c>
      <c r="I1149" s="2" t="s">
        <v>1396</v>
      </c>
    </row>
    <row r="1150" spans="1:9" ht="27.95" customHeight="1" x14ac:dyDescent="0.2">
      <c r="A1150" s="244" t="s">
        <v>488</v>
      </c>
      <c r="B1150" s="81" t="s">
        <v>650</v>
      </c>
      <c r="C1150" s="203"/>
      <c r="D1150" s="496" t="s">
        <v>807</v>
      </c>
      <c r="E1150" s="61" t="s">
        <v>378</v>
      </c>
      <c r="F1150" s="62">
        <f>F1223</f>
        <v>66931231.284999996</v>
      </c>
      <c r="G1150" s="62">
        <f>G1223</f>
        <v>84317697.900000006</v>
      </c>
      <c r="H1150" s="62">
        <f>H1223</f>
        <v>64571704.4375</v>
      </c>
      <c r="I1150" s="62">
        <f>I1223</f>
        <v>99292059.25</v>
      </c>
    </row>
    <row r="1151" spans="1:9" ht="27.95" customHeight="1" x14ac:dyDescent="0.2">
      <c r="A1151" s="245">
        <v>21500100102</v>
      </c>
      <c r="B1151" s="81" t="s">
        <v>650</v>
      </c>
      <c r="C1151" s="187"/>
      <c r="D1151" s="496" t="s">
        <v>807</v>
      </c>
      <c r="E1151" s="63" t="s">
        <v>379</v>
      </c>
      <c r="F1151" s="64">
        <f>F1279</f>
        <v>7056732.0149999997</v>
      </c>
      <c r="G1151" s="64">
        <f>G1279</f>
        <v>10443908.6</v>
      </c>
      <c r="H1151" s="64">
        <f>H1279</f>
        <v>9687891.1875</v>
      </c>
      <c r="I1151" s="64">
        <f>I1279</f>
        <v>25788547.549999997</v>
      </c>
    </row>
    <row r="1152" spans="1:9" ht="27.95" customHeight="1" x14ac:dyDescent="0.2">
      <c r="A1152" s="245">
        <v>21500100103</v>
      </c>
      <c r="B1152" s="81" t="s">
        <v>650</v>
      </c>
      <c r="C1152" s="187"/>
      <c r="D1152" s="496" t="s">
        <v>807</v>
      </c>
      <c r="E1152" s="63" t="s">
        <v>380</v>
      </c>
      <c r="F1152" s="64">
        <f>F1323</f>
        <v>38336062.579999998</v>
      </c>
      <c r="G1152" s="64">
        <f>G1323</f>
        <v>49319129</v>
      </c>
      <c r="H1152" s="64">
        <f>H1323</f>
        <v>36510406.75</v>
      </c>
      <c r="I1152" s="64">
        <f>I1323</f>
        <v>70243331</v>
      </c>
    </row>
    <row r="1153" spans="1:12" ht="27.95" customHeight="1" x14ac:dyDescent="0.2">
      <c r="A1153" s="245">
        <v>21500100104</v>
      </c>
      <c r="B1153" s="81" t="s">
        <v>650</v>
      </c>
      <c r="C1153" s="187"/>
      <c r="D1153" s="496" t="s">
        <v>807</v>
      </c>
      <c r="E1153" s="63" t="s">
        <v>381</v>
      </c>
      <c r="F1153" s="64">
        <f>F1370</f>
        <v>3099062.2086</v>
      </c>
      <c r="G1153" s="64">
        <f>G1370</f>
        <v>4418891.68</v>
      </c>
      <c r="H1153" s="64">
        <f>H1370</f>
        <v>2122310.4474999998</v>
      </c>
      <c r="I1153" s="64">
        <f>I1370</f>
        <v>4786115.9800000004</v>
      </c>
    </row>
    <row r="1154" spans="1:12" ht="27.95" customHeight="1" x14ac:dyDescent="0.2">
      <c r="A1154" s="245"/>
      <c r="B1154" s="85"/>
      <c r="C1154" s="187"/>
      <c r="D1154" s="85"/>
      <c r="E1154" s="63"/>
      <c r="F1154" s="64"/>
      <c r="G1154" s="29"/>
      <c r="H1154" s="74"/>
      <c r="I1154" s="19"/>
    </row>
    <row r="1155" spans="1:12" ht="27.95" customHeight="1" x14ac:dyDescent="0.2">
      <c r="A1155" s="245"/>
      <c r="B1155" s="85"/>
      <c r="C1155" s="187"/>
      <c r="D1155" s="85"/>
      <c r="E1155" s="63"/>
      <c r="F1155" s="64"/>
      <c r="G1155" s="29"/>
      <c r="H1155" s="74"/>
      <c r="I1155" s="19"/>
    </row>
    <row r="1156" spans="1:12" ht="27.95" customHeight="1" x14ac:dyDescent="0.2">
      <c r="A1156" s="245"/>
      <c r="B1156" s="85"/>
      <c r="C1156" s="187"/>
      <c r="D1156" s="85"/>
      <c r="E1156" s="63"/>
      <c r="F1156" s="64"/>
      <c r="G1156" s="29"/>
      <c r="H1156" s="74"/>
      <c r="I1156" s="19"/>
    </row>
    <row r="1157" spans="1:12" ht="27.95" customHeight="1" thickBot="1" x14ac:dyDescent="0.25">
      <c r="A1157" s="246"/>
      <c r="B1157" s="70"/>
      <c r="C1157" s="178"/>
      <c r="D1157" s="70"/>
      <c r="E1157" s="118"/>
      <c r="F1157" s="119"/>
      <c r="G1157" s="37"/>
      <c r="H1157" s="123"/>
      <c r="I1157" s="27"/>
    </row>
    <row r="1158" spans="1:12" s="60" customFormat="1" ht="27.95" customHeight="1" thickBot="1" x14ac:dyDescent="0.25">
      <c r="A1158" s="722"/>
      <c r="B1158" s="723"/>
      <c r="C1158" s="724"/>
      <c r="D1158" s="723"/>
      <c r="E1158" s="438" t="s">
        <v>296</v>
      </c>
      <c r="F1158" s="592">
        <f>SUM(F1150:F1157)</f>
        <v>115423088.08859999</v>
      </c>
      <c r="G1158" s="592">
        <f>SUM(G1150:G1157)</f>
        <v>148499627.18000001</v>
      </c>
      <c r="H1158" s="592">
        <f>SUM(H1150:H1157)</f>
        <v>112892312.82250001</v>
      </c>
      <c r="I1158" s="592">
        <f>SUM(I1150:I1157)</f>
        <v>200110053.78</v>
      </c>
      <c r="J1158" s="124"/>
      <c r="K1158" s="124"/>
      <c r="L1158" s="124"/>
    </row>
    <row r="1159" spans="1:12" ht="18.75" thickBot="1" x14ac:dyDescent="0.25">
      <c r="A1159" s="1577" t="s">
        <v>508</v>
      </c>
      <c r="B1159" s="1578"/>
      <c r="C1159" s="1578"/>
      <c r="D1159" s="1578"/>
      <c r="E1159" s="1578"/>
      <c r="F1159" s="1578"/>
      <c r="G1159" s="1578"/>
      <c r="H1159" s="1578"/>
      <c r="I1159" s="1579"/>
    </row>
    <row r="1160" spans="1:12" ht="18" x14ac:dyDescent="0.2">
      <c r="A1160" s="725"/>
      <c r="B1160" s="726"/>
      <c r="C1160" s="727"/>
      <c r="D1160" s="726"/>
      <c r="E1160" s="728" t="s">
        <v>164</v>
      </c>
      <c r="F1160" s="618">
        <f t="shared" ref="F1160:I1161" si="37">SUM(F1221+F1277+F1321+F1368)</f>
        <v>39394137.088599995</v>
      </c>
      <c r="G1160" s="618">
        <f t="shared" si="37"/>
        <v>45499627.18</v>
      </c>
      <c r="H1160" s="618">
        <f t="shared" si="37"/>
        <v>25604312.822500002</v>
      </c>
      <c r="I1160" s="618">
        <f t="shared" si="37"/>
        <v>65610053.779999994</v>
      </c>
    </row>
    <row r="1161" spans="1:12" ht="18.75" thickBot="1" x14ac:dyDescent="0.25">
      <c r="A1161" s="729"/>
      <c r="B1161" s="730"/>
      <c r="C1161" s="731"/>
      <c r="D1161" s="730"/>
      <c r="E1161" s="732" t="s">
        <v>203</v>
      </c>
      <c r="F1161" s="593">
        <f t="shared" si="37"/>
        <v>76028951</v>
      </c>
      <c r="G1161" s="593">
        <f t="shared" si="37"/>
        <v>103000000</v>
      </c>
      <c r="H1161" s="593">
        <f t="shared" si="37"/>
        <v>87288000</v>
      </c>
      <c r="I1161" s="593">
        <f t="shared" si="37"/>
        <v>134500000</v>
      </c>
    </row>
    <row r="1162" spans="1:12" ht="18.75" thickBot="1" x14ac:dyDescent="0.25">
      <c r="A1162" s="722"/>
      <c r="B1162" s="723"/>
      <c r="C1162" s="724"/>
      <c r="D1162" s="723"/>
      <c r="E1162" s="438" t="s">
        <v>296</v>
      </c>
      <c r="F1162" s="592">
        <f>SUM(F1160:F1161)</f>
        <v>115423088.08859999</v>
      </c>
      <c r="G1162" s="592">
        <f>SUM(G1160:G1161)</f>
        <v>148499627.18000001</v>
      </c>
      <c r="H1162" s="592">
        <f>SUM(H1160:H1161)</f>
        <v>112892312.82250001</v>
      </c>
      <c r="I1162" s="592">
        <f>SUM(I1160:I1161)</f>
        <v>200110053.78</v>
      </c>
    </row>
    <row r="1163" spans="1:12" ht="22.5" x14ac:dyDescent="0.25">
      <c r="A1163" s="1535" t="s">
        <v>786</v>
      </c>
      <c r="B1163" s="1536"/>
      <c r="C1163" s="1536"/>
      <c r="D1163" s="1536"/>
      <c r="E1163" s="1536"/>
      <c r="F1163" s="1536"/>
      <c r="G1163" s="1536"/>
      <c r="H1163" s="1536"/>
      <c r="I1163" s="1537"/>
    </row>
    <row r="1164" spans="1:12" ht="19.5" x14ac:dyDescent="0.2">
      <c r="A1164" s="1538" t="s">
        <v>487</v>
      </c>
      <c r="B1164" s="1539"/>
      <c r="C1164" s="1539"/>
      <c r="D1164" s="1539"/>
      <c r="E1164" s="1539"/>
      <c r="F1164" s="1539"/>
      <c r="G1164" s="1539"/>
      <c r="H1164" s="1539"/>
      <c r="I1164" s="1540"/>
    </row>
    <row r="1165" spans="1:12" ht="22.5" x14ac:dyDescent="0.25">
      <c r="A1165" s="1541" t="s">
        <v>1392</v>
      </c>
      <c r="B1165" s="1542"/>
      <c r="C1165" s="1542"/>
      <c r="D1165" s="1542"/>
      <c r="E1165" s="1542"/>
      <c r="F1165" s="1542"/>
      <c r="G1165" s="1542"/>
      <c r="H1165" s="1542"/>
      <c r="I1165" s="1543"/>
    </row>
    <row r="1166" spans="1:12" ht="25.5" customHeight="1" thickBot="1" x14ac:dyDescent="0.3">
      <c r="A1166" s="1571" t="s">
        <v>277</v>
      </c>
      <c r="B1166" s="1571"/>
      <c r="C1166" s="1571"/>
      <c r="D1166" s="1571"/>
      <c r="E1166" s="1571"/>
      <c r="F1166" s="1571"/>
      <c r="G1166" s="1571"/>
      <c r="H1166" s="1571"/>
      <c r="I1166" s="1571"/>
    </row>
    <row r="1167" spans="1:12" ht="27.75" customHeight="1" thickBot="1" x14ac:dyDescent="0.25">
      <c r="A1167" s="1568" t="s">
        <v>401</v>
      </c>
      <c r="B1167" s="1569"/>
      <c r="C1167" s="1569"/>
      <c r="D1167" s="1569"/>
      <c r="E1167" s="1569"/>
      <c r="F1167" s="1569"/>
      <c r="G1167" s="1569"/>
      <c r="H1167" s="1569"/>
      <c r="I1167" s="1570"/>
    </row>
    <row r="1168" spans="1:12" ht="51.75" customHeight="1" thickBot="1" x14ac:dyDescent="0.25">
      <c r="A1168" s="1363" t="s">
        <v>465</v>
      </c>
      <c r="B1168" s="163" t="s">
        <v>459</v>
      </c>
      <c r="C1168" s="1364" t="s">
        <v>455</v>
      </c>
      <c r="D1168" s="163" t="s">
        <v>458</v>
      </c>
      <c r="E1168" s="1285" t="s">
        <v>1</v>
      </c>
      <c r="F1168" s="163" t="s">
        <v>1393</v>
      </c>
      <c r="G1168" s="163" t="s">
        <v>1394</v>
      </c>
      <c r="H1168" s="163" t="s">
        <v>1395</v>
      </c>
      <c r="I1168" s="163" t="s">
        <v>1396</v>
      </c>
    </row>
    <row r="1169" spans="1:9" ht="18" x14ac:dyDescent="0.2">
      <c r="A1169" s="248">
        <v>20000000</v>
      </c>
      <c r="B1169" s="89"/>
      <c r="C1169" s="188"/>
      <c r="D1169" s="1370" t="s">
        <v>807</v>
      </c>
      <c r="E1169" s="90" t="s">
        <v>163</v>
      </c>
      <c r="F1169" s="91"/>
      <c r="G1169" s="1371"/>
      <c r="H1169" s="91"/>
      <c r="I1169" s="352"/>
    </row>
    <row r="1170" spans="1:9" ht="18" x14ac:dyDescent="0.2">
      <c r="A1170" s="249">
        <v>21000000</v>
      </c>
      <c r="B1170" s="78"/>
      <c r="C1170" s="182"/>
      <c r="D1170" s="374" t="s">
        <v>807</v>
      </c>
      <c r="E1170" s="11" t="s">
        <v>164</v>
      </c>
      <c r="F1170" s="74"/>
      <c r="G1170" s="18"/>
      <c r="H1170" s="74"/>
      <c r="I1170" s="19"/>
    </row>
    <row r="1171" spans="1:9" ht="18" x14ac:dyDescent="0.2">
      <c r="A1171" s="249">
        <v>21010000</v>
      </c>
      <c r="B1171" s="78"/>
      <c r="C1171" s="182"/>
      <c r="D1171" s="374" t="s">
        <v>807</v>
      </c>
      <c r="E1171" s="11" t="s">
        <v>165</v>
      </c>
      <c r="F1171" s="74"/>
      <c r="G1171" s="18"/>
      <c r="H1171" s="74"/>
      <c r="I1171" s="19"/>
    </row>
    <row r="1172" spans="1:9" ht="18" x14ac:dyDescent="0.2">
      <c r="A1172" s="250">
        <v>21010103</v>
      </c>
      <c r="B1172" s="162" t="s">
        <v>650</v>
      </c>
      <c r="C1172" s="184"/>
      <c r="D1172" s="370" t="s">
        <v>807</v>
      </c>
      <c r="E1172" s="79" t="s">
        <v>168</v>
      </c>
      <c r="F1172" s="29">
        <f>G1172+(G1172*2%)</f>
        <v>1718167.56</v>
      </c>
      <c r="G1172" s="18">
        <v>1684478</v>
      </c>
      <c r="H1172" s="74">
        <f>G1172/12*9</f>
        <v>1263358.5</v>
      </c>
      <c r="I1172" s="19">
        <f>AGRIC!D12</f>
        <v>1684478</v>
      </c>
    </row>
    <row r="1173" spans="1:9" ht="18" x14ac:dyDescent="0.2">
      <c r="A1173" s="250">
        <v>21010104</v>
      </c>
      <c r="B1173" s="162" t="s">
        <v>650</v>
      </c>
      <c r="C1173" s="184"/>
      <c r="D1173" s="370" t="s">
        <v>807</v>
      </c>
      <c r="E1173" s="79" t="s">
        <v>169</v>
      </c>
      <c r="F1173" s="29">
        <f>G1173+(G1173*2%)</f>
        <v>972175.26</v>
      </c>
      <c r="G1173" s="121">
        <v>953113</v>
      </c>
      <c r="H1173" s="74">
        <f>G1173/12*9</f>
        <v>714834.75</v>
      </c>
      <c r="I1173" s="359">
        <f>AGRIC!D9</f>
        <v>953113</v>
      </c>
    </row>
    <row r="1174" spans="1:9" ht="18" x14ac:dyDescent="0.2">
      <c r="A1174" s="250">
        <v>21010105</v>
      </c>
      <c r="B1174" s="162" t="s">
        <v>650</v>
      </c>
      <c r="C1174" s="184"/>
      <c r="D1174" s="370" t="s">
        <v>807</v>
      </c>
      <c r="E1174" s="79" t="s">
        <v>170</v>
      </c>
      <c r="F1174" s="29">
        <v>425153.25</v>
      </c>
      <c r="G1174" s="121"/>
      <c r="H1174" s="74"/>
      <c r="I1174" s="868"/>
    </row>
    <row r="1175" spans="1:9" ht="18" x14ac:dyDescent="0.2">
      <c r="A1175" s="230">
        <v>21010106</v>
      </c>
      <c r="B1175" s="162" t="s">
        <v>650</v>
      </c>
      <c r="C1175" s="184"/>
      <c r="D1175" s="370" t="s">
        <v>807</v>
      </c>
      <c r="E1175" s="79" t="s">
        <v>171</v>
      </c>
      <c r="F1175" s="29"/>
      <c r="G1175" s="909"/>
      <c r="H1175" s="74"/>
      <c r="I1175" s="1412"/>
    </row>
    <row r="1176" spans="1:9" ht="18" x14ac:dyDescent="0.2">
      <c r="A1176" s="234"/>
      <c r="B1176" s="162" t="s">
        <v>650</v>
      </c>
      <c r="C1176" s="184"/>
      <c r="D1176" s="370" t="s">
        <v>807</v>
      </c>
      <c r="E1176" s="63" t="s">
        <v>686</v>
      </c>
      <c r="F1176" s="29"/>
      <c r="G1176" s="18">
        <v>395638.64999999997</v>
      </c>
      <c r="H1176" s="29"/>
      <c r="I1176" s="19">
        <v>1420000</v>
      </c>
    </row>
    <row r="1177" spans="1:9" ht="18" x14ac:dyDescent="0.2">
      <c r="A1177" s="249">
        <v>21020300</v>
      </c>
      <c r="B1177" s="78"/>
      <c r="C1177" s="182"/>
      <c r="D1177" s="374" t="s">
        <v>807</v>
      </c>
      <c r="E1177" s="11" t="s">
        <v>192</v>
      </c>
      <c r="F1177" s="29"/>
      <c r="G1177" s="18"/>
      <c r="H1177" s="29"/>
      <c r="I1177" s="19"/>
    </row>
    <row r="1178" spans="1:9" ht="18" x14ac:dyDescent="0.2">
      <c r="A1178" s="250">
        <v>21020301</v>
      </c>
      <c r="B1178" s="162" t="s">
        <v>650</v>
      </c>
      <c r="C1178" s="184"/>
      <c r="D1178" s="370" t="s">
        <v>807</v>
      </c>
      <c r="E1178" s="63" t="s">
        <v>177</v>
      </c>
      <c r="F1178" s="29">
        <f>G1178+(G1178*2%)</f>
        <v>601358.64599999995</v>
      </c>
      <c r="G1178" s="18">
        <v>589567.29999999993</v>
      </c>
      <c r="H1178" s="74">
        <f>G1178/12*9</f>
        <v>442175.47499999998</v>
      </c>
      <c r="I1178" s="19">
        <f>AGRIC!F12</f>
        <v>589567.29999999993</v>
      </c>
    </row>
    <row r="1179" spans="1:9" ht="18" x14ac:dyDescent="0.2">
      <c r="A1179" s="250">
        <v>21020302</v>
      </c>
      <c r="B1179" s="162" t="s">
        <v>650</v>
      </c>
      <c r="C1179" s="184"/>
      <c r="D1179" s="370" t="s">
        <v>807</v>
      </c>
      <c r="E1179" s="63" t="s">
        <v>178</v>
      </c>
      <c r="F1179" s="29">
        <f>G1179+(G1179*2%)</f>
        <v>343633.51200000005</v>
      </c>
      <c r="G1179" s="18">
        <v>336895.60000000003</v>
      </c>
      <c r="H1179" s="74">
        <f>G1179/12*9</f>
        <v>252671.7</v>
      </c>
      <c r="I1179" s="19">
        <f>AGRIC!G12</f>
        <v>336895.60000000003</v>
      </c>
    </row>
    <row r="1180" spans="1:9" ht="18" x14ac:dyDescent="0.2">
      <c r="A1180" s="250">
        <v>21020303</v>
      </c>
      <c r="B1180" s="162" t="s">
        <v>650</v>
      </c>
      <c r="C1180" s="184"/>
      <c r="D1180" s="370" t="s">
        <v>807</v>
      </c>
      <c r="E1180" s="63" t="s">
        <v>179</v>
      </c>
      <c r="F1180" s="29">
        <f>G1180+(G1180*2%)</f>
        <v>19828.8</v>
      </c>
      <c r="G1180" s="18">
        <v>19440</v>
      </c>
      <c r="H1180" s="74">
        <f>G1180/12*9</f>
        <v>14580</v>
      </c>
      <c r="I1180" s="19">
        <f>AGRIC!H12</f>
        <v>19440</v>
      </c>
    </row>
    <row r="1181" spans="1:9" ht="18" x14ac:dyDescent="0.2">
      <c r="A1181" s="250">
        <v>21020304</v>
      </c>
      <c r="B1181" s="162" t="s">
        <v>650</v>
      </c>
      <c r="C1181" s="184"/>
      <c r="D1181" s="370" t="s">
        <v>807</v>
      </c>
      <c r="E1181" s="63" t="s">
        <v>180</v>
      </c>
      <c r="F1181" s="29">
        <f>G1181+(G1181*2%)</f>
        <v>85908.378000000012</v>
      </c>
      <c r="G1181" s="18">
        <v>84223.900000000009</v>
      </c>
      <c r="H1181" s="74">
        <f>G1181/12*9</f>
        <v>63167.925000000003</v>
      </c>
      <c r="I1181" s="19">
        <f>AGRIC!I12</f>
        <v>84223.900000000009</v>
      </c>
    </row>
    <row r="1182" spans="1:9" ht="18" x14ac:dyDescent="0.2">
      <c r="A1182" s="250" t="s">
        <v>533</v>
      </c>
      <c r="B1182" s="162" t="s">
        <v>650</v>
      </c>
      <c r="C1182" s="184"/>
      <c r="D1182" s="370" t="s">
        <v>807</v>
      </c>
      <c r="E1182" s="63" t="s">
        <v>183</v>
      </c>
      <c r="F1182" s="29"/>
      <c r="G1182" s="18"/>
      <c r="H1182" s="29"/>
      <c r="I1182" s="19"/>
    </row>
    <row r="1183" spans="1:9" ht="18" x14ac:dyDescent="0.2">
      <c r="A1183" s="250">
        <v>21020315</v>
      </c>
      <c r="B1183" s="162" t="s">
        <v>650</v>
      </c>
      <c r="C1183" s="184"/>
      <c r="D1183" s="370" t="s">
        <v>807</v>
      </c>
      <c r="E1183" s="63" t="s">
        <v>186</v>
      </c>
      <c r="F1183" s="29"/>
      <c r="G1183" s="18"/>
      <c r="H1183" s="29"/>
      <c r="I1183" s="19"/>
    </row>
    <row r="1184" spans="1:9" ht="18" x14ac:dyDescent="0.2">
      <c r="A1184" s="230">
        <v>21020314</v>
      </c>
      <c r="B1184" s="162" t="s">
        <v>650</v>
      </c>
      <c r="C1184" s="184"/>
      <c r="D1184" s="370" t="s">
        <v>807</v>
      </c>
      <c r="E1184" s="63" t="s">
        <v>523</v>
      </c>
      <c r="F1184" s="29">
        <f>G1184+(G1184*2%)</f>
        <v>280518.36</v>
      </c>
      <c r="G1184" s="18">
        <v>275018</v>
      </c>
      <c r="H1184" s="74">
        <f>G1184/12*9</f>
        <v>206263.5</v>
      </c>
      <c r="I1184" s="19">
        <f>AGRIC!K12</f>
        <v>275018</v>
      </c>
    </row>
    <row r="1185" spans="1:9" ht="18" x14ac:dyDescent="0.2">
      <c r="A1185" s="230">
        <v>21020305</v>
      </c>
      <c r="B1185" s="162" t="s">
        <v>650</v>
      </c>
      <c r="C1185" s="184"/>
      <c r="D1185" s="370" t="s">
        <v>807</v>
      </c>
      <c r="E1185" s="63" t="s">
        <v>524</v>
      </c>
      <c r="F1185" s="29"/>
      <c r="G1185" s="18"/>
      <c r="H1185" s="29"/>
      <c r="I1185" s="19"/>
    </row>
    <row r="1186" spans="1:9" ht="18" x14ac:dyDescent="0.2">
      <c r="A1186" s="230">
        <v>21020306</v>
      </c>
      <c r="B1186" s="162" t="s">
        <v>650</v>
      </c>
      <c r="C1186" s="184"/>
      <c r="D1186" s="370" t="s">
        <v>807</v>
      </c>
      <c r="E1186" s="63" t="s">
        <v>525</v>
      </c>
      <c r="F1186" s="29"/>
      <c r="G1186" s="18">
        <v>15120</v>
      </c>
      <c r="H1186" s="29"/>
      <c r="I1186" s="19">
        <f>AGRIC!L12</f>
        <v>15120</v>
      </c>
    </row>
    <row r="1187" spans="1:9" ht="18" x14ac:dyDescent="0.2">
      <c r="A1187" s="249">
        <v>21020400</v>
      </c>
      <c r="B1187" s="78"/>
      <c r="C1187" s="182"/>
      <c r="D1187" s="374" t="s">
        <v>807</v>
      </c>
      <c r="E1187" s="11" t="s">
        <v>193</v>
      </c>
      <c r="F1187" s="29"/>
      <c r="G1187" s="18"/>
      <c r="H1187" s="29"/>
      <c r="I1187" s="19"/>
    </row>
    <row r="1188" spans="1:9" ht="18" x14ac:dyDescent="0.2">
      <c r="A1188" s="250">
        <v>21020401</v>
      </c>
      <c r="B1188" s="162" t="s">
        <v>650</v>
      </c>
      <c r="C1188" s="184"/>
      <c r="D1188" s="370" t="s">
        <v>807</v>
      </c>
      <c r="E1188" s="63" t="s">
        <v>177</v>
      </c>
      <c r="F1188" s="29">
        <f t="shared" ref="F1188:F1193" si="38">G1188+(G1188*2%)</f>
        <v>340261.34100000001</v>
      </c>
      <c r="G1188" s="121">
        <v>333589.55</v>
      </c>
      <c r="H1188" s="74">
        <f t="shared" ref="H1188:H1193" si="39">G1188/12*9</f>
        <v>250192.16249999998</v>
      </c>
      <c r="I1188" s="359">
        <f>AGRIC!F9</f>
        <v>333589.55</v>
      </c>
    </row>
    <row r="1189" spans="1:9" ht="18" x14ac:dyDescent="0.2">
      <c r="A1189" s="250">
        <v>21020402</v>
      </c>
      <c r="B1189" s="162" t="s">
        <v>650</v>
      </c>
      <c r="C1189" s="184"/>
      <c r="D1189" s="370" t="s">
        <v>807</v>
      </c>
      <c r="E1189" s="63" t="s">
        <v>178</v>
      </c>
      <c r="F1189" s="29">
        <f t="shared" si="38"/>
        <v>194435.052</v>
      </c>
      <c r="G1189" s="121">
        <v>190622.6</v>
      </c>
      <c r="H1189" s="74">
        <f t="shared" si="39"/>
        <v>142966.95000000001</v>
      </c>
      <c r="I1189" s="359">
        <f>AGRIC!G9</f>
        <v>190622.6</v>
      </c>
    </row>
    <row r="1190" spans="1:9" ht="18" x14ac:dyDescent="0.2">
      <c r="A1190" s="250">
        <v>21020403</v>
      </c>
      <c r="B1190" s="162" t="s">
        <v>650</v>
      </c>
      <c r="C1190" s="184"/>
      <c r="D1190" s="370" t="s">
        <v>807</v>
      </c>
      <c r="E1190" s="63" t="s">
        <v>179</v>
      </c>
      <c r="F1190" s="29">
        <f t="shared" si="38"/>
        <v>23133.599999999999</v>
      </c>
      <c r="G1190" s="121">
        <v>22680</v>
      </c>
      <c r="H1190" s="74">
        <f t="shared" si="39"/>
        <v>17010</v>
      </c>
      <c r="I1190" s="359">
        <f>AGRIC!H9</f>
        <v>22680</v>
      </c>
    </row>
    <row r="1191" spans="1:9" ht="18" x14ac:dyDescent="0.2">
      <c r="A1191" s="250">
        <v>21020404</v>
      </c>
      <c r="B1191" s="162" t="s">
        <v>650</v>
      </c>
      <c r="C1191" s="184"/>
      <c r="D1191" s="370" t="s">
        <v>807</v>
      </c>
      <c r="E1191" s="63" t="s">
        <v>180</v>
      </c>
      <c r="F1191" s="29">
        <f t="shared" si="38"/>
        <v>48608.762999999999</v>
      </c>
      <c r="G1191" s="121">
        <v>47655.65</v>
      </c>
      <c r="H1191" s="74">
        <f t="shared" si="39"/>
        <v>35741.737500000003</v>
      </c>
      <c r="I1191" s="359">
        <f>AGRIC!I9</f>
        <v>47655.65</v>
      </c>
    </row>
    <row r="1192" spans="1:9" ht="18" x14ac:dyDescent="0.2">
      <c r="A1192" s="250">
        <v>21020412</v>
      </c>
      <c r="B1192" s="162" t="s">
        <v>650</v>
      </c>
      <c r="C1192" s="184"/>
      <c r="D1192" s="370" t="s">
        <v>807</v>
      </c>
      <c r="E1192" s="63" t="s">
        <v>183</v>
      </c>
      <c r="F1192" s="29">
        <f t="shared" si="38"/>
        <v>0</v>
      </c>
      <c r="G1192" s="121"/>
      <c r="H1192" s="74">
        <f t="shared" si="39"/>
        <v>0</v>
      </c>
      <c r="I1192" s="359"/>
    </row>
    <row r="1193" spans="1:9" ht="18" x14ac:dyDescent="0.2">
      <c r="A1193" s="250">
        <v>21020415</v>
      </c>
      <c r="B1193" s="162" t="s">
        <v>650</v>
      </c>
      <c r="C1193" s="184"/>
      <c r="D1193" s="370" t="s">
        <v>807</v>
      </c>
      <c r="E1193" s="63" t="s">
        <v>186</v>
      </c>
      <c r="F1193" s="29">
        <f t="shared" si="38"/>
        <v>122048.76299999999</v>
      </c>
      <c r="G1193" s="121">
        <v>119655.65</v>
      </c>
      <c r="H1193" s="74">
        <f t="shared" si="39"/>
        <v>89741.737500000003</v>
      </c>
      <c r="I1193" s="359">
        <f>AGRIC!J9</f>
        <v>119655.65</v>
      </c>
    </row>
    <row r="1194" spans="1:9" ht="18" x14ac:dyDescent="0.2">
      <c r="A1194" s="249">
        <v>21020500</v>
      </c>
      <c r="B1194" s="78"/>
      <c r="C1194" s="182"/>
      <c r="D1194" s="374" t="s">
        <v>807</v>
      </c>
      <c r="E1194" s="11" t="s">
        <v>194</v>
      </c>
      <c r="F1194" s="29">
        <v>0</v>
      </c>
      <c r="G1194" s="121"/>
      <c r="H1194" s="74"/>
      <c r="I1194" s="359"/>
    </row>
    <row r="1195" spans="1:9" ht="18" x14ac:dyDescent="0.2">
      <c r="A1195" s="250">
        <v>21020501</v>
      </c>
      <c r="B1195" s="162" t="s">
        <v>650</v>
      </c>
      <c r="C1195" s="184"/>
      <c r="D1195" s="370" t="s">
        <v>807</v>
      </c>
      <c r="E1195" s="63" t="s">
        <v>177</v>
      </c>
      <c r="F1195" s="29"/>
      <c r="G1195" s="121"/>
      <c r="H1195" s="74"/>
      <c r="I1195" s="359"/>
    </row>
    <row r="1196" spans="1:9" ht="18" x14ac:dyDescent="0.2">
      <c r="A1196" s="251">
        <v>21020502</v>
      </c>
      <c r="B1196" s="162" t="s">
        <v>650</v>
      </c>
      <c r="C1196" s="186"/>
      <c r="D1196" s="370" t="s">
        <v>807</v>
      </c>
      <c r="E1196" s="63" t="s">
        <v>178</v>
      </c>
      <c r="F1196" s="29"/>
      <c r="G1196" s="121"/>
      <c r="H1196" s="74"/>
      <c r="I1196" s="359"/>
    </row>
    <row r="1197" spans="1:9" ht="18" x14ac:dyDescent="0.2">
      <c r="A1197" s="251">
        <v>21020503</v>
      </c>
      <c r="B1197" s="162" t="s">
        <v>650</v>
      </c>
      <c r="C1197" s="186"/>
      <c r="D1197" s="370" t="s">
        <v>807</v>
      </c>
      <c r="E1197" s="63" t="s">
        <v>179</v>
      </c>
      <c r="F1197" s="29"/>
      <c r="G1197" s="121"/>
      <c r="H1197" s="74"/>
      <c r="I1197" s="359"/>
    </row>
    <row r="1198" spans="1:9" ht="18" x14ac:dyDescent="0.2">
      <c r="A1198" s="251">
        <v>21020504</v>
      </c>
      <c r="B1198" s="162" t="s">
        <v>650</v>
      </c>
      <c r="C1198" s="186"/>
      <c r="D1198" s="370" t="s">
        <v>807</v>
      </c>
      <c r="E1198" s="63" t="s">
        <v>180</v>
      </c>
      <c r="F1198" s="29"/>
      <c r="G1198" s="121"/>
      <c r="H1198" s="74"/>
      <c r="I1198" s="359"/>
    </row>
    <row r="1199" spans="1:9" ht="18" x14ac:dyDescent="0.2">
      <c r="A1199" s="251">
        <v>21020512</v>
      </c>
      <c r="B1199" s="162" t="s">
        <v>650</v>
      </c>
      <c r="C1199" s="186"/>
      <c r="D1199" s="370" t="s">
        <v>807</v>
      </c>
      <c r="E1199" s="63" t="s">
        <v>183</v>
      </c>
      <c r="F1199" s="29"/>
      <c r="G1199" s="121"/>
      <c r="H1199" s="74"/>
      <c r="I1199" s="359"/>
    </row>
    <row r="1200" spans="1:9" ht="18" x14ac:dyDescent="0.2">
      <c r="A1200" s="251">
        <v>21020515</v>
      </c>
      <c r="B1200" s="162" t="s">
        <v>650</v>
      </c>
      <c r="C1200" s="186"/>
      <c r="D1200" s="370" t="s">
        <v>807</v>
      </c>
      <c r="E1200" s="63" t="s">
        <v>186</v>
      </c>
      <c r="F1200" s="29"/>
      <c r="G1200" s="121"/>
      <c r="H1200" s="74"/>
      <c r="I1200" s="359"/>
    </row>
    <row r="1201" spans="1:9" ht="18" x14ac:dyDescent="0.2">
      <c r="A1201" s="252">
        <v>21020600</v>
      </c>
      <c r="B1201" s="83"/>
      <c r="C1201" s="185"/>
      <c r="D1201" s="374" t="s">
        <v>807</v>
      </c>
      <c r="E1201" s="11" t="s">
        <v>195</v>
      </c>
      <c r="F1201" s="29"/>
      <c r="G1201" s="18"/>
      <c r="H1201" s="80"/>
      <c r="I1201" s="19"/>
    </row>
    <row r="1202" spans="1:9" ht="18" x14ac:dyDescent="0.2">
      <c r="A1202" s="251">
        <v>21020605</v>
      </c>
      <c r="B1202" s="162" t="s">
        <v>650</v>
      </c>
      <c r="C1202" s="186"/>
      <c r="D1202" s="370" t="s">
        <v>807</v>
      </c>
      <c r="E1202" s="79" t="s">
        <v>198</v>
      </c>
      <c r="F1202" s="29">
        <v>1978000</v>
      </c>
      <c r="G1202" s="18">
        <v>1000000</v>
      </c>
      <c r="H1202" s="80">
        <v>550000</v>
      </c>
      <c r="I1202" s="19">
        <v>1000000</v>
      </c>
    </row>
    <row r="1203" spans="1:9" ht="18" x14ac:dyDescent="0.2">
      <c r="A1203" s="232">
        <v>21030100</v>
      </c>
      <c r="B1203" s="85"/>
      <c r="C1203" s="187"/>
      <c r="D1203" s="374" t="s">
        <v>807</v>
      </c>
      <c r="E1203" s="58" t="s">
        <v>199</v>
      </c>
      <c r="F1203" s="74"/>
      <c r="G1203" s="29"/>
      <c r="H1203" s="29"/>
      <c r="I1203" s="720"/>
    </row>
    <row r="1204" spans="1:9" ht="18" x14ac:dyDescent="0.2">
      <c r="A1204" s="1379">
        <v>22010100</v>
      </c>
      <c r="B1204" s="162" t="s">
        <v>1322</v>
      </c>
      <c r="C1204" s="215"/>
      <c r="D1204" s="370" t="s">
        <v>807</v>
      </c>
      <c r="E1204" s="972" t="s">
        <v>1389</v>
      </c>
      <c r="F1204" s="74"/>
      <c r="G1204" s="29">
        <v>1050000</v>
      </c>
      <c r="H1204" s="29"/>
      <c r="I1204" s="19"/>
    </row>
    <row r="1205" spans="1:9" ht="18" x14ac:dyDescent="0.2">
      <c r="A1205" s="245">
        <v>22000000</v>
      </c>
      <c r="B1205" s="85"/>
      <c r="C1205" s="187"/>
      <c r="D1205" s="374" t="s">
        <v>807</v>
      </c>
      <c r="E1205" s="58" t="s">
        <v>201</v>
      </c>
      <c r="F1205" s="29"/>
      <c r="G1205" s="18"/>
      <c r="H1205" s="80"/>
      <c r="I1205" s="19"/>
    </row>
    <row r="1206" spans="1:9" ht="18" x14ac:dyDescent="0.2">
      <c r="A1206" s="245">
        <v>22020000</v>
      </c>
      <c r="B1206" s="85"/>
      <c r="C1206" s="187"/>
      <c r="D1206" s="374" t="s">
        <v>807</v>
      </c>
      <c r="E1206" s="58" t="s">
        <v>203</v>
      </c>
      <c r="F1206" s="29"/>
      <c r="G1206" s="18"/>
      <c r="H1206" s="80"/>
      <c r="I1206" s="19"/>
    </row>
    <row r="1207" spans="1:9" ht="18" x14ac:dyDescent="0.2">
      <c r="A1207" s="245">
        <v>22020100</v>
      </c>
      <c r="B1207" s="85"/>
      <c r="C1207" s="187"/>
      <c r="D1207" s="374" t="s">
        <v>807</v>
      </c>
      <c r="E1207" s="58" t="s">
        <v>204</v>
      </c>
      <c r="F1207" s="29"/>
      <c r="G1207" s="18"/>
      <c r="H1207" s="80"/>
      <c r="I1207" s="19"/>
    </row>
    <row r="1208" spans="1:9" ht="18" x14ac:dyDescent="0.2">
      <c r="A1208" s="785">
        <v>22020101</v>
      </c>
      <c r="B1208" s="162" t="s">
        <v>650</v>
      </c>
      <c r="C1208" s="202"/>
      <c r="D1208" s="370" t="s">
        <v>807</v>
      </c>
      <c r="E1208" s="127" t="s">
        <v>205</v>
      </c>
      <c r="F1208" s="344"/>
      <c r="G1208" s="18"/>
      <c r="H1208" s="269"/>
      <c r="I1208" s="19"/>
    </row>
    <row r="1209" spans="1:9" ht="18" x14ac:dyDescent="0.2">
      <c r="A1209" s="785">
        <v>22020102</v>
      </c>
      <c r="B1209" s="162" t="s">
        <v>650</v>
      </c>
      <c r="C1209" s="202"/>
      <c r="D1209" s="370" t="s">
        <v>807</v>
      </c>
      <c r="E1209" s="127" t="s">
        <v>206</v>
      </c>
      <c r="F1209" s="344"/>
      <c r="G1209" s="18">
        <v>200000</v>
      </c>
      <c r="H1209" s="18"/>
      <c r="I1209" s="19">
        <v>200000</v>
      </c>
    </row>
    <row r="1210" spans="1:9" ht="18" x14ac:dyDescent="0.2">
      <c r="A1210" s="785">
        <v>22020103</v>
      </c>
      <c r="B1210" s="162" t="s">
        <v>650</v>
      </c>
      <c r="C1210" s="202"/>
      <c r="D1210" s="370" t="s">
        <v>807</v>
      </c>
      <c r="E1210" s="127" t="s">
        <v>207</v>
      </c>
      <c r="F1210" s="344"/>
      <c r="G1210" s="18"/>
      <c r="H1210" s="269"/>
      <c r="I1210" s="19"/>
    </row>
    <row r="1211" spans="1:9" ht="18" x14ac:dyDescent="0.2">
      <c r="A1211" s="785">
        <v>22020104</v>
      </c>
      <c r="B1211" s="162" t="s">
        <v>650</v>
      </c>
      <c r="C1211" s="202"/>
      <c r="D1211" s="370" t="s">
        <v>807</v>
      </c>
      <c r="E1211" s="127" t="s">
        <v>208</v>
      </c>
      <c r="F1211" s="344"/>
      <c r="G1211" s="18"/>
      <c r="H1211" s="269"/>
      <c r="I1211" s="19"/>
    </row>
    <row r="1212" spans="1:9" ht="18" x14ac:dyDescent="0.2">
      <c r="A1212" s="245">
        <v>22020300</v>
      </c>
      <c r="B1212" s="162"/>
      <c r="C1212" s="187"/>
      <c r="D1212" s="374" t="s">
        <v>807</v>
      </c>
      <c r="E1212" s="58" t="s">
        <v>212</v>
      </c>
      <c r="F1212" s="29"/>
      <c r="G1212" s="121"/>
      <c r="H1212" s="80"/>
      <c r="I1212" s="359"/>
    </row>
    <row r="1213" spans="1:9" ht="18" x14ac:dyDescent="0.2">
      <c r="A1213" s="253">
        <v>22020311</v>
      </c>
      <c r="B1213" s="162" t="s">
        <v>650</v>
      </c>
      <c r="C1213" s="174"/>
      <c r="D1213" s="370" t="s">
        <v>807</v>
      </c>
      <c r="E1213" s="84" t="s">
        <v>220</v>
      </c>
      <c r="F1213" s="29">
        <v>54328000</v>
      </c>
      <c r="G1213" s="121">
        <v>60000000</v>
      </c>
      <c r="H1213" s="80">
        <v>54670000</v>
      </c>
      <c r="I1213" s="359">
        <v>80000000</v>
      </c>
    </row>
    <row r="1214" spans="1:9" ht="18" x14ac:dyDescent="0.2">
      <c r="A1214" s="253" t="s">
        <v>700</v>
      </c>
      <c r="B1214" s="162" t="s">
        <v>650</v>
      </c>
      <c r="C1214" s="174"/>
      <c r="D1214" s="370" t="s">
        <v>807</v>
      </c>
      <c r="E1214" s="84" t="s">
        <v>221</v>
      </c>
      <c r="F1214" s="29"/>
      <c r="G1214" s="121"/>
      <c r="H1214" s="80"/>
      <c r="I1214" s="359"/>
    </row>
    <row r="1215" spans="1:9" ht="18" x14ac:dyDescent="0.2">
      <c r="A1215" s="245">
        <v>22020400</v>
      </c>
      <c r="B1215" s="85"/>
      <c r="C1215" s="187"/>
      <c r="D1215" s="374" t="s">
        <v>807</v>
      </c>
      <c r="E1215" s="58" t="s">
        <v>222</v>
      </c>
      <c r="F1215" s="29"/>
      <c r="G1215" s="121"/>
      <c r="H1215" s="80"/>
      <c r="I1215" s="359"/>
    </row>
    <row r="1216" spans="1:9" ht="23.25" customHeight="1" x14ac:dyDescent="0.2">
      <c r="A1216" s="253">
        <v>22020401</v>
      </c>
      <c r="B1216" s="162" t="s">
        <v>650</v>
      </c>
      <c r="C1216" s="174"/>
      <c r="D1216" s="370" t="s">
        <v>807</v>
      </c>
      <c r="E1216" s="84" t="s">
        <v>223</v>
      </c>
      <c r="F1216" s="29">
        <v>5300000</v>
      </c>
      <c r="G1216" s="121">
        <v>15000000</v>
      </c>
      <c r="H1216" s="80">
        <v>4559000</v>
      </c>
      <c r="I1216" s="359">
        <v>10000000</v>
      </c>
    </row>
    <row r="1217" spans="1:9" ht="18" x14ac:dyDescent="0.2">
      <c r="A1217" s="245">
        <v>22020800</v>
      </c>
      <c r="B1217" s="85"/>
      <c r="C1217" s="187"/>
      <c r="D1217" s="374" t="s">
        <v>807</v>
      </c>
      <c r="E1217" s="58" t="s">
        <v>239</v>
      </c>
      <c r="F1217" s="29"/>
      <c r="G1217" s="18"/>
      <c r="H1217" s="80"/>
      <c r="I1217" s="19"/>
    </row>
    <row r="1218" spans="1:9" ht="18" x14ac:dyDescent="0.2">
      <c r="A1218" s="253">
        <v>22020803</v>
      </c>
      <c r="B1218" s="162" t="s">
        <v>650</v>
      </c>
      <c r="C1218" s="174"/>
      <c r="D1218" s="370" t="s">
        <v>807</v>
      </c>
      <c r="E1218" s="63" t="s">
        <v>426</v>
      </c>
      <c r="F1218" s="29"/>
      <c r="G1218" s="18"/>
      <c r="H1218" s="80"/>
      <c r="I1218" s="19"/>
    </row>
    <row r="1219" spans="1:9" ht="18" x14ac:dyDescent="0.2">
      <c r="A1219" s="1383">
        <v>220220</v>
      </c>
      <c r="B1219" s="1434"/>
      <c r="C1219" s="204"/>
      <c r="D1219" s="374" t="s">
        <v>807</v>
      </c>
      <c r="E1219" s="126" t="s">
        <v>683</v>
      </c>
      <c r="F1219" s="29"/>
      <c r="G1219" s="18"/>
      <c r="H1219" s="80"/>
      <c r="I1219" s="19"/>
    </row>
    <row r="1220" spans="1:9" ht="18.75" thickBot="1" x14ac:dyDescent="0.25">
      <c r="A1220" s="1435">
        <v>22022017</v>
      </c>
      <c r="B1220" s="1336" t="s">
        <v>650</v>
      </c>
      <c r="C1220" s="1373"/>
      <c r="D1220" s="902" t="s">
        <v>807</v>
      </c>
      <c r="E1220" s="1374" t="s">
        <v>534</v>
      </c>
      <c r="F1220" s="1393">
        <v>150000</v>
      </c>
      <c r="G1220" s="1375">
        <v>2000000</v>
      </c>
      <c r="H1220" s="1376">
        <v>1300000</v>
      </c>
      <c r="I1220" s="1377">
        <v>2000000</v>
      </c>
    </row>
    <row r="1221" spans="1:9" ht="18.75" thickBot="1" x14ac:dyDescent="0.25">
      <c r="A1221" s="1432"/>
      <c r="B1221" s="1400"/>
      <c r="C1221" s="1401"/>
      <c r="D1221" s="1400"/>
      <c r="E1221" s="1402" t="s">
        <v>164</v>
      </c>
      <c r="F1221" s="1433">
        <f>SUM(F1172:F1202)</f>
        <v>7153231.2850000001</v>
      </c>
      <c r="G1221" s="1433">
        <f>SUM(G1172:G1204)</f>
        <v>7117697.8999999994</v>
      </c>
      <c r="H1221" s="1433">
        <f>SUM(H1172:H1202)</f>
        <v>4042704.4375</v>
      </c>
      <c r="I1221" s="1433">
        <f>SUM(I1172:I1204)</f>
        <v>7092059.25</v>
      </c>
    </row>
    <row r="1222" spans="1:9" ht="18.75" thickBot="1" x14ac:dyDescent="0.25">
      <c r="A1222" s="578"/>
      <c r="B1222" s="553"/>
      <c r="C1222" s="554"/>
      <c r="D1222" s="553"/>
      <c r="E1222" s="555" t="s">
        <v>203</v>
      </c>
      <c r="F1222" s="560">
        <f>SUM(F1208:F1220)</f>
        <v>59778000</v>
      </c>
      <c r="G1222" s="560">
        <f>SUM(G1208:G1220)</f>
        <v>77200000</v>
      </c>
      <c r="H1222" s="560">
        <f>SUM(H1208:H1220)</f>
        <v>60529000</v>
      </c>
      <c r="I1222" s="560">
        <f>SUM(I1208:I1220)</f>
        <v>92200000</v>
      </c>
    </row>
    <row r="1223" spans="1:9" ht="18.75" thickBot="1" x14ac:dyDescent="0.25">
      <c r="A1223" s="254"/>
      <c r="B1223" s="264"/>
      <c r="C1223" s="198"/>
      <c r="D1223" s="383"/>
      <c r="E1223" s="384" t="s">
        <v>296</v>
      </c>
      <c r="F1223" s="385">
        <f>SUM(F1221:F1222)</f>
        <v>66931231.284999996</v>
      </c>
      <c r="G1223" s="385">
        <f>SUM(G1221:G1222)</f>
        <v>84317697.900000006</v>
      </c>
      <c r="H1223" s="385">
        <f>SUM(H1221:H1222)</f>
        <v>64571704.4375</v>
      </c>
      <c r="I1223" s="385">
        <f>SUM(I1221:I1222)</f>
        <v>99292059.25</v>
      </c>
    </row>
    <row r="1224" spans="1:9" ht="22.5" x14ac:dyDescent="0.25">
      <c r="A1224" s="1535" t="s">
        <v>786</v>
      </c>
      <c r="B1224" s="1536"/>
      <c r="C1224" s="1536"/>
      <c r="D1224" s="1536"/>
      <c r="E1224" s="1536"/>
      <c r="F1224" s="1536"/>
      <c r="G1224" s="1536"/>
      <c r="H1224" s="1536"/>
      <c r="I1224" s="1537"/>
    </row>
    <row r="1225" spans="1:9" ht="19.5" x14ac:dyDescent="0.2">
      <c r="A1225" s="1538" t="s">
        <v>487</v>
      </c>
      <c r="B1225" s="1539"/>
      <c r="C1225" s="1539"/>
      <c r="D1225" s="1539"/>
      <c r="E1225" s="1539"/>
      <c r="F1225" s="1539"/>
      <c r="G1225" s="1539"/>
      <c r="H1225" s="1539"/>
      <c r="I1225" s="1540"/>
    </row>
    <row r="1226" spans="1:9" ht="22.5" x14ac:dyDescent="0.25">
      <c r="A1226" s="1541" t="s">
        <v>1392</v>
      </c>
      <c r="B1226" s="1542"/>
      <c r="C1226" s="1542"/>
      <c r="D1226" s="1542"/>
      <c r="E1226" s="1542"/>
      <c r="F1226" s="1542"/>
      <c r="G1226" s="1542"/>
      <c r="H1226" s="1542"/>
      <c r="I1226" s="1543"/>
    </row>
    <row r="1227" spans="1:9" ht="18.75" customHeight="1" thickBot="1" x14ac:dyDescent="0.3">
      <c r="A1227" s="1571" t="s">
        <v>277</v>
      </c>
      <c r="B1227" s="1571"/>
      <c r="C1227" s="1571"/>
      <c r="D1227" s="1571"/>
      <c r="E1227" s="1571"/>
      <c r="F1227" s="1571"/>
      <c r="G1227" s="1571"/>
      <c r="H1227" s="1571"/>
      <c r="I1227" s="1571"/>
    </row>
    <row r="1228" spans="1:9" ht="18.75" customHeight="1" thickBot="1" x14ac:dyDescent="0.25">
      <c r="A1228" s="1556" t="s">
        <v>402</v>
      </c>
      <c r="B1228" s="1557"/>
      <c r="C1228" s="1557"/>
      <c r="D1228" s="1557"/>
      <c r="E1228" s="1557"/>
      <c r="F1228" s="1557"/>
      <c r="G1228" s="1557"/>
      <c r="H1228" s="1557"/>
      <c r="I1228" s="1558"/>
    </row>
    <row r="1229" spans="1:9" s="120" customFormat="1" ht="57" customHeight="1" thickBot="1" x14ac:dyDescent="0.25">
      <c r="A1229" s="1363" t="s">
        <v>465</v>
      </c>
      <c r="B1229" s="163" t="s">
        <v>459</v>
      </c>
      <c r="C1229" s="1364" t="s">
        <v>455</v>
      </c>
      <c r="D1229" s="163" t="s">
        <v>458</v>
      </c>
      <c r="E1229" s="1285" t="s">
        <v>1</v>
      </c>
      <c r="F1229" s="163" t="s">
        <v>1393</v>
      </c>
      <c r="G1229" s="163" t="s">
        <v>1394</v>
      </c>
      <c r="H1229" s="163" t="s">
        <v>1395</v>
      </c>
      <c r="I1229" s="163" t="s">
        <v>1396</v>
      </c>
    </row>
    <row r="1230" spans="1:9" ht="18" x14ac:dyDescent="0.2">
      <c r="A1230" s="248">
        <v>20000000</v>
      </c>
      <c r="B1230" s="89"/>
      <c r="C1230" s="188"/>
      <c r="D1230" s="1370" t="s">
        <v>807</v>
      </c>
      <c r="E1230" s="90" t="s">
        <v>163</v>
      </c>
      <c r="F1230" s="91"/>
      <c r="G1230" s="1371"/>
      <c r="H1230" s="91"/>
      <c r="I1230" s="352"/>
    </row>
    <row r="1231" spans="1:9" ht="18" x14ac:dyDescent="0.2">
      <c r="A1231" s="249">
        <v>21000000</v>
      </c>
      <c r="B1231" s="78"/>
      <c r="C1231" s="182"/>
      <c r="D1231" s="374" t="s">
        <v>807</v>
      </c>
      <c r="E1231" s="11" t="s">
        <v>164</v>
      </c>
      <c r="F1231" s="74"/>
      <c r="G1231" s="18"/>
      <c r="H1231" s="74"/>
      <c r="I1231" s="19"/>
    </row>
    <row r="1232" spans="1:9" ht="18" x14ac:dyDescent="0.2">
      <c r="A1232" s="249">
        <v>21010000</v>
      </c>
      <c r="B1232" s="78"/>
      <c r="C1232" s="182"/>
      <c r="D1232" s="374" t="s">
        <v>807</v>
      </c>
      <c r="E1232" s="11" t="s">
        <v>165</v>
      </c>
      <c r="F1232" s="74"/>
      <c r="G1232" s="18"/>
      <c r="H1232" s="74"/>
      <c r="I1232" s="19"/>
    </row>
    <row r="1233" spans="1:9" ht="18" x14ac:dyDescent="0.2">
      <c r="A1233" s="250">
        <v>21010103</v>
      </c>
      <c r="B1233" s="162" t="s">
        <v>650</v>
      </c>
      <c r="C1233" s="184"/>
      <c r="D1233" s="370" t="s">
        <v>807</v>
      </c>
      <c r="E1233" s="79" t="s">
        <v>168</v>
      </c>
      <c r="F1233" s="29">
        <f>G1233+(G1233*2%)</f>
        <v>0</v>
      </c>
      <c r="G1233" s="18"/>
      <c r="H1233" s="74"/>
      <c r="I1233" s="19"/>
    </row>
    <row r="1234" spans="1:9" ht="18" x14ac:dyDescent="0.2">
      <c r="A1234" s="250">
        <v>21010104</v>
      </c>
      <c r="B1234" s="162" t="s">
        <v>650</v>
      </c>
      <c r="C1234" s="184"/>
      <c r="D1234" s="370" t="s">
        <v>807</v>
      </c>
      <c r="E1234" s="79" t="s">
        <v>169</v>
      </c>
      <c r="F1234" s="29">
        <f>G1234+(G1234*2%)</f>
        <v>651731.04</v>
      </c>
      <c r="G1234" s="18">
        <v>638952</v>
      </c>
      <c r="H1234" s="74">
        <f>G1234/12*9</f>
        <v>479214</v>
      </c>
      <c r="I1234" s="19">
        <f>AGRIC!D32</f>
        <v>638952</v>
      </c>
    </row>
    <row r="1235" spans="1:9" ht="18" x14ac:dyDescent="0.2">
      <c r="A1235" s="250">
        <v>21010105</v>
      </c>
      <c r="B1235" s="162" t="s">
        <v>650</v>
      </c>
      <c r="C1235" s="184"/>
      <c r="D1235" s="370" t="s">
        <v>807</v>
      </c>
      <c r="E1235" s="79" t="s">
        <v>170</v>
      </c>
      <c r="F1235" s="29">
        <f>G1235+(G1235*2%)</f>
        <v>685967.34</v>
      </c>
      <c r="G1235" s="18">
        <v>672517</v>
      </c>
      <c r="H1235" s="74">
        <f>G1235/12*9</f>
        <v>504387.75</v>
      </c>
      <c r="I1235" s="19">
        <f>AGRIC!D29</f>
        <v>1615167</v>
      </c>
    </row>
    <row r="1236" spans="1:9" ht="18" x14ac:dyDescent="0.2">
      <c r="A1236" s="230">
        <v>21010106</v>
      </c>
      <c r="B1236" s="162" t="s">
        <v>650</v>
      </c>
      <c r="C1236" s="184"/>
      <c r="D1236" s="370" t="s">
        <v>807</v>
      </c>
      <c r="E1236" s="79" t="s">
        <v>171</v>
      </c>
      <c r="F1236" s="80">
        <v>0</v>
      </c>
      <c r="G1236" s="18"/>
      <c r="H1236" s="74"/>
      <c r="I1236" s="19"/>
    </row>
    <row r="1237" spans="1:9" ht="18" x14ac:dyDescent="0.2">
      <c r="A1237" s="234"/>
      <c r="B1237" s="162" t="s">
        <v>650</v>
      </c>
      <c r="C1237" s="184"/>
      <c r="D1237" s="370" t="s">
        <v>807</v>
      </c>
      <c r="E1237" s="63" t="s">
        <v>686</v>
      </c>
      <c r="F1237" s="80"/>
      <c r="G1237" s="18">
        <v>196720.35</v>
      </c>
      <c r="H1237" s="29"/>
      <c r="I1237" s="19">
        <v>9760000</v>
      </c>
    </row>
    <row r="1238" spans="1:9" ht="18" x14ac:dyDescent="0.2">
      <c r="A1238" s="249">
        <v>21020300</v>
      </c>
      <c r="B1238" s="78"/>
      <c r="C1238" s="182"/>
      <c r="D1238" s="374" t="s">
        <v>807</v>
      </c>
      <c r="E1238" s="11" t="s">
        <v>192</v>
      </c>
      <c r="F1238" s="80"/>
      <c r="G1238" s="18"/>
      <c r="H1238" s="29"/>
      <c r="I1238" s="19"/>
    </row>
    <row r="1239" spans="1:9" ht="18" x14ac:dyDescent="0.2">
      <c r="A1239" s="250">
        <v>21020301</v>
      </c>
      <c r="B1239" s="162" t="s">
        <v>650</v>
      </c>
      <c r="C1239" s="184"/>
      <c r="D1239" s="370" t="s">
        <v>807</v>
      </c>
      <c r="E1239" s="63" t="s">
        <v>177</v>
      </c>
      <c r="F1239" s="80"/>
      <c r="G1239" s="18"/>
      <c r="H1239" s="74"/>
      <c r="I1239" s="19"/>
    </row>
    <row r="1240" spans="1:9" ht="18" x14ac:dyDescent="0.2">
      <c r="A1240" s="250">
        <v>21020302</v>
      </c>
      <c r="B1240" s="162" t="s">
        <v>650</v>
      </c>
      <c r="C1240" s="184"/>
      <c r="D1240" s="370" t="s">
        <v>807</v>
      </c>
      <c r="E1240" s="63" t="s">
        <v>178</v>
      </c>
      <c r="F1240" s="80"/>
      <c r="G1240" s="18"/>
      <c r="H1240" s="74"/>
      <c r="I1240" s="19"/>
    </row>
    <row r="1241" spans="1:9" ht="18" x14ac:dyDescent="0.2">
      <c r="A1241" s="250">
        <v>21020303</v>
      </c>
      <c r="B1241" s="162" t="s">
        <v>650</v>
      </c>
      <c r="C1241" s="184"/>
      <c r="D1241" s="370" t="s">
        <v>807</v>
      </c>
      <c r="E1241" s="63" t="s">
        <v>179</v>
      </c>
      <c r="F1241" s="80"/>
      <c r="G1241" s="18"/>
      <c r="H1241" s="74"/>
      <c r="I1241" s="19"/>
    </row>
    <row r="1242" spans="1:9" ht="18" x14ac:dyDescent="0.2">
      <c r="A1242" s="250">
        <v>21020304</v>
      </c>
      <c r="B1242" s="162" t="s">
        <v>650</v>
      </c>
      <c r="C1242" s="184"/>
      <c r="D1242" s="370" t="s">
        <v>807</v>
      </c>
      <c r="E1242" s="63" t="s">
        <v>180</v>
      </c>
      <c r="F1242" s="80"/>
      <c r="G1242" s="18"/>
      <c r="H1242" s="74"/>
      <c r="I1242" s="19"/>
    </row>
    <row r="1243" spans="1:9" ht="18" x14ac:dyDescent="0.2">
      <c r="A1243" s="250">
        <v>21020312</v>
      </c>
      <c r="B1243" s="162" t="s">
        <v>650</v>
      </c>
      <c r="C1243" s="184"/>
      <c r="D1243" s="370" t="s">
        <v>807</v>
      </c>
      <c r="E1243" s="63" t="s">
        <v>183</v>
      </c>
      <c r="F1243" s="80"/>
      <c r="G1243" s="18"/>
      <c r="H1243" s="74"/>
      <c r="I1243" s="19"/>
    </row>
    <row r="1244" spans="1:9" ht="18" x14ac:dyDescent="0.2">
      <c r="A1244" s="250">
        <v>21020315</v>
      </c>
      <c r="B1244" s="162" t="s">
        <v>650</v>
      </c>
      <c r="C1244" s="184"/>
      <c r="D1244" s="370" t="s">
        <v>807</v>
      </c>
      <c r="E1244" s="63" t="s">
        <v>186</v>
      </c>
      <c r="F1244" s="80"/>
      <c r="G1244" s="18"/>
      <c r="H1244" s="74"/>
      <c r="I1244" s="19"/>
    </row>
    <row r="1245" spans="1:9" ht="18" x14ac:dyDescent="0.2">
      <c r="A1245" s="230">
        <v>21020314</v>
      </c>
      <c r="B1245" s="162" t="s">
        <v>650</v>
      </c>
      <c r="C1245" s="184"/>
      <c r="D1245" s="370" t="s">
        <v>807</v>
      </c>
      <c r="E1245" s="63" t="s">
        <v>523</v>
      </c>
      <c r="F1245" s="80"/>
      <c r="G1245" s="18"/>
      <c r="H1245" s="29"/>
      <c r="I1245" s="19"/>
    </row>
    <row r="1246" spans="1:9" ht="18" x14ac:dyDescent="0.2">
      <c r="A1246" s="230">
        <v>21020305</v>
      </c>
      <c r="B1246" s="162" t="s">
        <v>650</v>
      </c>
      <c r="C1246" s="184"/>
      <c r="D1246" s="370" t="s">
        <v>807</v>
      </c>
      <c r="E1246" s="63" t="s">
        <v>524</v>
      </c>
      <c r="F1246" s="80"/>
      <c r="G1246" s="18"/>
      <c r="H1246" s="29"/>
      <c r="I1246" s="19"/>
    </row>
    <row r="1247" spans="1:9" ht="18" x14ac:dyDescent="0.2">
      <c r="A1247" s="230">
        <v>21020306</v>
      </c>
      <c r="B1247" s="162" t="s">
        <v>650</v>
      </c>
      <c r="C1247" s="184"/>
      <c r="D1247" s="370" t="s">
        <v>807</v>
      </c>
      <c r="E1247" s="63" t="s">
        <v>525</v>
      </c>
      <c r="F1247" s="80"/>
      <c r="G1247" s="18"/>
      <c r="H1247" s="29"/>
      <c r="I1247" s="19"/>
    </row>
    <row r="1248" spans="1:9" ht="18" x14ac:dyDescent="0.2">
      <c r="A1248" s="249">
        <v>21020400</v>
      </c>
      <c r="B1248" s="78"/>
      <c r="C1248" s="182"/>
      <c r="D1248" s="374" t="s">
        <v>807</v>
      </c>
      <c r="E1248" s="11" t="s">
        <v>193</v>
      </c>
      <c r="F1248" s="80"/>
      <c r="G1248" s="18"/>
      <c r="H1248" s="29"/>
      <c r="I1248" s="19"/>
    </row>
    <row r="1249" spans="1:9" ht="18" x14ac:dyDescent="0.2">
      <c r="A1249" s="250">
        <v>21020401</v>
      </c>
      <c r="B1249" s="162" t="s">
        <v>650</v>
      </c>
      <c r="C1249" s="184"/>
      <c r="D1249" s="370" t="s">
        <v>807</v>
      </c>
      <c r="E1249" s="63" t="s">
        <v>177</v>
      </c>
      <c r="F1249" s="29">
        <f t="shared" ref="F1249:F1261" si="40">G1249+(G1249*2%)</f>
        <v>228105.86399999997</v>
      </c>
      <c r="G1249" s="18">
        <v>223633.19999999998</v>
      </c>
      <c r="H1249" s="74">
        <f t="shared" ref="H1249:H1261" si="41">G1249/12*9</f>
        <v>167724.9</v>
      </c>
      <c r="I1249" s="19">
        <f>AGRIC!F32</f>
        <v>223633.19999999998</v>
      </c>
    </row>
    <row r="1250" spans="1:9" ht="18" x14ac:dyDescent="0.2">
      <c r="A1250" s="250">
        <v>21020402</v>
      </c>
      <c r="B1250" s="162" t="s">
        <v>650</v>
      </c>
      <c r="C1250" s="184"/>
      <c r="D1250" s="370" t="s">
        <v>807</v>
      </c>
      <c r="E1250" s="63" t="s">
        <v>178</v>
      </c>
      <c r="F1250" s="29">
        <f t="shared" si="40"/>
        <v>130346.208</v>
      </c>
      <c r="G1250" s="18">
        <v>127790.39999999999</v>
      </c>
      <c r="H1250" s="74">
        <f t="shared" si="41"/>
        <v>95842.799999999988</v>
      </c>
      <c r="I1250" s="19">
        <f>AGRIC!G32</f>
        <v>127790.39999999999</v>
      </c>
    </row>
    <row r="1251" spans="1:9" ht="18" x14ac:dyDescent="0.2">
      <c r="A1251" s="250">
        <v>21020403</v>
      </c>
      <c r="B1251" s="162" t="s">
        <v>650</v>
      </c>
      <c r="C1251" s="184"/>
      <c r="D1251" s="370" t="s">
        <v>807</v>
      </c>
      <c r="E1251" s="63" t="s">
        <v>179</v>
      </c>
      <c r="F1251" s="29">
        <f t="shared" si="40"/>
        <v>15422.4</v>
      </c>
      <c r="G1251" s="18">
        <v>15120</v>
      </c>
      <c r="H1251" s="74">
        <f t="shared" si="41"/>
        <v>11340</v>
      </c>
      <c r="I1251" s="19">
        <f>AGRIC!H32</f>
        <v>15120</v>
      </c>
    </row>
    <row r="1252" spans="1:9" ht="18" x14ac:dyDescent="0.2">
      <c r="A1252" s="250">
        <v>21020404</v>
      </c>
      <c r="B1252" s="162" t="s">
        <v>650</v>
      </c>
      <c r="C1252" s="184"/>
      <c r="D1252" s="370" t="s">
        <v>807</v>
      </c>
      <c r="E1252" s="63" t="s">
        <v>180</v>
      </c>
      <c r="F1252" s="29">
        <f t="shared" si="40"/>
        <v>34298.366999999998</v>
      </c>
      <c r="G1252" s="18">
        <v>33625.85</v>
      </c>
      <c r="H1252" s="74">
        <f t="shared" si="41"/>
        <v>25219.387500000001</v>
      </c>
      <c r="I1252" s="19">
        <f>AGRIC!I29</f>
        <v>80758.349999999991</v>
      </c>
    </row>
    <row r="1253" spans="1:9" ht="18" x14ac:dyDescent="0.2">
      <c r="A1253" s="250" t="s">
        <v>535</v>
      </c>
      <c r="B1253" s="162" t="s">
        <v>650</v>
      </c>
      <c r="C1253" s="184"/>
      <c r="D1253" s="370" t="s">
        <v>807</v>
      </c>
      <c r="E1253" s="63" t="s">
        <v>183</v>
      </c>
      <c r="F1253" s="29">
        <f t="shared" si="40"/>
        <v>0</v>
      </c>
      <c r="G1253" s="18"/>
      <c r="H1253" s="74"/>
      <c r="I1253" s="19"/>
    </row>
    <row r="1254" spans="1:9" ht="18" x14ac:dyDescent="0.2">
      <c r="A1254" s="250">
        <v>21020415</v>
      </c>
      <c r="B1254" s="162" t="s">
        <v>650</v>
      </c>
      <c r="C1254" s="184"/>
      <c r="D1254" s="370" t="s">
        <v>807</v>
      </c>
      <c r="E1254" s="63" t="s">
        <v>186</v>
      </c>
      <c r="F1254" s="29">
        <f t="shared" si="40"/>
        <v>81546.552000000011</v>
      </c>
      <c r="G1254" s="18">
        <v>79947.600000000006</v>
      </c>
      <c r="H1254" s="74">
        <f t="shared" si="41"/>
        <v>59960.700000000004</v>
      </c>
      <c r="I1254" s="19">
        <f>AGRIC!J32</f>
        <v>79947.600000000006</v>
      </c>
    </row>
    <row r="1255" spans="1:9" ht="18" x14ac:dyDescent="0.2">
      <c r="A1255" s="249">
        <v>21020500</v>
      </c>
      <c r="B1255" s="78"/>
      <c r="C1255" s="182"/>
      <c r="D1255" s="374" t="s">
        <v>807</v>
      </c>
      <c r="E1255" s="11" t="s">
        <v>194</v>
      </c>
      <c r="F1255" s="29">
        <f t="shared" si="40"/>
        <v>0</v>
      </c>
      <c r="G1255" s="18"/>
      <c r="H1255" s="74"/>
      <c r="I1255" s="19"/>
    </row>
    <row r="1256" spans="1:9" ht="18" x14ac:dyDescent="0.2">
      <c r="A1256" s="250">
        <v>21020501</v>
      </c>
      <c r="B1256" s="162" t="s">
        <v>650</v>
      </c>
      <c r="C1256" s="184"/>
      <c r="D1256" s="370" t="s">
        <v>807</v>
      </c>
      <c r="E1256" s="63" t="s">
        <v>177</v>
      </c>
      <c r="F1256" s="29">
        <f t="shared" si="40"/>
        <v>240088.56899999999</v>
      </c>
      <c r="G1256" s="18">
        <v>235380.94999999998</v>
      </c>
      <c r="H1256" s="74">
        <f t="shared" si="41"/>
        <v>176535.71249999999</v>
      </c>
      <c r="I1256" s="19">
        <f>AGRIC!F29</f>
        <v>565308.44999999995</v>
      </c>
    </row>
    <row r="1257" spans="1:9" ht="18" x14ac:dyDescent="0.2">
      <c r="A1257" s="251">
        <v>21020502</v>
      </c>
      <c r="B1257" s="162" t="s">
        <v>650</v>
      </c>
      <c r="C1257" s="186"/>
      <c r="D1257" s="370" t="s">
        <v>807</v>
      </c>
      <c r="E1257" s="63" t="s">
        <v>178</v>
      </c>
      <c r="F1257" s="29">
        <f t="shared" si="40"/>
        <v>137193.46799999999</v>
      </c>
      <c r="G1257" s="18">
        <v>134503.4</v>
      </c>
      <c r="H1257" s="74">
        <f t="shared" si="41"/>
        <v>100877.55</v>
      </c>
      <c r="I1257" s="19">
        <f>AGRIC!G29</f>
        <v>323033.39999999997</v>
      </c>
    </row>
    <row r="1258" spans="1:9" ht="18" x14ac:dyDescent="0.2">
      <c r="A1258" s="251">
        <v>21020503</v>
      </c>
      <c r="B1258" s="162" t="s">
        <v>650</v>
      </c>
      <c r="C1258" s="186"/>
      <c r="D1258" s="370" t="s">
        <v>807</v>
      </c>
      <c r="E1258" s="63" t="s">
        <v>179</v>
      </c>
      <c r="F1258" s="29">
        <f t="shared" si="40"/>
        <v>27540</v>
      </c>
      <c r="G1258" s="18">
        <v>27000</v>
      </c>
      <c r="H1258" s="74">
        <f t="shared" si="41"/>
        <v>20250</v>
      </c>
      <c r="I1258" s="19">
        <f>AGRIC!H29</f>
        <v>81000</v>
      </c>
    </row>
    <row r="1259" spans="1:9" ht="18" x14ac:dyDescent="0.2">
      <c r="A1259" s="251">
        <v>21020504</v>
      </c>
      <c r="B1259" s="162" t="s">
        <v>650</v>
      </c>
      <c r="C1259" s="186"/>
      <c r="D1259" s="370" t="s">
        <v>807</v>
      </c>
      <c r="E1259" s="63" t="s">
        <v>180</v>
      </c>
      <c r="F1259" s="29">
        <f t="shared" si="40"/>
        <v>32586.552</v>
      </c>
      <c r="G1259" s="18">
        <v>31947.599999999999</v>
      </c>
      <c r="H1259" s="74">
        <f t="shared" si="41"/>
        <v>23960.699999999997</v>
      </c>
      <c r="I1259" s="19">
        <f>AGRIC!I32</f>
        <v>31947.599999999999</v>
      </c>
    </row>
    <row r="1260" spans="1:9" ht="18" x14ac:dyDescent="0.2">
      <c r="A1260" s="251" t="s">
        <v>535</v>
      </c>
      <c r="B1260" s="162" t="s">
        <v>650</v>
      </c>
      <c r="C1260" s="186"/>
      <c r="D1260" s="370" t="s">
        <v>807</v>
      </c>
      <c r="E1260" s="63" t="s">
        <v>183</v>
      </c>
      <c r="F1260" s="29">
        <f t="shared" si="40"/>
        <v>0</v>
      </c>
      <c r="G1260" s="18"/>
      <c r="H1260" s="74"/>
      <c r="I1260" s="19"/>
    </row>
    <row r="1261" spans="1:9" ht="18" x14ac:dyDescent="0.2">
      <c r="A1261" s="251">
        <v>21020515</v>
      </c>
      <c r="B1261" s="162" t="s">
        <v>650</v>
      </c>
      <c r="C1261" s="186"/>
      <c r="D1261" s="370" t="s">
        <v>807</v>
      </c>
      <c r="E1261" s="63" t="s">
        <v>186</v>
      </c>
      <c r="F1261" s="29">
        <f t="shared" si="40"/>
        <v>363905.65500000003</v>
      </c>
      <c r="G1261" s="18">
        <v>356770.25</v>
      </c>
      <c r="H1261" s="74">
        <f t="shared" si="41"/>
        <v>267577.6875</v>
      </c>
      <c r="I1261" s="19">
        <f>AGRIC!J29</f>
        <v>1045889.5499999996</v>
      </c>
    </row>
    <row r="1262" spans="1:9" ht="18" x14ac:dyDescent="0.2">
      <c r="A1262" s="252">
        <v>21020600</v>
      </c>
      <c r="B1262" s="83"/>
      <c r="C1262" s="185"/>
      <c r="D1262" s="374" t="s">
        <v>807</v>
      </c>
      <c r="E1262" s="11" t="s">
        <v>195</v>
      </c>
      <c r="F1262" s="80"/>
      <c r="G1262" s="18"/>
      <c r="H1262" s="80"/>
      <c r="I1262" s="19"/>
    </row>
    <row r="1263" spans="1:9" ht="18" x14ac:dyDescent="0.2">
      <c r="A1263" s="251">
        <v>21020605</v>
      </c>
      <c r="B1263" s="162" t="s">
        <v>650</v>
      </c>
      <c r="C1263" s="186"/>
      <c r="D1263" s="370" t="s">
        <v>807</v>
      </c>
      <c r="E1263" s="79" t="s">
        <v>198</v>
      </c>
      <c r="F1263" s="80"/>
      <c r="G1263" s="18"/>
      <c r="H1263" s="80"/>
      <c r="I1263" s="19"/>
    </row>
    <row r="1264" spans="1:9" ht="18" x14ac:dyDescent="0.2">
      <c r="A1264" s="232">
        <v>21030100</v>
      </c>
      <c r="B1264" s="85"/>
      <c r="C1264" s="187"/>
      <c r="D1264" s="374" t="s">
        <v>807</v>
      </c>
      <c r="E1264" s="58" t="s">
        <v>199</v>
      </c>
      <c r="F1264" s="74"/>
      <c r="G1264" s="29"/>
      <c r="H1264" s="29"/>
      <c r="I1264" s="720"/>
    </row>
    <row r="1265" spans="1:9" ht="18" x14ac:dyDescent="0.2">
      <c r="A1265" s="1379">
        <v>22010100</v>
      </c>
      <c r="B1265" s="162" t="s">
        <v>1322</v>
      </c>
      <c r="C1265" s="215"/>
      <c r="D1265" s="370" t="s">
        <v>807</v>
      </c>
      <c r="E1265" s="972" t="s">
        <v>1389</v>
      </c>
      <c r="F1265" s="74"/>
      <c r="G1265" s="29">
        <v>1470000</v>
      </c>
      <c r="H1265" s="29"/>
      <c r="I1265" s="19"/>
    </row>
    <row r="1266" spans="1:9" ht="18" x14ac:dyDescent="0.2">
      <c r="A1266" s="245">
        <v>22000000</v>
      </c>
      <c r="B1266" s="85"/>
      <c r="C1266" s="187"/>
      <c r="D1266" s="370" t="s">
        <v>807</v>
      </c>
      <c r="E1266" s="58" t="s">
        <v>201</v>
      </c>
      <c r="F1266" s="80"/>
      <c r="G1266" s="18"/>
      <c r="H1266" s="80"/>
      <c r="I1266" s="19"/>
    </row>
    <row r="1267" spans="1:9" ht="18" x14ac:dyDescent="0.2">
      <c r="A1267" s="245">
        <v>22020100</v>
      </c>
      <c r="B1267" s="85"/>
      <c r="C1267" s="187"/>
      <c r="D1267" s="374" t="s">
        <v>807</v>
      </c>
      <c r="E1267" s="58" t="s">
        <v>204</v>
      </c>
      <c r="F1267" s="80"/>
      <c r="G1267" s="18"/>
      <c r="H1267" s="80"/>
      <c r="I1267" s="19"/>
    </row>
    <row r="1268" spans="1:9" ht="18" x14ac:dyDescent="0.2">
      <c r="A1268" s="785">
        <v>22020101</v>
      </c>
      <c r="B1268" s="162" t="s">
        <v>650</v>
      </c>
      <c r="C1268" s="202"/>
      <c r="D1268" s="370" t="s">
        <v>807</v>
      </c>
      <c r="E1268" s="127" t="s">
        <v>205</v>
      </c>
      <c r="F1268" s="269"/>
      <c r="G1268" s="18"/>
      <c r="H1268" s="269"/>
      <c r="I1268" s="19"/>
    </row>
    <row r="1269" spans="1:9" ht="18" x14ac:dyDescent="0.2">
      <c r="A1269" s="785">
        <v>22020102</v>
      </c>
      <c r="B1269" s="162" t="s">
        <v>650</v>
      </c>
      <c r="C1269" s="202"/>
      <c r="D1269" s="370" t="s">
        <v>807</v>
      </c>
      <c r="E1269" s="127" t="s">
        <v>206</v>
      </c>
      <c r="F1269" s="18"/>
      <c r="G1269" s="18">
        <v>200000</v>
      </c>
      <c r="H1269" s="18"/>
      <c r="I1269" s="19">
        <v>200000</v>
      </c>
    </row>
    <row r="1270" spans="1:9" ht="18" x14ac:dyDescent="0.2">
      <c r="A1270" s="785">
        <v>22020103</v>
      </c>
      <c r="B1270" s="162" t="s">
        <v>650</v>
      </c>
      <c r="C1270" s="202"/>
      <c r="D1270" s="370" t="s">
        <v>807</v>
      </c>
      <c r="E1270" s="127" t="s">
        <v>207</v>
      </c>
      <c r="F1270" s="269"/>
      <c r="G1270" s="18"/>
      <c r="H1270" s="269"/>
      <c r="I1270" s="19"/>
    </row>
    <row r="1271" spans="1:9" ht="18" x14ac:dyDescent="0.2">
      <c r="A1271" s="785">
        <v>22020104</v>
      </c>
      <c r="B1271" s="162" t="s">
        <v>650</v>
      </c>
      <c r="C1271" s="202"/>
      <c r="D1271" s="370" t="s">
        <v>807</v>
      </c>
      <c r="E1271" s="127" t="s">
        <v>208</v>
      </c>
      <c r="F1271" s="269"/>
      <c r="G1271" s="18"/>
      <c r="H1271" s="269"/>
      <c r="I1271" s="19"/>
    </row>
    <row r="1272" spans="1:9" ht="18" x14ac:dyDescent="0.2">
      <c r="A1272" s="245">
        <v>22020300</v>
      </c>
      <c r="B1272" s="85"/>
      <c r="C1272" s="187"/>
      <c r="D1272" s="374" t="s">
        <v>807</v>
      </c>
      <c r="E1272" s="58" t="s">
        <v>212</v>
      </c>
      <c r="F1272" s="80"/>
      <c r="G1272" s="18"/>
      <c r="H1272" s="80"/>
      <c r="I1272" s="19"/>
    </row>
    <row r="1273" spans="1:9" ht="18" x14ac:dyDescent="0.2">
      <c r="A1273" s="253">
        <v>22020313</v>
      </c>
      <c r="B1273" s="162" t="s">
        <v>650</v>
      </c>
      <c r="C1273" s="174"/>
      <c r="D1273" s="370" t="s">
        <v>807</v>
      </c>
      <c r="E1273" s="84" t="s">
        <v>221</v>
      </c>
      <c r="F1273" s="276">
        <v>2980000</v>
      </c>
      <c r="G1273" s="121">
        <v>3000000</v>
      </c>
      <c r="H1273" s="276">
        <v>3800000</v>
      </c>
      <c r="I1273" s="359">
        <v>5000000</v>
      </c>
    </row>
    <row r="1274" spans="1:9" ht="18" x14ac:dyDescent="0.2">
      <c r="A1274" s="232">
        <v>22020500</v>
      </c>
      <c r="B1274" s="112"/>
      <c r="C1274" s="196"/>
      <c r="D1274" s="112"/>
      <c r="E1274" s="58" t="s">
        <v>228</v>
      </c>
      <c r="F1274" s="276"/>
      <c r="G1274" s="121"/>
      <c r="H1274" s="276"/>
      <c r="I1274" s="359"/>
    </row>
    <row r="1275" spans="1:9" ht="20.25" customHeight="1" x14ac:dyDescent="0.2">
      <c r="A1275" s="223">
        <v>22020501</v>
      </c>
      <c r="B1275" s="162" t="s">
        <v>650</v>
      </c>
      <c r="C1275" s="197"/>
      <c r="D1275" s="4"/>
      <c r="E1275" s="84" t="s">
        <v>1033</v>
      </c>
      <c r="F1275" s="80">
        <v>450000</v>
      </c>
      <c r="G1275" s="18">
        <v>1500000</v>
      </c>
      <c r="H1275" s="74">
        <v>3280000</v>
      </c>
      <c r="I1275" s="19">
        <v>5000000</v>
      </c>
    </row>
    <row r="1276" spans="1:9" ht="18.75" thickBot="1" x14ac:dyDescent="0.25">
      <c r="A1276" s="1372">
        <v>22020502</v>
      </c>
      <c r="B1276" s="1336" t="s">
        <v>650</v>
      </c>
      <c r="C1276" s="1391"/>
      <c r="D1276" s="1338"/>
      <c r="E1276" s="1437" t="s">
        <v>1032</v>
      </c>
      <c r="F1276" s="1376">
        <v>998000</v>
      </c>
      <c r="G1276" s="1375">
        <v>1500000</v>
      </c>
      <c r="H1276" s="1380">
        <v>675000</v>
      </c>
      <c r="I1276" s="1377">
        <v>1000000</v>
      </c>
    </row>
    <row r="1277" spans="1:9" ht="18" x14ac:dyDescent="0.2">
      <c r="A1277" s="247"/>
      <c r="B1277" s="473"/>
      <c r="C1277" s="177"/>
      <c r="D1277" s="473"/>
      <c r="E1277" s="461" t="s">
        <v>164</v>
      </c>
      <c r="F1277" s="1436">
        <f>SUM(F1233:F1263)</f>
        <v>2628732.0149999997</v>
      </c>
      <c r="G1277" s="1436">
        <f>SUM(G1233:G1265)</f>
        <v>4243908.5999999996</v>
      </c>
      <c r="H1277" s="1436">
        <f>SUM(H1233:H1263)</f>
        <v>1932891.1874999998</v>
      </c>
      <c r="I1277" s="1436">
        <f>SUM(I1233:I1265)</f>
        <v>14588547.549999997</v>
      </c>
    </row>
    <row r="1278" spans="1:9" ht="18.75" thickBot="1" x14ac:dyDescent="0.25">
      <c r="A1278" s="246"/>
      <c r="B1278" s="381"/>
      <c r="C1278" s="178"/>
      <c r="D1278" s="381"/>
      <c r="E1278" s="382" t="s">
        <v>203</v>
      </c>
      <c r="F1278" s="389">
        <f>SUM(F1268:F1276)</f>
        <v>4428000</v>
      </c>
      <c r="G1278" s="389">
        <f>SUM(G1268:G1276)</f>
        <v>6200000</v>
      </c>
      <c r="H1278" s="389">
        <f>SUM(H1268:H1276)</f>
        <v>7755000</v>
      </c>
      <c r="I1278" s="389">
        <f>SUM(I1268:I1276)</f>
        <v>11200000</v>
      </c>
    </row>
    <row r="1279" spans="1:9" ht="18.75" thickBot="1" x14ac:dyDescent="0.25">
      <c r="A1279" s="254"/>
      <c r="B1279" s="264"/>
      <c r="C1279" s="198"/>
      <c r="D1279" s="383"/>
      <c r="E1279" s="384" t="s">
        <v>296</v>
      </c>
      <c r="F1279" s="385">
        <f>SUM(F1277:F1278)</f>
        <v>7056732.0149999997</v>
      </c>
      <c r="G1279" s="385">
        <f>SUM(G1277:G1278)</f>
        <v>10443908.6</v>
      </c>
      <c r="H1279" s="385">
        <f>SUM(H1277:H1278)</f>
        <v>9687891.1875</v>
      </c>
      <c r="I1279" s="385">
        <f>SUM(I1277:I1278)</f>
        <v>25788547.549999997</v>
      </c>
    </row>
    <row r="1280" spans="1:9" ht="22.5" x14ac:dyDescent="0.25">
      <c r="A1280" s="1535" t="s">
        <v>786</v>
      </c>
      <c r="B1280" s="1536"/>
      <c r="C1280" s="1536"/>
      <c r="D1280" s="1536"/>
      <c r="E1280" s="1536"/>
      <c r="F1280" s="1536"/>
      <c r="G1280" s="1536"/>
      <c r="H1280" s="1536"/>
      <c r="I1280" s="1537"/>
    </row>
    <row r="1281" spans="1:9" ht="19.5" x14ac:dyDescent="0.2">
      <c r="A1281" s="1538" t="s">
        <v>487</v>
      </c>
      <c r="B1281" s="1539"/>
      <c r="C1281" s="1539"/>
      <c r="D1281" s="1539"/>
      <c r="E1281" s="1539"/>
      <c r="F1281" s="1539"/>
      <c r="G1281" s="1539"/>
      <c r="H1281" s="1539"/>
      <c r="I1281" s="1540"/>
    </row>
    <row r="1282" spans="1:9" ht="23.25" customHeight="1" x14ac:dyDescent="0.25">
      <c r="A1282" s="1541" t="s">
        <v>1392</v>
      </c>
      <c r="B1282" s="1542"/>
      <c r="C1282" s="1542"/>
      <c r="D1282" s="1542"/>
      <c r="E1282" s="1542"/>
      <c r="F1282" s="1542"/>
      <c r="G1282" s="1542"/>
      <c r="H1282" s="1542"/>
      <c r="I1282" s="1543"/>
    </row>
    <row r="1283" spans="1:9" ht="18.75" customHeight="1" thickBot="1" x14ac:dyDescent="0.3">
      <c r="A1283" s="1571" t="s">
        <v>277</v>
      </c>
      <c r="B1283" s="1571"/>
      <c r="C1283" s="1571"/>
      <c r="D1283" s="1571"/>
      <c r="E1283" s="1571"/>
      <c r="F1283" s="1571"/>
      <c r="G1283" s="1571"/>
      <c r="H1283" s="1571"/>
      <c r="I1283" s="1571"/>
    </row>
    <row r="1284" spans="1:9" ht="29.25" customHeight="1" thickBot="1" x14ac:dyDescent="0.25">
      <c r="A1284" s="1556" t="s">
        <v>403</v>
      </c>
      <c r="B1284" s="1557"/>
      <c r="C1284" s="1557"/>
      <c r="D1284" s="1557"/>
      <c r="E1284" s="1557"/>
      <c r="F1284" s="1557"/>
      <c r="G1284" s="1557"/>
      <c r="H1284" s="1557"/>
      <c r="I1284" s="1558"/>
    </row>
    <row r="1285" spans="1:9" s="120" customFormat="1" ht="52.5" thickBot="1" x14ac:dyDescent="0.25">
      <c r="A1285" s="1363" t="s">
        <v>465</v>
      </c>
      <c r="B1285" s="163" t="s">
        <v>459</v>
      </c>
      <c r="C1285" s="1364" t="s">
        <v>455</v>
      </c>
      <c r="D1285" s="163" t="s">
        <v>458</v>
      </c>
      <c r="E1285" s="1285" t="s">
        <v>1</v>
      </c>
      <c r="F1285" s="163" t="s">
        <v>1393</v>
      </c>
      <c r="G1285" s="163" t="s">
        <v>1394</v>
      </c>
      <c r="H1285" s="163" t="s">
        <v>1395</v>
      </c>
      <c r="I1285" s="163" t="s">
        <v>1396</v>
      </c>
    </row>
    <row r="1286" spans="1:9" ht="18" x14ac:dyDescent="0.2">
      <c r="A1286" s="248">
        <v>20000000</v>
      </c>
      <c r="B1286" s="89"/>
      <c r="C1286" s="188"/>
      <c r="D1286" s="1370" t="s">
        <v>807</v>
      </c>
      <c r="E1286" s="90" t="s">
        <v>163</v>
      </c>
      <c r="F1286" s="91"/>
      <c r="G1286" s="1371"/>
      <c r="H1286" s="91"/>
      <c r="I1286" s="352"/>
    </row>
    <row r="1287" spans="1:9" ht="18" x14ac:dyDescent="0.2">
      <c r="A1287" s="249">
        <v>21000000</v>
      </c>
      <c r="B1287" s="78"/>
      <c r="C1287" s="182"/>
      <c r="D1287" s="374" t="s">
        <v>807</v>
      </c>
      <c r="E1287" s="11" t="s">
        <v>164</v>
      </c>
      <c r="F1287" s="74"/>
      <c r="G1287" s="18"/>
      <c r="H1287" s="74"/>
      <c r="I1287" s="19"/>
    </row>
    <row r="1288" spans="1:9" ht="18" x14ac:dyDescent="0.2">
      <c r="A1288" s="249">
        <v>21010000</v>
      </c>
      <c r="B1288" s="78"/>
      <c r="C1288" s="182"/>
      <c r="D1288" s="374" t="s">
        <v>807</v>
      </c>
      <c r="E1288" s="11" t="s">
        <v>165</v>
      </c>
      <c r="F1288" s="74"/>
      <c r="G1288" s="18"/>
      <c r="H1288" s="74"/>
      <c r="I1288" s="19"/>
    </row>
    <row r="1289" spans="1:9" ht="18" x14ac:dyDescent="0.2">
      <c r="A1289" s="249">
        <v>21010300</v>
      </c>
      <c r="B1289" s="78"/>
      <c r="C1289" s="182"/>
      <c r="D1289" s="370" t="s">
        <v>807</v>
      </c>
      <c r="E1289" s="11" t="s">
        <v>172</v>
      </c>
      <c r="F1289" s="74"/>
      <c r="G1289" s="18"/>
      <c r="H1289" s="74"/>
      <c r="I1289" s="19"/>
    </row>
    <row r="1290" spans="1:9" ht="18" x14ac:dyDescent="0.2">
      <c r="A1290" s="250">
        <v>21010302</v>
      </c>
      <c r="B1290" s="162" t="s">
        <v>650</v>
      </c>
      <c r="C1290" s="184"/>
      <c r="D1290" s="370" t="s">
        <v>807</v>
      </c>
      <c r="E1290" s="63" t="s">
        <v>701</v>
      </c>
      <c r="F1290" s="29"/>
      <c r="G1290" s="18"/>
      <c r="H1290" s="74"/>
      <c r="I1290" s="19">
        <f>AGRIC!D64</f>
        <v>0</v>
      </c>
    </row>
    <row r="1291" spans="1:9" ht="18" x14ac:dyDescent="0.2">
      <c r="A1291" s="250">
        <v>21010303</v>
      </c>
      <c r="B1291" s="162" t="s">
        <v>650</v>
      </c>
      <c r="C1291" s="184"/>
      <c r="D1291" s="370" t="s">
        <v>807</v>
      </c>
      <c r="E1291" s="63" t="s">
        <v>174</v>
      </c>
      <c r="F1291" s="29">
        <f>G1291+(G1291*2%)</f>
        <v>22409809.02</v>
      </c>
      <c r="G1291" s="18">
        <v>21970401</v>
      </c>
      <c r="H1291" s="74">
        <f>G1291/12*9</f>
        <v>16477800.75</v>
      </c>
      <c r="I1291" s="19">
        <f>AGRIC!D62</f>
        <v>19416385</v>
      </c>
    </row>
    <row r="1292" spans="1:9" ht="18" x14ac:dyDescent="0.2">
      <c r="A1292" s="250">
        <v>21010304</v>
      </c>
      <c r="B1292" s="162" t="s">
        <v>650</v>
      </c>
      <c r="C1292" s="184"/>
      <c r="D1292" s="370" t="s">
        <v>807</v>
      </c>
      <c r="E1292" s="63" t="s">
        <v>175</v>
      </c>
      <c r="F1292" s="29">
        <f>G1292+(G1292*2%)</f>
        <v>2917118.4</v>
      </c>
      <c r="G1292" s="18">
        <v>2859920</v>
      </c>
      <c r="H1292" s="74"/>
      <c r="I1292" s="19">
        <f>AGRIC!D46</f>
        <v>2919762</v>
      </c>
    </row>
    <row r="1293" spans="1:9" ht="18" x14ac:dyDescent="0.2">
      <c r="A1293" s="230">
        <v>21010106</v>
      </c>
      <c r="B1293" s="162" t="s">
        <v>650</v>
      </c>
      <c r="C1293" s="184"/>
      <c r="D1293" s="370" t="s">
        <v>807</v>
      </c>
      <c r="E1293" s="79" t="s">
        <v>171</v>
      </c>
      <c r="F1293" s="80"/>
      <c r="G1293" s="18"/>
      <c r="H1293" s="74"/>
      <c r="I1293" s="19"/>
    </row>
    <row r="1294" spans="1:9" ht="18" x14ac:dyDescent="0.2">
      <c r="A1294" s="234"/>
      <c r="B1294" s="162" t="s">
        <v>650</v>
      </c>
      <c r="C1294" s="184"/>
      <c r="D1294" s="370" t="s">
        <v>807</v>
      </c>
      <c r="E1294" s="63" t="s">
        <v>686</v>
      </c>
      <c r="F1294" s="80"/>
      <c r="G1294" s="18"/>
      <c r="H1294" s="29"/>
      <c r="I1294" s="19">
        <v>16800000</v>
      </c>
    </row>
    <row r="1295" spans="1:9" ht="18" x14ac:dyDescent="0.2">
      <c r="A1295" s="249">
        <v>21020000</v>
      </c>
      <c r="B1295" s="78"/>
      <c r="C1295" s="182"/>
      <c r="D1295" s="374" t="s">
        <v>807</v>
      </c>
      <c r="E1295" s="11" t="s">
        <v>176</v>
      </c>
      <c r="F1295" s="80"/>
      <c r="G1295" s="18"/>
      <c r="H1295" s="29"/>
      <c r="I1295" s="19"/>
    </row>
    <row r="1296" spans="1:9" ht="18" x14ac:dyDescent="0.2">
      <c r="A1296" s="249">
        <v>21020300</v>
      </c>
      <c r="B1296" s="78"/>
      <c r="C1296" s="182"/>
      <c r="D1296" s="374" t="s">
        <v>807</v>
      </c>
      <c r="E1296" s="11" t="s">
        <v>192</v>
      </c>
      <c r="F1296" s="80"/>
      <c r="G1296" s="18"/>
      <c r="H1296" s="29"/>
      <c r="I1296" s="19"/>
    </row>
    <row r="1297" spans="1:9" ht="18" x14ac:dyDescent="0.2">
      <c r="A1297" s="250">
        <v>21020312</v>
      </c>
      <c r="B1297" s="162" t="s">
        <v>650</v>
      </c>
      <c r="C1297" s="184"/>
      <c r="D1297" s="370" t="s">
        <v>807</v>
      </c>
      <c r="E1297" s="63" t="s">
        <v>183</v>
      </c>
      <c r="F1297" s="80"/>
      <c r="G1297" s="18"/>
      <c r="H1297" s="29"/>
      <c r="I1297" s="19"/>
    </row>
    <row r="1298" spans="1:9" ht="18" x14ac:dyDescent="0.2">
      <c r="A1298" s="250">
        <v>21020320</v>
      </c>
      <c r="B1298" s="162" t="s">
        <v>650</v>
      </c>
      <c r="C1298" s="184"/>
      <c r="D1298" s="370" t="s">
        <v>807</v>
      </c>
      <c r="E1298" s="63" t="s">
        <v>648</v>
      </c>
      <c r="F1298" s="80"/>
      <c r="G1298" s="18"/>
      <c r="H1298" s="29"/>
      <c r="I1298" s="19"/>
    </row>
    <row r="1299" spans="1:9" ht="18" x14ac:dyDescent="0.2">
      <c r="A1299" s="250">
        <v>21020327</v>
      </c>
      <c r="B1299" s="162" t="s">
        <v>650</v>
      </c>
      <c r="C1299" s="184"/>
      <c r="D1299" s="370" t="s">
        <v>807</v>
      </c>
      <c r="E1299" s="63" t="s">
        <v>189</v>
      </c>
      <c r="F1299" s="29">
        <f>G1299+(G1299*2%)</f>
        <v>0</v>
      </c>
      <c r="G1299" s="121"/>
      <c r="H1299" s="74"/>
      <c r="I1299" s="359"/>
    </row>
    <row r="1300" spans="1:9" ht="18" x14ac:dyDescent="0.2">
      <c r="A1300" s="243">
        <v>21020126</v>
      </c>
      <c r="B1300" s="162" t="s">
        <v>650</v>
      </c>
      <c r="C1300" s="184"/>
      <c r="D1300" s="370" t="s">
        <v>807</v>
      </c>
      <c r="E1300" s="103" t="s">
        <v>697</v>
      </c>
      <c r="F1300" s="29">
        <f>G1300+(G1300*2%)</f>
        <v>0</v>
      </c>
      <c r="G1300" s="121"/>
      <c r="H1300" s="74"/>
      <c r="I1300" s="359"/>
    </row>
    <row r="1301" spans="1:9" ht="18" x14ac:dyDescent="0.2">
      <c r="A1301" s="243">
        <v>21020116</v>
      </c>
      <c r="B1301" s="162" t="s">
        <v>650</v>
      </c>
      <c r="C1301" s="184"/>
      <c r="D1301" s="370" t="s">
        <v>807</v>
      </c>
      <c r="E1301" s="103" t="s">
        <v>696</v>
      </c>
      <c r="F1301" s="29">
        <f>G1301+(G1301*2%)</f>
        <v>0</v>
      </c>
      <c r="G1301" s="121"/>
      <c r="H1301" s="74"/>
      <c r="I1301" s="359"/>
    </row>
    <row r="1302" spans="1:9" ht="18" x14ac:dyDescent="0.2">
      <c r="A1302" s="249">
        <v>21020400</v>
      </c>
      <c r="B1302" s="78"/>
      <c r="C1302" s="182"/>
      <c r="D1302" s="374" t="s">
        <v>807</v>
      </c>
      <c r="E1302" s="11" t="s">
        <v>193</v>
      </c>
      <c r="F1302" s="121">
        <v>0</v>
      </c>
      <c r="G1302" s="121"/>
      <c r="H1302" s="74"/>
      <c r="I1302" s="359"/>
    </row>
    <row r="1303" spans="1:9" ht="18" x14ac:dyDescent="0.2">
      <c r="A1303" s="250">
        <v>21020412</v>
      </c>
      <c r="B1303" s="162" t="s">
        <v>650</v>
      </c>
      <c r="C1303" s="184"/>
      <c r="D1303" s="370" t="s">
        <v>807</v>
      </c>
      <c r="E1303" s="63" t="s">
        <v>830</v>
      </c>
      <c r="F1303" s="80"/>
      <c r="G1303" s="121"/>
      <c r="H1303" s="29"/>
      <c r="I1303" s="359"/>
    </row>
    <row r="1304" spans="1:9" ht="18" x14ac:dyDescent="0.2">
      <c r="A1304" s="250">
        <v>21020420</v>
      </c>
      <c r="B1304" s="162" t="s">
        <v>650</v>
      </c>
      <c r="C1304" s="184"/>
      <c r="D1304" s="370" t="s">
        <v>807</v>
      </c>
      <c r="E1304" s="63" t="s">
        <v>696</v>
      </c>
      <c r="F1304" s="29">
        <f t="shared" ref="F1304:F1309" si="42">G1304+(G1304*2%)</f>
        <v>1924341.18</v>
      </c>
      <c r="G1304" s="121">
        <v>1886609</v>
      </c>
      <c r="H1304" s="74">
        <f>G1304/12*9</f>
        <v>1414956.75</v>
      </c>
      <c r="I1304" s="359">
        <f>AGRIC!G62</f>
        <v>1681385</v>
      </c>
    </row>
    <row r="1305" spans="1:9" ht="18" x14ac:dyDescent="0.2">
      <c r="A1305" s="250">
        <v>21020427</v>
      </c>
      <c r="B1305" s="162" t="s">
        <v>650</v>
      </c>
      <c r="C1305" s="184"/>
      <c r="D1305" s="370" t="s">
        <v>807</v>
      </c>
      <c r="E1305" s="63" t="s">
        <v>189</v>
      </c>
      <c r="F1305" s="29">
        <f t="shared" si="42"/>
        <v>920448</v>
      </c>
      <c r="G1305" s="121">
        <v>902400</v>
      </c>
      <c r="H1305" s="74">
        <f>G1305/12*9</f>
        <v>676800</v>
      </c>
      <c r="I1305" s="359">
        <f>AGRIC!F62</f>
        <v>846000</v>
      </c>
    </row>
    <row r="1306" spans="1:9" ht="18" x14ac:dyDescent="0.2">
      <c r="A1306" s="249">
        <v>21020500</v>
      </c>
      <c r="B1306" s="78"/>
      <c r="C1306" s="182"/>
      <c r="D1306" s="374" t="s">
        <v>807</v>
      </c>
      <c r="E1306" s="11" t="s">
        <v>194</v>
      </c>
      <c r="F1306" s="29">
        <f t="shared" si="42"/>
        <v>0</v>
      </c>
      <c r="G1306" s="121"/>
      <c r="H1306" s="29"/>
      <c r="I1306" s="359"/>
    </row>
    <row r="1307" spans="1:9" ht="18" x14ac:dyDescent="0.2">
      <c r="A1307" s="249" t="s">
        <v>535</v>
      </c>
      <c r="B1307" s="78"/>
      <c r="C1307" s="182"/>
      <c r="D1307" s="370" t="s">
        <v>807</v>
      </c>
      <c r="E1307" s="63" t="s">
        <v>830</v>
      </c>
      <c r="F1307" s="29">
        <f t="shared" si="42"/>
        <v>0</v>
      </c>
      <c r="G1307" s="121"/>
      <c r="H1307" s="29"/>
      <c r="I1307" s="359"/>
    </row>
    <row r="1308" spans="1:9" ht="18" x14ac:dyDescent="0.2">
      <c r="A1308" s="251">
        <v>21020520</v>
      </c>
      <c r="B1308" s="162" t="s">
        <v>650</v>
      </c>
      <c r="C1308" s="186"/>
      <c r="D1308" s="370" t="s">
        <v>807</v>
      </c>
      <c r="E1308" s="63" t="s">
        <v>696</v>
      </c>
      <c r="F1308" s="29">
        <f t="shared" si="42"/>
        <v>246226.98</v>
      </c>
      <c r="G1308" s="121">
        <v>241399</v>
      </c>
      <c r="H1308" s="74">
        <f>G1308/12*9</f>
        <v>181049.25</v>
      </c>
      <c r="I1308" s="359">
        <f>AGRIC!G46</f>
        <v>241399</v>
      </c>
    </row>
    <row r="1309" spans="1:9" ht="18" x14ac:dyDescent="0.2">
      <c r="A1309" s="251">
        <v>21020527</v>
      </c>
      <c r="B1309" s="162" t="s">
        <v>650</v>
      </c>
      <c r="C1309" s="186"/>
      <c r="D1309" s="370" t="s">
        <v>807</v>
      </c>
      <c r="E1309" s="63" t="s">
        <v>189</v>
      </c>
      <c r="F1309" s="29">
        <f t="shared" si="42"/>
        <v>345168</v>
      </c>
      <c r="G1309" s="121">
        <v>338400</v>
      </c>
      <c r="H1309" s="74">
        <f>G1309/12*9</f>
        <v>253800</v>
      </c>
      <c r="I1309" s="359">
        <f>AGRIC!F46</f>
        <v>338400</v>
      </c>
    </row>
    <row r="1310" spans="1:9" ht="18" x14ac:dyDescent="0.2">
      <c r="A1310" s="252">
        <v>21020600</v>
      </c>
      <c r="B1310" s="83"/>
      <c r="C1310" s="185"/>
      <c r="D1310" s="374" t="s">
        <v>807</v>
      </c>
      <c r="E1310" s="11" t="s">
        <v>195</v>
      </c>
      <c r="F1310" s="80"/>
      <c r="G1310" s="121"/>
      <c r="H1310" s="80"/>
      <c r="I1310" s="359"/>
    </row>
    <row r="1311" spans="1:9" ht="18" x14ac:dyDescent="0.2">
      <c r="A1311" s="251">
        <v>21020605</v>
      </c>
      <c r="B1311" s="162" t="s">
        <v>650</v>
      </c>
      <c r="C1311" s="186"/>
      <c r="D1311" s="370" t="s">
        <v>807</v>
      </c>
      <c r="E1311" s="79" t="s">
        <v>198</v>
      </c>
      <c r="F1311" s="80"/>
      <c r="G1311" s="121"/>
      <c r="H1311" s="80"/>
      <c r="I1311" s="359"/>
    </row>
    <row r="1312" spans="1:9" ht="18" x14ac:dyDescent="0.2">
      <c r="A1312" s="245">
        <v>22000000</v>
      </c>
      <c r="B1312" s="85"/>
      <c r="C1312" s="187"/>
      <c r="D1312" s="374" t="s">
        <v>807</v>
      </c>
      <c r="E1312" s="58" t="s">
        <v>201</v>
      </c>
      <c r="F1312" s="80"/>
      <c r="G1312" s="121"/>
      <c r="H1312" s="80"/>
      <c r="I1312" s="359"/>
    </row>
    <row r="1313" spans="1:9" ht="18" x14ac:dyDescent="0.2">
      <c r="A1313" s="232">
        <v>21030100</v>
      </c>
      <c r="B1313" s="85"/>
      <c r="C1313" s="187"/>
      <c r="D1313" s="374" t="s">
        <v>807</v>
      </c>
      <c r="E1313" s="58" t="s">
        <v>199</v>
      </c>
      <c r="F1313" s="74"/>
      <c r="G1313" s="29"/>
      <c r="H1313" s="29"/>
      <c r="I1313" s="720"/>
    </row>
    <row r="1314" spans="1:9" ht="18" x14ac:dyDescent="0.2">
      <c r="A1314" s="1379">
        <v>22010100</v>
      </c>
      <c r="B1314" s="162" t="s">
        <v>1322</v>
      </c>
      <c r="C1314" s="215"/>
      <c r="D1314" s="370" t="s">
        <v>807</v>
      </c>
      <c r="E1314" s="972" t="s">
        <v>1389</v>
      </c>
      <c r="F1314" s="74"/>
      <c r="G1314" s="29">
        <v>4620000</v>
      </c>
      <c r="H1314" s="29"/>
      <c r="I1314" s="19"/>
    </row>
    <row r="1315" spans="1:9" ht="18" x14ac:dyDescent="0.2">
      <c r="A1315" s="245">
        <v>22020000</v>
      </c>
      <c r="B1315" s="85"/>
      <c r="C1315" s="187"/>
      <c r="D1315" s="374" t="s">
        <v>807</v>
      </c>
      <c r="E1315" s="58" t="s">
        <v>203</v>
      </c>
      <c r="F1315" s="80"/>
      <c r="G1315" s="121"/>
      <c r="H1315" s="80"/>
      <c r="I1315" s="359"/>
    </row>
    <row r="1316" spans="1:9" ht="18" x14ac:dyDescent="0.2">
      <c r="A1316" s="245">
        <v>22020100</v>
      </c>
      <c r="B1316" s="85"/>
      <c r="C1316" s="187"/>
      <c r="D1316" s="374" t="s">
        <v>807</v>
      </c>
      <c r="E1316" s="58" t="s">
        <v>204</v>
      </c>
      <c r="F1316" s="80"/>
      <c r="G1316" s="121"/>
      <c r="H1316" s="80"/>
      <c r="I1316" s="359"/>
    </row>
    <row r="1317" spans="1:9" ht="18" x14ac:dyDescent="0.2">
      <c r="A1317" s="253">
        <v>22020102</v>
      </c>
      <c r="B1317" s="162" t="s">
        <v>652</v>
      </c>
      <c r="C1317" s="174"/>
      <c r="D1317" s="370" t="s">
        <v>807</v>
      </c>
      <c r="E1317" s="84" t="s">
        <v>206</v>
      </c>
      <c r="F1317" s="80">
        <v>750000</v>
      </c>
      <c r="G1317" s="121">
        <v>500000</v>
      </c>
      <c r="H1317" s="80">
        <v>556000</v>
      </c>
      <c r="I1317" s="359">
        <v>500000</v>
      </c>
    </row>
    <row r="1318" spans="1:9" ht="18" x14ac:dyDescent="0.2">
      <c r="A1318" s="245">
        <v>22020300</v>
      </c>
      <c r="B1318" s="85"/>
      <c r="C1318" s="187"/>
      <c r="D1318" s="374" t="s">
        <v>807</v>
      </c>
      <c r="E1318" s="58" t="s">
        <v>212</v>
      </c>
      <c r="F1318" s="80"/>
      <c r="G1318" s="121"/>
      <c r="H1318" s="80"/>
      <c r="I1318" s="359"/>
    </row>
    <row r="1319" spans="1:9" ht="33" customHeight="1" x14ac:dyDescent="0.2">
      <c r="A1319" s="263" t="s">
        <v>702</v>
      </c>
      <c r="B1319" s="162" t="s">
        <v>650</v>
      </c>
      <c r="C1319" s="217"/>
      <c r="D1319" s="370" t="s">
        <v>807</v>
      </c>
      <c r="E1319" s="790" t="s">
        <v>823</v>
      </c>
      <c r="F1319" s="44">
        <v>8734951</v>
      </c>
      <c r="G1319" s="973">
        <v>15000000</v>
      </c>
      <c r="H1319" s="44">
        <v>16450000</v>
      </c>
      <c r="I1319" s="625">
        <v>25000000</v>
      </c>
    </row>
    <row r="1320" spans="1:9" ht="18.75" thickBot="1" x14ac:dyDescent="0.25">
      <c r="A1320" s="1435">
        <v>22020313</v>
      </c>
      <c r="B1320" s="1336" t="s">
        <v>650</v>
      </c>
      <c r="C1320" s="1373"/>
      <c r="D1320" s="902" t="s">
        <v>807</v>
      </c>
      <c r="E1320" s="1439" t="s">
        <v>671</v>
      </c>
      <c r="F1320" s="1376">
        <v>88000</v>
      </c>
      <c r="G1320" s="1397">
        <v>1000000</v>
      </c>
      <c r="H1320" s="1376">
        <v>500000</v>
      </c>
      <c r="I1320" s="1398">
        <v>2500000</v>
      </c>
    </row>
    <row r="1321" spans="1:9" ht="18.75" thickBot="1" x14ac:dyDescent="0.25">
      <c r="A1321" s="1438"/>
      <c r="B1321" s="1366"/>
      <c r="C1321" s="1367"/>
      <c r="D1321" s="1366"/>
      <c r="E1321" s="1368" t="s">
        <v>164</v>
      </c>
      <c r="F1321" s="1369">
        <f>SUM(F1290:F1311)</f>
        <v>28763111.579999998</v>
      </c>
      <c r="G1321" s="1369">
        <f>SUM(G1290:G1314)</f>
        <v>32819129</v>
      </c>
      <c r="H1321" s="1369">
        <f>SUM(H1290:H1311)</f>
        <v>19004406.75</v>
      </c>
      <c r="I1321" s="1428">
        <f>SUM(I1290:I1314)</f>
        <v>42243331</v>
      </c>
    </row>
    <row r="1322" spans="1:9" ht="18.75" thickBot="1" x14ac:dyDescent="0.25">
      <c r="A1322" s="579"/>
      <c r="B1322" s="514"/>
      <c r="C1322" s="515"/>
      <c r="D1322" s="514"/>
      <c r="E1322" s="516" t="s">
        <v>203</v>
      </c>
      <c r="F1322" s="517">
        <f>SUM(F1317:F1320)</f>
        <v>9572951</v>
      </c>
      <c r="G1322" s="517">
        <f>SUM(G1317:G1320)</f>
        <v>16500000</v>
      </c>
      <c r="H1322" s="517">
        <f>SUM(H1317:H1320)</f>
        <v>17506000</v>
      </c>
      <c r="I1322" s="517">
        <f>SUM(I1317:I1320)</f>
        <v>28000000</v>
      </c>
    </row>
    <row r="1323" spans="1:9" ht="18.75" thickBot="1" x14ac:dyDescent="0.25">
      <c r="A1323" s="254"/>
      <c r="B1323" s="420"/>
      <c r="C1323" s="419"/>
      <c r="D1323" s="254"/>
      <c r="E1323" s="424" t="s">
        <v>296</v>
      </c>
      <c r="F1323" s="385">
        <f>SUM(F1321:F1322)</f>
        <v>38336062.579999998</v>
      </c>
      <c r="G1323" s="385">
        <f>SUM(G1321:G1322)</f>
        <v>49319129</v>
      </c>
      <c r="H1323" s="385">
        <f>SUM(H1321:H1322)</f>
        <v>36510406.75</v>
      </c>
      <c r="I1323" s="385">
        <f>SUM(I1321:I1322)</f>
        <v>70243331</v>
      </c>
    </row>
    <row r="1324" spans="1:9" ht="22.5" x14ac:dyDescent="0.25">
      <c r="A1324" s="1535" t="s">
        <v>786</v>
      </c>
      <c r="B1324" s="1536"/>
      <c r="C1324" s="1536"/>
      <c r="D1324" s="1536"/>
      <c r="E1324" s="1536"/>
      <c r="F1324" s="1536"/>
      <c r="G1324" s="1536"/>
      <c r="H1324" s="1536"/>
      <c r="I1324" s="1537"/>
    </row>
    <row r="1325" spans="1:9" ht="19.5" x14ac:dyDescent="0.2">
      <c r="A1325" s="1538" t="s">
        <v>487</v>
      </c>
      <c r="B1325" s="1539"/>
      <c r="C1325" s="1539"/>
      <c r="D1325" s="1539"/>
      <c r="E1325" s="1539"/>
      <c r="F1325" s="1539"/>
      <c r="G1325" s="1539"/>
      <c r="H1325" s="1539"/>
      <c r="I1325" s="1540"/>
    </row>
    <row r="1326" spans="1:9" ht="20.25" customHeight="1" x14ac:dyDescent="0.25">
      <c r="A1326" s="1541" t="s">
        <v>1392</v>
      </c>
      <c r="B1326" s="1542"/>
      <c r="C1326" s="1542"/>
      <c r="D1326" s="1542"/>
      <c r="E1326" s="1542"/>
      <c r="F1326" s="1542"/>
      <c r="G1326" s="1542"/>
      <c r="H1326" s="1542"/>
      <c r="I1326" s="1543"/>
    </row>
    <row r="1327" spans="1:9" ht="18.75" customHeight="1" thickBot="1" x14ac:dyDescent="0.3">
      <c r="A1327" s="1571" t="s">
        <v>277</v>
      </c>
      <c r="B1327" s="1571"/>
      <c r="C1327" s="1571"/>
      <c r="D1327" s="1571"/>
      <c r="E1327" s="1571"/>
      <c r="F1327" s="1571"/>
      <c r="G1327" s="1571"/>
      <c r="H1327" s="1571"/>
      <c r="I1327" s="1571"/>
    </row>
    <row r="1328" spans="1:9" ht="26.25" customHeight="1" thickBot="1" x14ac:dyDescent="0.25">
      <c r="A1328" s="1556" t="s">
        <v>404</v>
      </c>
      <c r="B1328" s="1557"/>
      <c r="C1328" s="1557"/>
      <c r="D1328" s="1557"/>
      <c r="E1328" s="1557"/>
      <c r="F1328" s="1557"/>
      <c r="G1328" s="1557"/>
      <c r="H1328" s="1557"/>
      <c r="I1328" s="1558"/>
    </row>
    <row r="1329" spans="1:9" s="120" customFormat="1" ht="54" customHeight="1" thickBot="1" x14ac:dyDescent="0.25">
      <c r="A1329" s="1363" t="s">
        <v>465</v>
      </c>
      <c r="B1329" s="163" t="s">
        <v>459</v>
      </c>
      <c r="C1329" s="1364" t="s">
        <v>455</v>
      </c>
      <c r="D1329" s="163" t="s">
        <v>458</v>
      </c>
      <c r="E1329" s="1285" t="s">
        <v>1</v>
      </c>
      <c r="F1329" s="163" t="s">
        <v>1393</v>
      </c>
      <c r="G1329" s="163" t="s">
        <v>1394</v>
      </c>
      <c r="H1329" s="163" t="s">
        <v>1395</v>
      </c>
      <c r="I1329" s="163" t="s">
        <v>1396</v>
      </c>
    </row>
    <row r="1330" spans="1:9" ht="18" x14ac:dyDescent="0.2">
      <c r="A1330" s="248">
        <v>20000000</v>
      </c>
      <c r="B1330" s="89"/>
      <c r="C1330" s="188"/>
      <c r="D1330" s="1370" t="s">
        <v>807</v>
      </c>
      <c r="E1330" s="90" t="s">
        <v>163</v>
      </c>
      <c r="F1330" s="91"/>
      <c r="G1330" s="1371"/>
      <c r="H1330" s="91"/>
      <c r="I1330" s="352"/>
    </row>
    <row r="1331" spans="1:9" ht="18" x14ac:dyDescent="0.2">
      <c r="A1331" s="249">
        <v>21000000</v>
      </c>
      <c r="B1331" s="78"/>
      <c r="C1331" s="182"/>
      <c r="D1331" s="374" t="s">
        <v>807</v>
      </c>
      <c r="E1331" s="11" t="s">
        <v>164</v>
      </c>
      <c r="F1331" s="74"/>
      <c r="G1331" s="18"/>
      <c r="H1331" s="74"/>
      <c r="I1331" s="19"/>
    </row>
    <row r="1332" spans="1:9" ht="18" x14ac:dyDescent="0.2">
      <c r="A1332" s="249">
        <v>21010000</v>
      </c>
      <c r="B1332" s="78"/>
      <c r="C1332" s="182"/>
      <c r="D1332" s="374" t="s">
        <v>807</v>
      </c>
      <c r="E1332" s="11" t="s">
        <v>165</v>
      </c>
      <c r="F1332" s="74"/>
      <c r="G1332" s="18"/>
      <c r="H1332" s="74"/>
      <c r="I1332" s="19"/>
    </row>
    <row r="1333" spans="1:9" ht="18" x14ac:dyDescent="0.2">
      <c r="A1333" s="250">
        <v>21010103</v>
      </c>
      <c r="B1333" s="162" t="s">
        <v>650</v>
      </c>
      <c r="C1333" s="184"/>
      <c r="D1333" s="370" t="s">
        <v>807</v>
      </c>
      <c r="E1333" s="79" t="s">
        <v>168</v>
      </c>
      <c r="F1333" s="80"/>
      <c r="G1333" s="18"/>
      <c r="H1333" s="80"/>
      <c r="I1333" s="19"/>
    </row>
    <row r="1334" spans="1:9" ht="18" x14ac:dyDescent="0.2">
      <c r="A1334" s="250">
        <v>21010104</v>
      </c>
      <c r="B1334" s="162" t="s">
        <v>650</v>
      </c>
      <c r="C1334" s="184"/>
      <c r="D1334" s="370" t="s">
        <v>807</v>
      </c>
      <c r="E1334" s="79" t="s">
        <v>169</v>
      </c>
      <c r="F1334" s="29">
        <f>G1334+(G1334*2%)</f>
        <v>355898.4</v>
      </c>
      <c r="G1334" s="18">
        <v>348920</v>
      </c>
      <c r="H1334" s="74">
        <f>G1334/12*9</f>
        <v>261690</v>
      </c>
      <c r="I1334" s="19">
        <f>AGRIC!D37</f>
        <v>284497</v>
      </c>
    </row>
    <row r="1335" spans="1:9" ht="18" x14ac:dyDescent="0.2">
      <c r="A1335" s="250">
        <v>21010105</v>
      </c>
      <c r="B1335" s="162" t="s">
        <v>650</v>
      </c>
      <c r="C1335" s="184"/>
      <c r="D1335" s="370" t="s">
        <v>807</v>
      </c>
      <c r="E1335" s="79" t="s">
        <v>170</v>
      </c>
      <c r="F1335" s="29">
        <f>G1335+(G1335*2%)</f>
        <v>96150.3</v>
      </c>
      <c r="G1335" s="18">
        <v>94265</v>
      </c>
      <c r="H1335" s="74">
        <f>G1335/12*9</f>
        <v>70698.75</v>
      </c>
      <c r="I1335" s="19">
        <f>AGRIC!D35</f>
        <v>94265</v>
      </c>
    </row>
    <row r="1336" spans="1:9" ht="18" x14ac:dyDescent="0.2">
      <c r="A1336" s="230">
        <v>21010106</v>
      </c>
      <c r="B1336" s="162" t="s">
        <v>650</v>
      </c>
      <c r="C1336" s="184"/>
      <c r="D1336" s="370" t="s">
        <v>807</v>
      </c>
      <c r="E1336" s="79" t="s">
        <v>171</v>
      </c>
      <c r="F1336" s="80"/>
      <c r="G1336" s="18"/>
      <c r="H1336" s="29"/>
      <c r="I1336" s="19"/>
    </row>
    <row r="1337" spans="1:9" ht="18" x14ac:dyDescent="0.2">
      <c r="A1337" s="234"/>
      <c r="B1337" s="162" t="s">
        <v>650</v>
      </c>
      <c r="C1337" s="184"/>
      <c r="D1337" s="370" t="s">
        <v>807</v>
      </c>
      <c r="E1337" s="63" t="s">
        <v>686</v>
      </c>
      <c r="F1337" s="80"/>
      <c r="G1337" s="18">
        <v>66477.75</v>
      </c>
      <c r="H1337" s="29"/>
      <c r="I1337" s="19">
        <v>960000</v>
      </c>
    </row>
    <row r="1338" spans="1:9" ht="18" x14ac:dyDescent="0.2">
      <c r="A1338" s="249" t="s">
        <v>703</v>
      </c>
      <c r="B1338" s="162"/>
      <c r="C1338" s="182"/>
      <c r="D1338" s="374" t="s">
        <v>807</v>
      </c>
      <c r="E1338" s="11" t="s">
        <v>192</v>
      </c>
      <c r="F1338" s="80"/>
      <c r="G1338" s="18"/>
      <c r="H1338" s="29"/>
      <c r="I1338" s="19"/>
    </row>
    <row r="1339" spans="1:9" ht="18" x14ac:dyDescent="0.2">
      <c r="A1339" s="230">
        <v>21020301</v>
      </c>
      <c r="B1339" s="162" t="s">
        <v>650</v>
      </c>
      <c r="C1339" s="184"/>
      <c r="D1339" s="370" t="s">
        <v>807</v>
      </c>
      <c r="E1339" s="63" t="s">
        <v>177</v>
      </c>
      <c r="F1339" s="102"/>
      <c r="G1339" s="357"/>
      <c r="H1339" s="345"/>
      <c r="I1339" s="1441"/>
    </row>
    <row r="1340" spans="1:9" ht="18" x14ac:dyDescent="0.2">
      <c r="A1340" s="230">
        <v>21020302</v>
      </c>
      <c r="B1340" s="162" t="s">
        <v>650</v>
      </c>
      <c r="C1340" s="184"/>
      <c r="D1340" s="370" t="s">
        <v>807</v>
      </c>
      <c r="E1340" s="63" t="s">
        <v>178</v>
      </c>
      <c r="F1340" s="102"/>
      <c r="G1340" s="357"/>
      <c r="H1340" s="345"/>
      <c r="I1340" s="1441"/>
    </row>
    <row r="1341" spans="1:9" ht="18" x14ac:dyDescent="0.2">
      <c r="A1341" s="230">
        <v>21020303</v>
      </c>
      <c r="B1341" s="162" t="s">
        <v>650</v>
      </c>
      <c r="C1341" s="184"/>
      <c r="D1341" s="370" t="s">
        <v>807</v>
      </c>
      <c r="E1341" s="63" t="s">
        <v>179</v>
      </c>
      <c r="F1341" s="102"/>
      <c r="G1341" s="357"/>
      <c r="H1341" s="345"/>
      <c r="I1341" s="1441"/>
    </row>
    <row r="1342" spans="1:9" ht="18" x14ac:dyDescent="0.2">
      <c r="A1342" s="230">
        <v>21020304</v>
      </c>
      <c r="B1342" s="162" t="s">
        <v>650</v>
      </c>
      <c r="C1342" s="184"/>
      <c r="D1342" s="370" t="s">
        <v>807</v>
      </c>
      <c r="E1342" s="63" t="s">
        <v>180</v>
      </c>
      <c r="F1342" s="102"/>
      <c r="G1342" s="357"/>
      <c r="H1342" s="345"/>
      <c r="I1342" s="1441"/>
    </row>
    <row r="1343" spans="1:9" ht="18" x14ac:dyDescent="0.2">
      <c r="A1343" s="230">
        <v>21020312</v>
      </c>
      <c r="B1343" s="162" t="s">
        <v>650</v>
      </c>
      <c r="C1343" s="184"/>
      <c r="D1343" s="370" t="s">
        <v>807</v>
      </c>
      <c r="E1343" s="63" t="s">
        <v>183</v>
      </c>
      <c r="F1343" s="102"/>
      <c r="G1343" s="357"/>
      <c r="H1343" s="345"/>
      <c r="I1343" s="1441"/>
    </row>
    <row r="1344" spans="1:9" ht="18" x14ac:dyDescent="0.2">
      <c r="A1344" s="230">
        <v>21020315</v>
      </c>
      <c r="B1344" s="162" t="s">
        <v>650</v>
      </c>
      <c r="C1344" s="184"/>
      <c r="D1344" s="370" t="s">
        <v>807</v>
      </c>
      <c r="E1344" s="63" t="s">
        <v>186</v>
      </c>
      <c r="F1344" s="102"/>
      <c r="G1344" s="357"/>
      <c r="H1344" s="345"/>
      <c r="I1344" s="1441"/>
    </row>
    <row r="1345" spans="1:9" ht="18" x14ac:dyDescent="0.2">
      <c r="A1345" s="249">
        <v>21020400</v>
      </c>
      <c r="B1345" s="162"/>
      <c r="C1345" s="182"/>
      <c r="D1345" s="374" t="s">
        <v>807</v>
      </c>
      <c r="E1345" s="11" t="s">
        <v>193</v>
      </c>
      <c r="F1345" s="80"/>
      <c r="G1345" s="18"/>
      <c r="H1345" s="29"/>
      <c r="I1345" s="19"/>
    </row>
    <row r="1346" spans="1:9" ht="18" x14ac:dyDescent="0.2">
      <c r="A1346" s="250">
        <v>21020401</v>
      </c>
      <c r="B1346" s="162" t="s">
        <v>650</v>
      </c>
      <c r="C1346" s="184"/>
      <c r="D1346" s="370" t="s">
        <v>807</v>
      </c>
      <c r="E1346" s="63" t="s">
        <v>177</v>
      </c>
      <c r="F1346" s="29">
        <f t="shared" ref="F1346:F1358" si="43">G1346+(G1346*2%)</f>
        <v>124564.43999999999</v>
      </c>
      <c r="G1346" s="18">
        <v>122121.99999999999</v>
      </c>
      <c r="H1346" s="74">
        <f>G1346/12*9</f>
        <v>91591.499999999985</v>
      </c>
      <c r="I1346" s="19">
        <f>AGRIC!F37</f>
        <v>99573.95</v>
      </c>
    </row>
    <row r="1347" spans="1:9" ht="18" x14ac:dyDescent="0.2">
      <c r="A1347" s="250">
        <v>21020402</v>
      </c>
      <c r="B1347" s="162" t="s">
        <v>650</v>
      </c>
      <c r="C1347" s="184"/>
      <c r="D1347" s="370" t="s">
        <v>807</v>
      </c>
      <c r="E1347" s="63" t="s">
        <v>178</v>
      </c>
      <c r="F1347" s="29">
        <f t="shared" si="43"/>
        <v>71179.679999999993</v>
      </c>
      <c r="G1347" s="18">
        <v>69784</v>
      </c>
      <c r="H1347" s="74">
        <f>G1347/12*9</f>
        <v>52338</v>
      </c>
      <c r="I1347" s="19">
        <f>AGRIC!G37</f>
        <v>56899.4</v>
      </c>
    </row>
    <row r="1348" spans="1:9" ht="18" x14ac:dyDescent="0.2">
      <c r="A1348" s="250">
        <v>21020403</v>
      </c>
      <c r="B1348" s="162" t="s">
        <v>650</v>
      </c>
      <c r="C1348" s="184"/>
      <c r="D1348" s="370" t="s">
        <v>807</v>
      </c>
      <c r="E1348" s="63" t="s">
        <v>179</v>
      </c>
      <c r="F1348" s="29">
        <f t="shared" si="43"/>
        <v>7711.2</v>
      </c>
      <c r="G1348" s="18">
        <v>7560</v>
      </c>
      <c r="H1348" s="74">
        <f>G1348/12*9</f>
        <v>5670</v>
      </c>
      <c r="I1348" s="19">
        <f>AGRIC!H37</f>
        <v>7560</v>
      </c>
    </row>
    <row r="1349" spans="1:9" ht="18" x14ac:dyDescent="0.2">
      <c r="A1349" s="250">
        <v>21020404</v>
      </c>
      <c r="B1349" s="162" t="s">
        <v>650</v>
      </c>
      <c r="C1349" s="184"/>
      <c r="D1349" s="370" t="s">
        <v>807</v>
      </c>
      <c r="E1349" s="63" t="s">
        <v>180</v>
      </c>
      <c r="F1349" s="29">
        <f t="shared" si="43"/>
        <v>17794.919999999998</v>
      </c>
      <c r="G1349" s="18">
        <v>17446</v>
      </c>
      <c r="H1349" s="74">
        <f>G1349/12*9</f>
        <v>13084.5</v>
      </c>
      <c r="I1349" s="19">
        <f>AGRIC!I37</f>
        <v>14224.85</v>
      </c>
    </row>
    <row r="1350" spans="1:9" ht="18" x14ac:dyDescent="0.2">
      <c r="A1350" s="250" t="s">
        <v>535</v>
      </c>
      <c r="B1350" s="162" t="s">
        <v>650</v>
      </c>
      <c r="C1350" s="184"/>
      <c r="D1350" s="370" t="s">
        <v>807</v>
      </c>
      <c r="E1350" s="63" t="s">
        <v>183</v>
      </c>
      <c r="F1350" s="29">
        <f t="shared" si="43"/>
        <v>0</v>
      </c>
      <c r="G1350" s="18"/>
      <c r="H1350" s="29"/>
      <c r="I1350" s="19"/>
    </row>
    <row r="1351" spans="1:9" ht="18" x14ac:dyDescent="0.2">
      <c r="A1351" s="250">
        <v>21020415</v>
      </c>
      <c r="B1351" s="162" t="s">
        <v>650</v>
      </c>
      <c r="C1351" s="184"/>
      <c r="D1351" s="370" t="s">
        <v>807</v>
      </c>
      <c r="E1351" s="63" t="s">
        <v>186</v>
      </c>
      <c r="F1351" s="29">
        <f t="shared" si="43"/>
        <v>42274.92</v>
      </c>
      <c r="G1351" s="18">
        <v>41446</v>
      </c>
      <c r="H1351" s="74">
        <f>G1351/12*9</f>
        <v>31084.5</v>
      </c>
      <c r="I1351" s="19">
        <f>AGRIC!J37</f>
        <v>38224.85</v>
      </c>
    </row>
    <row r="1352" spans="1:9" ht="18" x14ac:dyDescent="0.2">
      <c r="A1352" s="249">
        <v>21020500</v>
      </c>
      <c r="B1352" s="78"/>
      <c r="C1352" s="182"/>
      <c r="D1352" s="374" t="s">
        <v>807</v>
      </c>
      <c r="E1352" s="11" t="s">
        <v>194</v>
      </c>
      <c r="F1352" s="29">
        <f t="shared" si="43"/>
        <v>0</v>
      </c>
      <c r="G1352" s="18"/>
      <c r="H1352" s="80"/>
      <c r="I1352" s="19"/>
    </row>
    <row r="1353" spans="1:9" ht="18" x14ac:dyDescent="0.2">
      <c r="A1353" s="250">
        <v>21020501</v>
      </c>
      <c r="B1353" s="162" t="s">
        <v>650</v>
      </c>
      <c r="C1353" s="184"/>
      <c r="D1353" s="370" t="s">
        <v>807</v>
      </c>
      <c r="E1353" s="63" t="s">
        <v>177</v>
      </c>
      <c r="F1353" s="29">
        <f t="shared" si="43"/>
        <v>33652.605000000003</v>
      </c>
      <c r="G1353" s="121">
        <v>32992.75</v>
      </c>
      <c r="H1353" s="74">
        <f t="shared" ref="H1353:H1358" si="44">G1353/12*9</f>
        <v>24744.5625</v>
      </c>
      <c r="I1353" s="359">
        <f>AGRIC!F35</f>
        <v>32992.75</v>
      </c>
    </row>
    <row r="1354" spans="1:9" ht="18" x14ac:dyDescent="0.2">
      <c r="A1354" s="251">
        <v>21020502</v>
      </c>
      <c r="B1354" s="162" t="s">
        <v>650</v>
      </c>
      <c r="C1354" s="186"/>
      <c r="D1354" s="370" t="s">
        <v>807</v>
      </c>
      <c r="E1354" s="63" t="s">
        <v>178</v>
      </c>
      <c r="F1354" s="29">
        <f t="shared" si="43"/>
        <v>19230.060000000001</v>
      </c>
      <c r="G1354" s="121">
        <v>18853</v>
      </c>
      <c r="H1354" s="74">
        <f t="shared" si="44"/>
        <v>14139.75</v>
      </c>
      <c r="I1354" s="359">
        <f>AGRIC!G35</f>
        <v>18853</v>
      </c>
    </row>
    <row r="1355" spans="1:9" ht="18" x14ac:dyDescent="0.2">
      <c r="A1355" s="251">
        <v>21020503</v>
      </c>
      <c r="B1355" s="162" t="s">
        <v>650</v>
      </c>
      <c r="C1355" s="186"/>
      <c r="D1355" s="370" t="s">
        <v>807</v>
      </c>
      <c r="E1355" s="63" t="s">
        <v>179</v>
      </c>
      <c r="F1355" s="29">
        <f t="shared" si="43"/>
        <v>5508</v>
      </c>
      <c r="G1355" s="121">
        <v>5400</v>
      </c>
      <c r="H1355" s="74">
        <f t="shared" si="44"/>
        <v>4050</v>
      </c>
      <c r="I1355" s="359">
        <f>AGRIC!H35</f>
        <v>5400</v>
      </c>
    </row>
    <row r="1356" spans="1:9" ht="18" x14ac:dyDescent="0.2">
      <c r="A1356" s="251">
        <v>21020504</v>
      </c>
      <c r="B1356" s="162" t="s">
        <v>650</v>
      </c>
      <c r="C1356" s="186"/>
      <c r="D1356" s="370" t="s">
        <v>807</v>
      </c>
      <c r="E1356" s="63" t="s">
        <v>180</v>
      </c>
      <c r="F1356" s="29">
        <f t="shared" si="43"/>
        <v>4807.5150000000003</v>
      </c>
      <c r="G1356" s="121">
        <v>4713.25</v>
      </c>
      <c r="H1356" s="74">
        <f t="shared" si="44"/>
        <v>3534.9375</v>
      </c>
      <c r="I1356" s="359">
        <f>AGRIC!I35</f>
        <v>4713.25</v>
      </c>
    </row>
    <row r="1357" spans="1:9" ht="18" x14ac:dyDescent="0.2">
      <c r="A1357" s="251" t="s">
        <v>535</v>
      </c>
      <c r="B1357" s="162" t="s">
        <v>650</v>
      </c>
      <c r="C1357" s="186"/>
      <c r="D1357" s="370" t="s">
        <v>807</v>
      </c>
      <c r="E1357" s="63" t="s">
        <v>183</v>
      </c>
      <c r="F1357" s="29">
        <f t="shared" si="43"/>
        <v>0</v>
      </c>
      <c r="G1357" s="121"/>
      <c r="H1357" s="74">
        <f t="shared" si="44"/>
        <v>0</v>
      </c>
      <c r="I1357" s="359"/>
    </row>
    <row r="1358" spans="1:9" ht="18" x14ac:dyDescent="0.2">
      <c r="A1358" s="251">
        <v>21020515</v>
      </c>
      <c r="B1358" s="162" t="s">
        <v>650</v>
      </c>
      <c r="C1358" s="186"/>
      <c r="D1358" s="370" t="s">
        <v>807</v>
      </c>
      <c r="E1358" s="63" t="s">
        <v>186</v>
      </c>
      <c r="F1358" s="29">
        <f t="shared" si="43"/>
        <v>70290.16859999999</v>
      </c>
      <c r="G1358" s="121">
        <v>68911.929999999993</v>
      </c>
      <c r="H1358" s="74">
        <f t="shared" si="44"/>
        <v>51683.947499999995</v>
      </c>
      <c r="I1358" s="359">
        <f>AGRIC!J35</f>
        <v>68911.929999999993</v>
      </c>
    </row>
    <row r="1359" spans="1:9" ht="18" x14ac:dyDescent="0.2">
      <c r="A1359" s="231">
        <v>21020600</v>
      </c>
      <c r="B1359" s="83"/>
      <c r="C1359" s="185"/>
      <c r="D1359" s="374" t="s">
        <v>807</v>
      </c>
      <c r="E1359" s="11" t="s">
        <v>195</v>
      </c>
      <c r="F1359" s="80"/>
      <c r="G1359" s="121"/>
      <c r="H1359" s="80"/>
      <c r="I1359" s="359"/>
    </row>
    <row r="1360" spans="1:9" ht="18" x14ac:dyDescent="0.2">
      <c r="A1360" s="241">
        <v>21020605</v>
      </c>
      <c r="B1360" s="162" t="s">
        <v>650</v>
      </c>
      <c r="C1360" s="186"/>
      <c r="D1360" s="370" t="s">
        <v>807</v>
      </c>
      <c r="E1360" s="79" t="s">
        <v>198</v>
      </c>
      <c r="F1360" s="80"/>
      <c r="G1360" s="121"/>
      <c r="H1360" s="80"/>
      <c r="I1360" s="359"/>
    </row>
    <row r="1361" spans="1:9" ht="18" x14ac:dyDescent="0.2">
      <c r="A1361" s="232">
        <v>21030100</v>
      </c>
      <c r="B1361" s="85"/>
      <c r="C1361" s="187"/>
      <c r="D1361" s="374" t="s">
        <v>807</v>
      </c>
      <c r="E1361" s="58" t="s">
        <v>199</v>
      </c>
      <c r="F1361" s="74"/>
      <c r="G1361" s="29"/>
      <c r="H1361" s="29"/>
      <c r="I1361" s="720"/>
    </row>
    <row r="1362" spans="1:9" ht="18" x14ac:dyDescent="0.2">
      <c r="A1362" s="1379">
        <v>22010100</v>
      </c>
      <c r="B1362" s="162" t="s">
        <v>1322</v>
      </c>
      <c r="C1362" s="215"/>
      <c r="D1362" s="370" t="s">
        <v>807</v>
      </c>
      <c r="E1362" s="972" t="s">
        <v>1389</v>
      </c>
      <c r="F1362" s="74"/>
      <c r="G1362" s="29">
        <v>420000</v>
      </c>
      <c r="H1362" s="29"/>
      <c r="I1362" s="19"/>
    </row>
    <row r="1363" spans="1:9" ht="18" x14ac:dyDescent="0.2">
      <c r="A1363" s="245">
        <v>22020000</v>
      </c>
      <c r="B1363" s="85"/>
      <c r="C1363" s="187"/>
      <c r="D1363" s="370" t="s">
        <v>807</v>
      </c>
      <c r="E1363" s="58" t="s">
        <v>203</v>
      </c>
      <c r="F1363" s="80"/>
      <c r="G1363" s="121"/>
      <c r="H1363" s="80"/>
      <c r="I1363" s="359"/>
    </row>
    <row r="1364" spans="1:9" ht="18" x14ac:dyDescent="0.2">
      <c r="A1364" s="245">
        <v>22020100</v>
      </c>
      <c r="B1364" s="85"/>
      <c r="C1364" s="187"/>
      <c r="D1364" s="374" t="s">
        <v>807</v>
      </c>
      <c r="E1364" s="58" t="s">
        <v>204</v>
      </c>
      <c r="F1364" s="80"/>
      <c r="G1364" s="121"/>
      <c r="H1364" s="80"/>
      <c r="I1364" s="359"/>
    </row>
    <row r="1365" spans="1:9" ht="18" x14ac:dyDescent="0.2">
      <c r="A1365" s="253">
        <v>22020102</v>
      </c>
      <c r="B1365" s="162" t="s">
        <v>650</v>
      </c>
      <c r="C1365" s="174"/>
      <c r="D1365" s="370" t="s">
        <v>807</v>
      </c>
      <c r="E1365" s="84" t="s">
        <v>206</v>
      </c>
      <c r="F1365" s="80">
        <v>250000</v>
      </c>
      <c r="G1365" s="121">
        <v>100000</v>
      </c>
      <c r="H1365" s="80"/>
      <c r="I1365" s="359">
        <v>100000</v>
      </c>
    </row>
    <row r="1366" spans="1:9" ht="18" x14ac:dyDescent="0.2">
      <c r="A1366" s="245">
        <v>22020300</v>
      </c>
      <c r="B1366" s="85"/>
      <c r="C1366" s="187"/>
      <c r="D1366" s="374" t="s">
        <v>807</v>
      </c>
      <c r="E1366" s="58" t="s">
        <v>212</v>
      </c>
      <c r="F1366" s="80"/>
      <c r="G1366" s="121"/>
      <c r="H1366" s="80"/>
      <c r="I1366" s="359"/>
    </row>
    <row r="1367" spans="1:9" ht="18.75" thickBot="1" x14ac:dyDescent="0.25">
      <c r="A1367" s="1435">
        <v>22020313</v>
      </c>
      <c r="B1367" s="1336" t="s">
        <v>650</v>
      </c>
      <c r="C1367" s="1373"/>
      <c r="D1367" s="902" t="s">
        <v>807</v>
      </c>
      <c r="E1367" s="1439" t="s">
        <v>835</v>
      </c>
      <c r="F1367" s="1376">
        <v>2000000</v>
      </c>
      <c r="G1367" s="1397">
        <v>3000000</v>
      </c>
      <c r="H1367" s="1376">
        <v>1498000</v>
      </c>
      <c r="I1367" s="1398">
        <v>3000000</v>
      </c>
    </row>
    <row r="1368" spans="1:9" ht="18.75" thickBot="1" x14ac:dyDescent="0.25">
      <c r="A1368" s="1432"/>
      <c r="B1368" s="1400"/>
      <c r="C1368" s="1401"/>
      <c r="D1368" s="1400"/>
      <c r="E1368" s="1440" t="s">
        <v>164</v>
      </c>
      <c r="F1368" s="1421">
        <f>SUM(F1334:F1360)</f>
        <v>849062.20860000013</v>
      </c>
      <c r="G1368" s="1421">
        <f>SUM(G1334:G1362)</f>
        <v>1318891.68</v>
      </c>
      <c r="H1368" s="1421">
        <f>SUM(H1334:H1360)</f>
        <v>624310.44750000001</v>
      </c>
      <c r="I1368" s="1433">
        <f>SUM(I1334:I1362)</f>
        <v>1686115.98</v>
      </c>
    </row>
    <row r="1369" spans="1:9" ht="18.75" thickBot="1" x14ac:dyDescent="0.25">
      <c r="A1369" s="578"/>
      <c r="B1369" s="553"/>
      <c r="C1369" s="554"/>
      <c r="D1369" s="553"/>
      <c r="E1369" s="563" t="s">
        <v>203</v>
      </c>
      <c r="F1369" s="560">
        <f>SUM(F1365:F1367)</f>
        <v>2250000</v>
      </c>
      <c r="G1369" s="560">
        <f>SUM(G1365:G1367)</f>
        <v>3100000</v>
      </c>
      <c r="H1369" s="560">
        <f>SUM(H1365:H1367)</f>
        <v>1498000</v>
      </c>
      <c r="I1369" s="560">
        <f>SUM(I1365:I1367)</f>
        <v>3100000</v>
      </c>
    </row>
    <row r="1370" spans="1:9" ht="18.75" thickBot="1" x14ac:dyDescent="0.25">
      <c r="A1370" s="168"/>
      <c r="B1370" s="400"/>
      <c r="C1370" s="205"/>
      <c r="D1370" s="400"/>
      <c r="E1370" s="401" t="s">
        <v>296</v>
      </c>
      <c r="F1370" s="396">
        <f>SUM(F1368:F1369)</f>
        <v>3099062.2086</v>
      </c>
      <c r="G1370" s="396">
        <f>SUM(G1368:G1369)</f>
        <v>4418891.68</v>
      </c>
      <c r="H1370" s="396">
        <f>SUM(H1368:H1369)</f>
        <v>2122310.4474999998</v>
      </c>
      <c r="I1370" s="396">
        <f>SUM(I1368:I1369)</f>
        <v>4786115.9800000004</v>
      </c>
    </row>
    <row r="1371" spans="1:9" ht="22.5" x14ac:dyDescent="0.25">
      <c r="A1371" s="1535" t="s">
        <v>786</v>
      </c>
      <c r="B1371" s="1536"/>
      <c r="C1371" s="1536"/>
      <c r="D1371" s="1536"/>
      <c r="E1371" s="1536"/>
      <c r="F1371" s="1536"/>
      <c r="G1371" s="1536"/>
      <c r="H1371" s="1536"/>
      <c r="I1371" s="1537"/>
    </row>
    <row r="1372" spans="1:9" ht="19.5" x14ac:dyDescent="0.2">
      <c r="A1372" s="1538" t="s">
        <v>487</v>
      </c>
      <c r="B1372" s="1539"/>
      <c r="C1372" s="1539"/>
      <c r="D1372" s="1539"/>
      <c r="E1372" s="1539"/>
      <c r="F1372" s="1539"/>
      <c r="G1372" s="1539"/>
      <c r="H1372" s="1539"/>
      <c r="I1372" s="1540"/>
    </row>
    <row r="1373" spans="1:9" ht="27.95" customHeight="1" x14ac:dyDescent="0.25">
      <c r="A1373" s="1541" t="s">
        <v>1392</v>
      </c>
      <c r="B1373" s="1542"/>
      <c r="C1373" s="1542"/>
      <c r="D1373" s="1542"/>
      <c r="E1373" s="1542"/>
      <c r="F1373" s="1542"/>
      <c r="G1373" s="1542"/>
      <c r="H1373" s="1542"/>
      <c r="I1373" s="1543"/>
    </row>
    <row r="1374" spans="1:9" ht="27.95" customHeight="1" thickBot="1" x14ac:dyDescent="0.3">
      <c r="A1374" s="1571" t="s">
        <v>330</v>
      </c>
      <c r="B1374" s="1571"/>
      <c r="C1374" s="1571"/>
      <c r="D1374" s="1571"/>
      <c r="E1374" s="1571"/>
      <c r="F1374" s="1571"/>
      <c r="G1374" s="1571"/>
      <c r="H1374" s="1571"/>
      <c r="I1374" s="1571"/>
    </row>
    <row r="1375" spans="1:9" ht="21" customHeight="1" thickBot="1" x14ac:dyDescent="0.25">
      <c r="A1375" s="1550" t="s">
        <v>406</v>
      </c>
      <c r="B1375" s="1551"/>
      <c r="C1375" s="1551"/>
      <c r="D1375" s="1551"/>
      <c r="E1375" s="1551"/>
      <c r="F1375" s="1551"/>
      <c r="G1375" s="1551"/>
      <c r="H1375" s="1551"/>
      <c r="I1375" s="1552"/>
    </row>
    <row r="1376" spans="1:9" s="120" customFormat="1" ht="53.25" customHeight="1" thickBot="1" x14ac:dyDescent="0.25">
      <c r="A1376" s="169" t="s">
        <v>704</v>
      </c>
      <c r="B1376" s="2" t="s">
        <v>459</v>
      </c>
      <c r="C1376" s="206" t="s">
        <v>455</v>
      </c>
      <c r="D1376" s="128" t="s">
        <v>458</v>
      </c>
      <c r="E1376" s="129" t="s">
        <v>1</v>
      </c>
      <c r="F1376" s="2" t="s">
        <v>1393</v>
      </c>
      <c r="G1376" s="2" t="s">
        <v>1394</v>
      </c>
      <c r="H1376" s="2" t="s">
        <v>1395</v>
      </c>
      <c r="I1376" s="2" t="s">
        <v>1396</v>
      </c>
    </row>
    <row r="1377" spans="1:9" ht="18.75" customHeight="1" x14ac:dyDescent="0.2">
      <c r="A1377" s="255">
        <v>22400100101</v>
      </c>
      <c r="B1377" s="281" t="s">
        <v>650</v>
      </c>
      <c r="C1377" s="179"/>
      <c r="D1377" s="496" t="s">
        <v>807</v>
      </c>
      <c r="E1377" s="61" t="s">
        <v>368</v>
      </c>
      <c r="F1377" s="62">
        <f>F1445</f>
        <v>8027025.4057999998</v>
      </c>
      <c r="G1377" s="62">
        <f>G1445</f>
        <v>41882447.640000001</v>
      </c>
      <c r="H1377" s="62">
        <f>H1445</f>
        <v>26885348.092500001</v>
      </c>
      <c r="I1377" s="62">
        <f>I1445</f>
        <v>63270220.358000003</v>
      </c>
    </row>
    <row r="1378" spans="1:9" ht="18.75" customHeight="1" x14ac:dyDescent="0.2">
      <c r="A1378" s="253">
        <v>22400100102</v>
      </c>
      <c r="B1378" s="81" t="s">
        <v>650</v>
      </c>
      <c r="C1378" s="174"/>
      <c r="D1378" s="496" t="s">
        <v>807</v>
      </c>
      <c r="E1378" s="63" t="s">
        <v>405</v>
      </c>
      <c r="F1378" s="64">
        <f>F1506</f>
        <v>38974307.198399998</v>
      </c>
      <c r="G1378" s="64">
        <f>G1506</f>
        <v>65225413.120000005</v>
      </c>
      <c r="H1378" s="64">
        <f>H1506</f>
        <v>32441372.940000001</v>
      </c>
      <c r="I1378" s="64">
        <f>I1506</f>
        <v>69418163.719999999</v>
      </c>
    </row>
    <row r="1379" spans="1:9" ht="18.75" customHeight="1" x14ac:dyDescent="0.2">
      <c r="A1379" s="253">
        <v>22400100104</v>
      </c>
      <c r="B1379" s="81" t="s">
        <v>650</v>
      </c>
      <c r="C1379" s="174"/>
      <c r="D1379" s="496" t="s">
        <v>807</v>
      </c>
      <c r="E1379" s="63" t="s">
        <v>370</v>
      </c>
      <c r="F1379" s="64">
        <f>F1564</f>
        <v>8875576.4737999998</v>
      </c>
      <c r="G1379" s="64">
        <f>G1564</f>
        <v>22237234.84</v>
      </c>
      <c r="H1379" s="64">
        <f>H1564</f>
        <v>13784085.6425</v>
      </c>
      <c r="I1379" s="64">
        <f>I1564</f>
        <v>24252857.939999998</v>
      </c>
    </row>
    <row r="1380" spans="1:9" ht="18" customHeight="1" x14ac:dyDescent="0.2">
      <c r="A1380" s="253">
        <v>22400100105</v>
      </c>
      <c r="B1380" s="81" t="s">
        <v>650</v>
      </c>
      <c r="C1380" s="174"/>
      <c r="D1380" s="496" t="s">
        <v>807</v>
      </c>
      <c r="E1380" s="63" t="s">
        <v>371</v>
      </c>
      <c r="F1380" s="64">
        <f>F1628</f>
        <v>40194893.317400001</v>
      </c>
      <c r="G1380" s="64">
        <f>G1628</f>
        <v>47521826.120000005</v>
      </c>
      <c r="H1380" s="64">
        <f>H1628</f>
        <v>22894498.0275</v>
      </c>
      <c r="I1380" s="64">
        <f>I1628</f>
        <v>52597054.420000002</v>
      </c>
    </row>
    <row r="1381" spans="1:9" ht="18" x14ac:dyDescent="0.2">
      <c r="A1381" s="253">
        <v>22400100106</v>
      </c>
      <c r="B1381" s="81" t="s">
        <v>650</v>
      </c>
      <c r="C1381" s="174"/>
      <c r="D1381" s="496" t="s">
        <v>807</v>
      </c>
      <c r="E1381" s="63" t="s">
        <v>372</v>
      </c>
      <c r="F1381" s="64">
        <f>F1683</f>
        <v>3969822.5606</v>
      </c>
      <c r="G1381" s="64">
        <f>G1683</f>
        <v>6301263.8799999999</v>
      </c>
      <c r="H1381" s="64">
        <f>H1683</f>
        <v>3099163.6475</v>
      </c>
      <c r="I1381" s="64">
        <f>I1683</f>
        <v>6750111.5800000001</v>
      </c>
    </row>
    <row r="1382" spans="1:9" ht="18" x14ac:dyDescent="0.2">
      <c r="A1382" s="256">
        <v>22400100107</v>
      </c>
      <c r="B1382" s="81" t="s">
        <v>650</v>
      </c>
      <c r="C1382" s="207"/>
      <c r="D1382" s="496" t="s">
        <v>807</v>
      </c>
      <c r="E1382" s="118" t="s">
        <v>373</v>
      </c>
      <c r="F1382" s="119">
        <f>F1732</f>
        <v>0</v>
      </c>
      <c r="G1382" s="119">
        <f>G1732</f>
        <v>3100000</v>
      </c>
      <c r="H1382" s="119">
        <f>H1732</f>
        <v>0</v>
      </c>
      <c r="I1382" s="119">
        <f>I1732</f>
        <v>3100000</v>
      </c>
    </row>
    <row r="1383" spans="1:9" ht="18" x14ac:dyDescent="0.2">
      <c r="A1383" s="253"/>
      <c r="B1383" s="4"/>
      <c r="C1383" s="174"/>
      <c r="D1383" s="4"/>
      <c r="E1383" s="63"/>
      <c r="F1383" s="64"/>
      <c r="G1383" s="337"/>
      <c r="H1383" s="64"/>
      <c r="I1383" s="350"/>
    </row>
    <row r="1384" spans="1:9" ht="18.75" thickBot="1" x14ac:dyDescent="0.25">
      <c r="A1384" s="256"/>
      <c r="B1384" s="130"/>
      <c r="C1384" s="207"/>
      <c r="D1384" s="130"/>
      <c r="E1384" s="118"/>
      <c r="F1384" s="119"/>
      <c r="G1384" s="343"/>
      <c r="H1384" s="119"/>
      <c r="I1384" s="356"/>
    </row>
    <row r="1385" spans="1:9" ht="18.75" thickBot="1" x14ac:dyDescent="0.25">
      <c r="A1385" s="166"/>
      <c r="B1385" s="398"/>
      <c r="C1385" s="190"/>
      <c r="D1385" s="398"/>
      <c r="E1385" s="469" t="s">
        <v>296</v>
      </c>
      <c r="F1385" s="464">
        <f>SUM(F1377:F1384)</f>
        <v>100041624.95599999</v>
      </c>
      <c r="G1385" s="464">
        <f>SUM(G1377:G1384)</f>
        <v>186268185.60000002</v>
      </c>
      <c r="H1385" s="464">
        <f>SUM(H1377:H1384)</f>
        <v>99104468.349999994</v>
      </c>
      <c r="I1385" s="464">
        <f>SUM(I1377:I1384)</f>
        <v>219388408.01800004</v>
      </c>
    </row>
    <row r="1386" spans="1:9" ht="18" x14ac:dyDescent="0.2">
      <c r="A1386" s="1580" t="s">
        <v>508</v>
      </c>
      <c r="B1386" s="1581"/>
      <c r="C1386" s="1581"/>
      <c r="D1386" s="1581"/>
      <c r="E1386" s="1581"/>
      <c r="F1386" s="1581"/>
      <c r="G1386" s="1581"/>
      <c r="H1386" s="1581"/>
      <c r="I1386" s="1582"/>
    </row>
    <row r="1387" spans="1:9" ht="18" x14ac:dyDescent="0.2">
      <c r="A1387" s="245"/>
      <c r="B1387" s="374"/>
      <c r="C1387" s="187"/>
      <c r="D1387" s="374"/>
      <c r="E1387" s="380" t="s">
        <v>164</v>
      </c>
      <c r="F1387" s="481">
        <f t="shared" ref="F1387:I1388" si="45">SUM(F1443+F1504+F1562+F1626+F1681+F1730)</f>
        <v>31081804.956</v>
      </c>
      <c r="G1387" s="481">
        <f t="shared" si="45"/>
        <v>44968185.600000009</v>
      </c>
      <c r="H1387" s="481">
        <f t="shared" si="45"/>
        <v>22854268.350000001</v>
      </c>
      <c r="I1387" s="481">
        <f t="shared" si="45"/>
        <v>45588408.017999999</v>
      </c>
    </row>
    <row r="1388" spans="1:9" ht="18.75" thickBot="1" x14ac:dyDescent="0.25">
      <c r="A1388" s="257"/>
      <c r="B1388" s="482"/>
      <c r="C1388" s="208"/>
      <c r="D1388" s="482"/>
      <c r="E1388" s="483" t="s">
        <v>203</v>
      </c>
      <c r="F1388" s="484">
        <f t="shared" si="45"/>
        <v>68959820</v>
      </c>
      <c r="G1388" s="484">
        <f t="shared" si="45"/>
        <v>141300000</v>
      </c>
      <c r="H1388" s="484">
        <f t="shared" si="45"/>
        <v>76250200</v>
      </c>
      <c r="I1388" s="484">
        <f t="shared" si="45"/>
        <v>173800000</v>
      </c>
    </row>
    <row r="1389" spans="1:9" ht="18.75" thickBot="1" x14ac:dyDescent="0.25">
      <c r="A1389" s="170"/>
      <c r="B1389" s="485"/>
      <c r="C1389" s="209"/>
      <c r="D1389" s="485"/>
      <c r="E1389" s="486" t="s">
        <v>296</v>
      </c>
      <c r="F1389" s="487">
        <f>SUM(F1387:F1388)</f>
        <v>100041624.956</v>
      </c>
      <c r="G1389" s="487">
        <f>SUM(G1387:G1388)</f>
        <v>186268185.60000002</v>
      </c>
      <c r="H1389" s="487">
        <f>SUM(H1387:H1388)</f>
        <v>99104468.349999994</v>
      </c>
      <c r="I1389" s="487">
        <f>SUM(I1387:I1388)</f>
        <v>219388408.01800001</v>
      </c>
    </row>
    <row r="1390" spans="1:9" ht="22.5" x14ac:dyDescent="0.25">
      <c r="A1390" s="1535" t="s">
        <v>786</v>
      </c>
      <c r="B1390" s="1536"/>
      <c r="C1390" s="1536"/>
      <c r="D1390" s="1536"/>
      <c r="E1390" s="1536"/>
      <c r="F1390" s="1536"/>
      <c r="G1390" s="1536"/>
      <c r="H1390" s="1536"/>
      <c r="I1390" s="1537"/>
    </row>
    <row r="1391" spans="1:9" ht="19.5" x14ac:dyDescent="0.2">
      <c r="A1391" s="1538" t="s">
        <v>487</v>
      </c>
      <c r="B1391" s="1539"/>
      <c r="C1391" s="1539"/>
      <c r="D1391" s="1539"/>
      <c r="E1391" s="1539"/>
      <c r="F1391" s="1539"/>
      <c r="G1391" s="1539"/>
      <c r="H1391" s="1539"/>
      <c r="I1391" s="1540"/>
    </row>
    <row r="1392" spans="1:9" ht="24" customHeight="1" x14ac:dyDescent="0.25">
      <c r="A1392" s="1541" t="s">
        <v>1392</v>
      </c>
      <c r="B1392" s="1542"/>
      <c r="C1392" s="1542"/>
      <c r="D1392" s="1542"/>
      <c r="E1392" s="1542"/>
      <c r="F1392" s="1542"/>
      <c r="G1392" s="1542"/>
      <c r="H1392" s="1542"/>
      <c r="I1392" s="1543"/>
    </row>
    <row r="1393" spans="1:9" ht="18.75" customHeight="1" thickBot="1" x14ac:dyDescent="0.3">
      <c r="A1393" s="1571" t="s">
        <v>277</v>
      </c>
      <c r="B1393" s="1571"/>
      <c r="C1393" s="1571"/>
      <c r="D1393" s="1571"/>
      <c r="E1393" s="1571"/>
      <c r="F1393" s="1571"/>
      <c r="G1393" s="1571"/>
      <c r="H1393" s="1571"/>
      <c r="I1393" s="1571"/>
    </row>
    <row r="1394" spans="1:9" ht="18.75" customHeight="1" thickBot="1" x14ac:dyDescent="0.25">
      <c r="A1394" s="1550" t="s">
        <v>407</v>
      </c>
      <c r="B1394" s="1551"/>
      <c r="C1394" s="1551"/>
      <c r="D1394" s="1551"/>
      <c r="E1394" s="1551"/>
      <c r="F1394" s="1551"/>
      <c r="G1394" s="1551"/>
      <c r="H1394" s="1551"/>
      <c r="I1394" s="1552"/>
    </row>
    <row r="1395" spans="1:9" s="120" customFormat="1" ht="53.25" customHeight="1" thickBot="1" x14ac:dyDescent="0.25">
      <c r="A1395" s="1363" t="s">
        <v>465</v>
      </c>
      <c r="B1395" s="163" t="s">
        <v>459</v>
      </c>
      <c r="C1395" s="1364" t="s">
        <v>455</v>
      </c>
      <c r="D1395" s="163" t="s">
        <v>458</v>
      </c>
      <c r="E1395" s="1285" t="s">
        <v>1</v>
      </c>
      <c r="F1395" s="163" t="s">
        <v>1393</v>
      </c>
      <c r="G1395" s="163" t="s">
        <v>1394</v>
      </c>
      <c r="H1395" s="163" t="s">
        <v>1395</v>
      </c>
      <c r="I1395" s="163" t="s">
        <v>1396</v>
      </c>
    </row>
    <row r="1396" spans="1:9" ht="18" x14ac:dyDescent="0.2">
      <c r="A1396" s="258">
        <v>20000000</v>
      </c>
      <c r="B1396" s="134"/>
      <c r="C1396" s="210"/>
      <c r="D1396" s="1370" t="s">
        <v>807</v>
      </c>
      <c r="E1396" s="90" t="s">
        <v>163</v>
      </c>
      <c r="F1396" s="91"/>
      <c r="G1396" s="1371"/>
      <c r="H1396" s="91"/>
      <c r="I1396" s="352"/>
    </row>
    <row r="1397" spans="1:9" ht="18" x14ac:dyDescent="0.2">
      <c r="A1397" s="250">
        <v>21000000</v>
      </c>
      <c r="B1397" s="42"/>
      <c r="C1397" s="184"/>
      <c r="D1397" s="374" t="s">
        <v>807</v>
      </c>
      <c r="E1397" s="11" t="s">
        <v>164</v>
      </c>
      <c r="F1397" s="74"/>
      <c r="G1397" s="18"/>
      <c r="H1397" s="74"/>
      <c r="I1397" s="19"/>
    </row>
    <row r="1398" spans="1:9" ht="18" x14ac:dyDescent="0.2">
      <c r="A1398" s="250">
        <v>21010000</v>
      </c>
      <c r="B1398" s="42"/>
      <c r="C1398" s="184"/>
      <c r="D1398" s="374" t="s">
        <v>807</v>
      </c>
      <c r="E1398" s="11" t="s">
        <v>165</v>
      </c>
      <c r="F1398" s="74"/>
      <c r="G1398" s="18"/>
      <c r="H1398" s="74"/>
      <c r="I1398" s="19"/>
    </row>
    <row r="1399" spans="1:9" ht="18" x14ac:dyDescent="0.2">
      <c r="A1399" s="250">
        <v>21010103</v>
      </c>
      <c r="B1399" s="162" t="s">
        <v>650</v>
      </c>
      <c r="C1399" s="184"/>
      <c r="D1399" s="370" t="s">
        <v>807</v>
      </c>
      <c r="E1399" s="79" t="s">
        <v>168</v>
      </c>
      <c r="F1399" s="29">
        <f>G1399+(G1399*2%)</f>
        <v>730911.6</v>
      </c>
      <c r="G1399" s="18">
        <v>716580</v>
      </c>
      <c r="H1399" s="74">
        <f>G1399/12*9</f>
        <v>537435</v>
      </c>
      <c r="I1399" s="19">
        <f>WORKS!D26</f>
        <v>737854</v>
      </c>
    </row>
    <row r="1400" spans="1:9" ht="18" x14ac:dyDescent="0.2">
      <c r="A1400" s="250">
        <v>21010104</v>
      </c>
      <c r="B1400" s="162" t="s">
        <v>650</v>
      </c>
      <c r="C1400" s="184"/>
      <c r="D1400" s="370" t="s">
        <v>807</v>
      </c>
      <c r="E1400" s="79" t="s">
        <v>169</v>
      </c>
      <c r="F1400" s="29">
        <f>G1400+(G1400*2%)</f>
        <v>1089740.46</v>
      </c>
      <c r="G1400" s="18">
        <v>1068373</v>
      </c>
      <c r="H1400" s="74">
        <f>G1400/12*9</f>
        <v>801279.75</v>
      </c>
      <c r="I1400" s="19">
        <f>WORKS!D24</f>
        <v>313230</v>
      </c>
    </row>
    <row r="1401" spans="1:9" ht="18" x14ac:dyDescent="0.2">
      <c r="A1401" s="250" t="s">
        <v>705</v>
      </c>
      <c r="B1401" s="162" t="s">
        <v>650</v>
      </c>
      <c r="C1401" s="184"/>
      <c r="D1401" s="370" t="s">
        <v>807</v>
      </c>
      <c r="E1401" s="79" t="s">
        <v>170</v>
      </c>
      <c r="F1401" s="29">
        <f>G1401+(G1401*2%)</f>
        <v>1223822.52</v>
      </c>
      <c r="G1401" s="18">
        <v>1199826</v>
      </c>
      <c r="H1401" s="74">
        <f>G1401/12*9</f>
        <v>899869.5</v>
      </c>
      <c r="I1401" s="19">
        <f>WORKS!D22</f>
        <v>2307079.3200000003</v>
      </c>
    </row>
    <row r="1402" spans="1:9" ht="18" x14ac:dyDescent="0.2">
      <c r="A1402" s="230">
        <v>21010106</v>
      </c>
      <c r="B1402" s="162" t="s">
        <v>650</v>
      </c>
      <c r="C1402" s="184"/>
      <c r="D1402" s="370" t="s">
        <v>807</v>
      </c>
      <c r="E1402" s="79" t="s">
        <v>171</v>
      </c>
      <c r="F1402" s="74">
        <v>0</v>
      </c>
      <c r="G1402" s="909"/>
      <c r="H1402" s="74">
        <f>G1402/12*9</f>
        <v>0</v>
      </c>
      <c r="I1402" s="1412"/>
    </row>
    <row r="1403" spans="1:9" ht="18" x14ac:dyDescent="0.2">
      <c r="A1403" s="234"/>
      <c r="B1403" s="162" t="s">
        <v>650</v>
      </c>
      <c r="C1403" s="184"/>
      <c r="D1403" s="370" t="s">
        <v>807</v>
      </c>
      <c r="E1403" s="63" t="s">
        <v>686</v>
      </c>
      <c r="F1403" s="74"/>
      <c r="G1403" s="18">
        <v>447716.85</v>
      </c>
      <c r="H1403" s="29"/>
      <c r="I1403" s="19">
        <v>6240000</v>
      </c>
    </row>
    <row r="1404" spans="1:9" ht="18" x14ac:dyDescent="0.2">
      <c r="A1404" s="250">
        <v>21020300</v>
      </c>
      <c r="B1404" s="42"/>
      <c r="C1404" s="184"/>
      <c r="D1404" s="374" t="s">
        <v>807</v>
      </c>
      <c r="E1404" s="11" t="s">
        <v>192</v>
      </c>
      <c r="F1404" s="74"/>
      <c r="G1404" s="18"/>
      <c r="H1404" s="29"/>
      <c r="I1404" s="19"/>
    </row>
    <row r="1405" spans="1:9" ht="18" x14ac:dyDescent="0.2">
      <c r="A1405" s="250">
        <v>21020301</v>
      </c>
      <c r="B1405" s="162" t="s">
        <v>650</v>
      </c>
      <c r="C1405" s="184"/>
      <c r="D1405" s="370" t="s">
        <v>807</v>
      </c>
      <c r="E1405" s="63" t="s">
        <v>177</v>
      </c>
      <c r="F1405" s="29">
        <f t="shared" ref="F1405:F1427" si="46">G1405+(G1405*2%)</f>
        <v>255819.05999999997</v>
      </c>
      <c r="G1405" s="18">
        <v>250802.99999999997</v>
      </c>
      <c r="H1405" s="74">
        <f t="shared" ref="H1405:H1410" si="47">G1405/12*9</f>
        <v>188102.24999999997</v>
      </c>
      <c r="I1405" s="19">
        <f>WORKS!F26</f>
        <v>258248.9</v>
      </c>
    </row>
    <row r="1406" spans="1:9" ht="18" x14ac:dyDescent="0.2">
      <c r="A1406" s="250">
        <v>21020302</v>
      </c>
      <c r="B1406" s="162" t="s">
        <v>650</v>
      </c>
      <c r="C1406" s="184"/>
      <c r="D1406" s="370" t="s">
        <v>807</v>
      </c>
      <c r="E1406" s="63" t="s">
        <v>178</v>
      </c>
      <c r="F1406" s="29">
        <f t="shared" si="46"/>
        <v>146182.32</v>
      </c>
      <c r="G1406" s="18">
        <v>143316</v>
      </c>
      <c r="H1406" s="74">
        <f t="shared" si="47"/>
        <v>107487</v>
      </c>
      <c r="I1406" s="19">
        <f>WORKS!G26</f>
        <v>147570.80000000002</v>
      </c>
    </row>
    <row r="1407" spans="1:9" ht="18" x14ac:dyDescent="0.2">
      <c r="A1407" s="250">
        <v>21020303</v>
      </c>
      <c r="B1407" s="162" t="s">
        <v>650</v>
      </c>
      <c r="C1407" s="184"/>
      <c r="D1407" s="370" t="s">
        <v>807</v>
      </c>
      <c r="E1407" s="63" t="s">
        <v>179</v>
      </c>
      <c r="F1407" s="29">
        <f t="shared" si="46"/>
        <v>8812.7999999999993</v>
      </c>
      <c r="G1407" s="18">
        <v>8640</v>
      </c>
      <c r="H1407" s="74">
        <f t="shared" si="47"/>
        <v>6480</v>
      </c>
      <c r="I1407" s="19">
        <f>WORKS!H26</f>
        <v>8640</v>
      </c>
    </row>
    <row r="1408" spans="1:9" ht="18" x14ac:dyDescent="0.2">
      <c r="A1408" s="250">
        <v>21020304</v>
      </c>
      <c r="B1408" s="162" t="s">
        <v>650</v>
      </c>
      <c r="C1408" s="184"/>
      <c r="D1408" s="370" t="s">
        <v>807</v>
      </c>
      <c r="E1408" s="63" t="s">
        <v>180</v>
      </c>
      <c r="F1408" s="29">
        <f t="shared" si="46"/>
        <v>36545.58</v>
      </c>
      <c r="G1408" s="18">
        <v>35829</v>
      </c>
      <c r="H1408" s="74">
        <f t="shared" si="47"/>
        <v>26871.75</v>
      </c>
      <c r="I1408" s="19">
        <f>WORKS!I26</f>
        <v>36892.700000000004</v>
      </c>
    </row>
    <row r="1409" spans="1:9" ht="18" x14ac:dyDescent="0.2">
      <c r="A1409" s="250">
        <v>21020312</v>
      </c>
      <c r="B1409" s="162" t="s">
        <v>650</v>
      </c>
      <c r="C1409" s="184"/>
      <c r="D1409" s="370" t="s">
        <v>807</v>
      </c>
      <c r="E1409" s="63" t="s">
        <v>183</v>
      </c>
      <c r="F1409" s="29">
        <f t="shared" si="46"/>
        <v>0</v>
      </c>
      <c r="G1409" s="18"/>
      <c r="H1409" s="74">
        <f t="shared" si="47"/>
        <v>0</v>
      </c>
      <c r="I1409" s="19"/>
    </row>
    <row r="1410" spans="1:9" ht="18" x14ac:dyDescent="0.2">
      <c r="A1410" s="250">
        <v>21020315</v>
      </c>
      <c r="B1410" s="162" t="s">
        <v>650</v>
      </c>
      <c r="C1410" s="184"/>
      <c r="D1410" s="370" t="s">
        <v>807</v>
      </c>
      <c r="E1410" s="63" t="s">
        <v>186</v>
      </c>
      <c r="F1410" s="29">
        <f t="shared" si="46"/>
        <v>61025.58</v>
      </c>
      <c r="G1410" s="18">
        <v>59829</v>
      </c>
      <c r="H1410" s="74">
        <f t="shared" si="47"/>
        <v>44871.75</v>
      </c>
      <c r="I1410" s="19">
        <f>WORKS!J26</f>
        <v>60892.700000000004</v>
      </c>
    </row>
    <row r="1411" spans="1:9" ht="18" x14ac:dyDescent="0.2">
      <c r="A1411" s="250" t="s">
        <v>536</v>
      </c>
      <c r="B1411" s="162" t="s">
        <v>650</v>
      </c>
      <c r="C1411" s="184"/>
      <c r="D1411" s="370" t="s">
        <v>807</v>
      </c>
      <c r="E1411" s="63" t="s">
        <v>523</v>
      </c>
      <c r="F1411" s="29">
        <f t="shared" si="46"/>
        <v>0</v>
      </c>
      <c r="G1411" s="18"/>
      <c r="H1411" s="29"/>
      <c r="I1411" s="19"/>
    </row>
    <row r="1412" spans="1:9" ht="18" x14ac:dyDescent="0.2">
      <c r="A1412" s="250" t="s">
        <v>537</v>
      </c>
      <c r="B1412" s="162" t="s">
        <v>650</v>
      </c>
      <c r="C1412" s="184"/>
      <c r="D1412" s="370" t="s">
        <v>807</v>
      </c>
      <c r="E1412" s="63" t="s">
        <v>524</v>
      </c>
      <c r="F1412" s="29">
        <f t="shared" si="46"/>
        <v>0</v>
      </c>
      <c r="G1412" s="18"/>
      <c r="H1412" s="29"/>
      <c r="I1412" s="19"/>
    </row>
    <row r="1413" spans="1:9" ht="18" x14ac:dyDescent="0.2">
      <c r="A1413" s="250" t="s">
        <v>538</v>
      </c>
      <c r="B1413" s="162" t="s">
        <v>650</v>
      </c>
      <c r="C1413" s="184"/>
      <c r="D1413" s="370" t="s">
        <v>807</v>
      </c>
      <c r="E1413" s="63" t="s">
        <v>525</v>
      </c>
      <c r="F1413" s="29">
        <f t="shared" si="46"/>
        <v>0</v>
      </c>
      <c r="G1413" s="18"/>
      <c r="H1413" s="29"/>
      <c r="I1413" s="19"/>
    </row>
    <row r="1414" spans="1:9" ht="18" x14ac:dyDescent="0.2">
      <c r="A1414" s="250">
        <v>21020400</v>
      </c>
      <c r="B1414" s="42"/>
      <c r="C1414" s="184"/>
      <c r="D1414" s="374" t="s">
        <v>807</v>
      </c>
      <c r="E1414" s="11" t="s">
        <v>193</v>
      </c>
      <c r="F1414" s="29">
        <f t="shared" si="46"/>
        <v>0</v>
      </c>
      <c r="G1414" s="18"/>
      <c r="H1414" s="29"/>
      <c r="I1414" s="19"/>
    </row>
    <row r="1415" spans="1:9" ht="18" x14ac:dyDescent="0.2">
      <c r="A1415" s="250">
        <v>21020401</v>
      </c>
      <c r="B1415" s="162" t="s">
        <v>650</v>
      </c>
      <c r="C1415" s="184"/>
      <c r="D1415" s="370" t="s">
        <v>807</v>
      </c>
      <c r="E1415" s="63" t="s">
        <v>177</v>
      </c>
      <c r="F1415" s="29">
        <f t="shared" si="46"/>
        <v>381409.16099999996</v>
      </c>
      <c r="G1415" s="18">
        <v>373930.55</v>
      </c>
      <c r="H1415" s="74">
        <f t="shared" ref="H1415:H1427" si="48">G1415/12*9</f>
        <v>280447.91249999998</v>
      </c>
      <c r="I1415" s="19">
        <f>WORKS!F24</f>
        <v>109630.5</v>
      </c>
    </row>
    <row r="1416" spans="1:9" ht="18" x14ac:dyDescent="0.2">
      <c r="A1416" s="250">
        <v>21020402</v>
      </c>
      <c r="B1416" s="162" t="s">
        <v>650</v>
      </c>
      <c r="C1416" s="184"/>
      <c r="D1416" s="370" t="s">
        <v>807</v>
      </c>
      <c r="E1416" s="63" t="s">
        <v>178</v>
      </c>
      <c r="F1416" s="29">
        <f t="shared" si="46"/>
        <v>217948.092</v>
      </c>
      <c r="G1416" s="18">
        <v>213674.6</v>
      </c>
      <c r="H1416" s="74">
        <f t="shared" si="48"/>
        <v>160255.95000000001</v>
      </c>
      <c r="I1416" s="19">
        <f>WORKS!G24</f>
        <v>62646</v>
      </c>
    </row>
    <row r="1417" spans="1:9" ht="18" x14ac:dyDescent="0.2">
      <c r="A1417" s="250">
        <v>21020403</v>
      </c>
      <c r="B1417" s="162" t="s">
        <v>650</v>
      </c>
      <c r="C1417" s="184"/>
      <c r="D1417" s="370" t="s">
        <v>807</v>
      </c>
      <c r="E1417" s="63" t="s">
        <v>179</v>
      </c>
      <c r="F1417" s="29">
        <f t="shared" si="46"/>
        <v>23133.599999999999</v>
      </c>
      <c r="G1417" s="18">
        <v>22680</v>
      </c>
      <c r="H1417" s="74">
        <f t="shared" si="48"/>
        <v>17010</v>
      </c>
      <c r="I1417" s="19">
        <f>WORKS!H24</f>
        <v>7560</v>
      </c>
    </row>
    <row r="1418" spans="1:9" ht="18" x14ac:dyDescent="0.2">
      <c r="A1418" s="250">
        <v>21020404</v>
      </c>
      <c r="B1418" s="162" t="s">
        <v>650</v>
      </c>
      <c r="C1418" s="184"/>
      <c r="D1418" s="370" t="s">
        <v>807</v>
      </c>
      <c r="E1418" s="63" t="s">
        <v>180</v>
      </c>
      <c r="F1418" s="29">
        <f t="shared" si="46"/>
        <v>54487.023000000001</v>
      </c>
      <c r="G1418" s="18">
        <v>53418.65</v>
      </c>
      <c r="H1418" s="74">
        <f t="shared" si="48"/>
        <v>40063.987500000003</v>
      </c>
      <c r="I1418" s="19">
        <f>WORKS!I24</f>
        <v>15661.5</v>
      </c>
    </row>
    <row r="1419" spans="1:9" ht="18" x14ac:dyDescent="0.2">
      <c r="A1419" s="250">
        <v>21020412</v>
      </c>
      <c r="B1419" s="162" t="s">
        <v>650</v>
      </c>
      <c r="C1419" s="184"/>
      <c r="D1419" s="370" t="s">
        <v>807</v>
      </c>
      <c r="E1419" s="63" t="s">
        <v>183</v>
      </c>
      <c r="F1419" s="29">
        <f t="shared" si="46"/>
        <v>0</v>
      </c>
      <c r="G1419" s="18"/>
      <c r="H1419" s="74">
        <f t="shared" si="48"/>
        <v>0</v>
      </c>
      <c r="I1419" s="19"/>
    </row>
    <row r="1420" spans="1:9" ht="18" x14ac:dyDescent="0.2">
      <c r="A1420" s="250">
        <v>21020415</v>
      </c>
      <c r="B1420" s="162" t="s">
        <v>650</v>
      </c>
      <c r="C1420" s="184"/>
      <c r="D1420" s="370" t="s">
        <v>807</v>
      </c>
      <c r="E1420" s="63" t="s">
        <v>186</v>
      </c>
      <c r="F1420" s="29">
        <f t="shared" si="46"/>
        <v>127927.023</v>
      </c>
      <c r="G1420" s="18">
        <v>125418.65</v>
      </c>
      <c r="H1420" s="74">
        <f t="shared" si="48"/>
        <v>94063.987500000003</v>
      </c>
      <c r="I1420" s="19">
        <f>WORKS!J24</f>
        <v>39661.5</v>
      </c>
    </row>
    <row r="1421" spans="1:9" ht="18" x14ac:dyDescent="0.2">
      <c r="A1421" s="249">
        <v>21020500</v>
      </c>
      <c r="B1421" s="78"/>
      <c r="C1421" s="182"/>
      <c r="D1421" s="374" t="s">
        <v>807</v>
      </c>
      <c r="E1421" s="11" t="s">
        <v>194</v>
      </c>
      <c r="F1421" s="29">
        <f t="shared" si="46"/>
        <v>0</v>
      </c>
      <c r="G1421" s="18"/>
      <c r="H1421" s="74">
        <f t="shared" si="48"/>
        <v>0</v>
      </c>
      <c r="I1421" s="19"/>
    </row>
    <row r="1422" spans="1:9" ht="18" x14ac:dyDescent="0.2">
      <c r="A1422" s="250">
        <v>21020501</v>
      </c>
      <c r="B1422" s="162" t="s">
        <v>650</v>
      </c>
      <c r="C1422" s="184"/>
      <c r="D1422" s="370" t="s">
        <v>807</v>
      </c>
      <c r="E1422" s="63" t="s">
        <v>177</v>
      </c>
      <c r="F1422" s="29">
        <f t="shared" si="46"/>
        <v>428337.88200000004</v>
      </c>
      <c r="G1422" s="18">
        <v>419939.10000000003</v>
      </c>
      <c r="H1422" s="74">
        <f t="shared" si="48"/>
        <v>314954.32500000001</v>
      </c>
      <c r="I1422" s="19">
        <f>WORKS!F22</f>
        <v>807477.76199999987</v>
      </c>
    </row>
    <row r="1423" spans="1:9" ht="18" x14ac:dyDescent="0.2">
      <c r="A1423" s="251">
        <v>21020502</v>
      </c>
      <c r="B1423" s="162" t="s">
        <v>650</v>
      </c>
      <c r="C1423" s="186"/>
      <c r="D1423" s="370" t="s">
        <v>807</v>
      </c>
      <c r="E1423" s="63" t="s">
        <v>178</v>
      </c>
      <c r="F1423" s="29">
        <f t="shared" si="46"/>
        <v>244764.50399999999</v>
      </c>
      <c r="G1423" s="18">
        <v>239965.19999999998</v>
      </c>
      <c r="H1423" s="74">
        <f t="shared" si="48"/>
        <v>179973.9</v>
      </c>
      <c r="I1423" s="19">
        <f>WORKS!G22</f>
        <v>461415.864</v>
      </c>
    </row>
    <row r="1424" spans="1:9" ht="18" x14ac:dyDescent="0.2">
      <c r="A1424" s="251">
        <v>21020503</v>
      </c>
      <c r="B1424" s="162" t="s">
        <v>650</v>
      </c>
      <c r="C1424" s="186"/>
      <c r="D1424" s="370" t="s">
        <v>807</v>
      </c>
      <c r="E1424" s="63" t="s">
        <v>179</v>
      </c>
      <c r="F1424" s="29">
        <f t="shared" si="46"/>
        <v>44064</v>
      </c>
      <c r="G1424" s="18">
        <v>43200</v>
      </c>
      <c r="H1424" s="74">
        <f t="shared" si="48"/>
        <v>32400</v>
      </c>
      <c r="I1424" s="19">
        <f>WORKS!H22</f>
        <v>86400</v>
      </c>
    </row>
    <row r="1425" spans="1:9" ht="18" x14ac:dyDescent="0.2">
      <c r="A1425" s="251">
        <v>21020504</v>
      </c>
      <c r="B1425" s="162" t="s">
        <v>650</v>
      </c>
      <c r="C1425" s="186"/>
      <c r="D1425" s="370" t="s">
        <v>807</v>
      </c>
      <c r="E1425" s="63" t="s">
        <v>180</v>
      </c>
      <c r="F1425" s="29">
        <f t="shared" si="46"/>
        <v>61191.125999999997</v>
      </c>
      <c r="G1425" s="18">
        <v>59991.299999999996</v>
      </c>
      <c r="H1425" s="74">
        <f t="shared" si="48"/>
        <v>44993.474999999999</v>
      </c>
      <c r="I1425" s="19">
        <f>WORKS!I22</f>
        <v>115353.966</v>
      </c>
    </row>
    <row r="1426" spans="1:9" ht="18" x14ac:dyDescent="0.2">
      <c r="A1426" s="251" t="s">
        <v>535</v>
      </c>
      <c r="B1426" s="162" t="s">
        <v>650</v>
      </c>
      <c r="C1426" s="186"/>
      <c r="D1426" s="370" t="s">
        <v>807</v>
      </c>
      <c r="E1426" s="63" t="s">
        <v>183</v>
      </c>
      <c r="F1426" s="29">
        <f t="shared" si="46"/>
        <v>0</v>
      </c>
      <c r="G1426" s="18"/>
      <c r="H1426" s="74">
        <f t="shared" si="48"/>
        <v>0</v>
      </c>
      <c r="I1426" s="19"/>
    </row>
    <row r="1427" spans="1:9" ht="18" x14ac:dyDescent="0.2">
      <c r="A1427" s="251">
        <v>21020515</v>
      </c>
      <c r="B1427" s="162" t="s">
        <v>650</v>
      </c>
      <c r="C1427" s="186"/>
      <c r="D1427" s="370" t="s">
        <v>807</v>
      </c>
      <c r="E1427" s="63" t="s">
        <v>186</v>
      </c>
      <c r="F1427" s="29">
        <f t="shared" si="46"/>
        <v>590903.07479999994</v>
      </c>
      <c r="G1427" s="18">
        <v>579316.74</v>
      </c>
      <c r="H1427" s="74">
        <f t="shared" si="48"/>
        <v>434487.55499999999</v>
      </c>
      <c r="I1427" s="19">
        <f>WORKS!J22</f>
        <v>1154004.8460000001</v>
      </c>
    </row>
    <row r="1428" spans="1:9" ht="18" x14ac:dyDescent="0.2">
      <c r="A1428" s="231">
        <v>21020600</v>
      </c>
      <c r="B1428" s="83"/>
      <c r="C1428" s="185"/>
      <c r="D1428" s="374" t="s">
        <v>807</v>
      </c>
      <c r="E1428" s="11" t="s">
        <v>195</v>
      </c>
      <c r="F1428" s="80"/>
      <c r="G1428" s="18"/>
      <c r="H1428" s="80"/>
      <c r="I1428" s="19"/>
    </row>
    <row r="1429" spans="1:9" ht="18" x14ac:dyDescent="0.2">
      <c r="A1429" s="241">
        <v>21020605</v>
      </c>
      <c r="B1429" s="162" t="s">
        <v>650</v>
      </c>
      <c r="C1429" s="186"/>
      <c r="D1429" s="370" t="s">
        <v>807</v>
      </c>
      <c r="E1429" s="79" t="s">
        <v>198</v>
      </c>
      <c r="F1429" s="80"/>
      <c r="G1429" s="18"/>
      <c r="H1429" s="80"/>
      <c r="I1429" s="19"/>
    </row>
    <row r="1430" spans="1:9" ht="18" x14ac:dyDescent="0.2">
      <c r="A1430" s="232">
        <v>21030100</v>
      </c>
      <c r="B1430" s="85"/>
      <c r="C1430" s="187"/>
      <c r="D1430" s="374" t="s">
        <v>807</v>
      </c>
      <c r="E1430" s="58" t="s">
        <v>199</v>
      </c>
      <c r="F1430" s="74"/>
      <c r="G1430" s="29"/>
      <c r="H1430" s="29"/>
      <c r="I1430" s="720"/>
    </row>
    <row r="1431" spans="1:9" ht="18" x14ac:dyDescent="0.2">
      <c r="A1431" s="1379">
        <v>22010100</v>
      </c>
      <c r="B1431" s="162" t="s">
        <v>1322</v>
      </c>
      <c r="C1431" s="215"/>
      <c r="D1431" s="370" t="s">
        <v>807</v>
      </c>
      <c r="E1431" s="972" t="s">
        <v>1389</v>
      </c>
      <c r="F1431" s="74"/>
      <c r="G1431" s="29">
        <v>2520000</v>
      </c>
      <c r="H1431" s="29"/>
      <c r="I1431" s="19"/>
    </row>
    <row r="1432" spans="1:9" ht="18" x14ac:dyDescent="0.2">
      <c r="A1432" s="253">
        <v>22020000</v>
      </c>
      <c r="B1432" s="4"/>
      <c r="C1432" s="174"/>
      <c r="D1432" s="374" t="s">
        <v>807</v>
      </c>
      <c r="E1432" s="58" t="s">
        <v>203</v>
      </c>
      <c r="F1432" s="74"/>
      <c r="G1432" s="18"/>
      <c r="H1432" s="74"/>
      <c r="I1432" s="19"/>
    </row>
    <row r="1433" spans="1:9" ht="18" x14ac:dyDescent="0.2">
      <c r="A1433" s="253">
        <v>22020100</v>
      </c>
      <c r="B1433" s="4"/>
      <c r="C1433" s="174"/>
      <c r="D1433" s="374" t="s">
        <v>807</v>
      </c>
      <c r="E1433" s="58" t="s">
        <v>204</v>
      </c>
      <c r="F1433" s="74"/>
      <c r="G1433" s="18"/>
      <c r="H1433" s="74"/>
      <c r="I1433" s="19"/>
    </row>
    <row r="1434" spans="1:9" ht="18" x14ac:dyDescent="0.2">
      <c r="A1434" s="785">
        <v>22020101</v>
      </c>
      <c r="B1434" s="162" t="s">
        <v>650</v>
      </c>
      <c r="C1434" s="202"/>
      <c r="D1434" s="370" t="s">
        <v>807</v>
      </c>
      <c r="E1434" s="127" t="s">
        <v>205</v>
      </c>
      <c r="F1434" s="269"/>
      <c r="G1434" s="18">
        <v>300000</v>
      </c>
      <c r="H1434" s="18"/>
      <c r="I1434" s="19">
        <v>300000</v>
      </c>
    </row>
    <row r="1435" spans="1:9" ht="18" x14ac:dyDescent="0.2">
      <c r="A1435" s="785">
        <v>22020102</v>
      </c>
      <c r="B1435" s="162" t="s">
        <v>650</v>
      </c>
      <c r="C1435" s="202"/>
      <c r="D1435" s="370" t="s">
        <v>807</v>
      </c>
      <c r="E1435" s="127" t="s">
        <v>206</v>
      </c>
      <c r="F1435" s="269"/>
      <c r="G1435" s="18"/>
      <c r="H1435" s="269"/>
      <c r="I1435" s="19"/>
    </row>
    <row r="1436" spans="1:9" ht="18" x14ac:dyDescent="0.2">
      <c r="A1436" s="785">
        <v>22020103</v>
      </c>
      <c r="B1436" s="162" t="s">
        <v>650</v>
      </c>
      <c r="C1436" s="202"/>
      <c r="D1436" s="370" t="s">
        <v>807</v>
      </c>
      <c r="E1436" s="127" t="s">
        <v>207</v>
      </c>
      <c r="F1436" s="269"/>
      <c r="G1436" s="18"/>
      <c r="H1436" s="269"/>
      <c r="I1436" s="19"/>
    </row>
    <row r="1437" spans="1:9" ht="18" x14ac:dyDescent="0.2">
      <c r="A1437" s="785">
        <v>22020104</v>
      </c>
      <c r="B1437" s="162" t="s">
        <v>650</v>
      </c>
      <c r="C1437" s="202"/>
      <c r="D1437" s="370" t="s">
        <v>807</v>
      </c>
      <c r="E1437" s="127" t="s">
        <v>208</v>
      </c>
      <c r="F1437" s="269"/>
      <c r="G1437" s="18"/>
      <c r="H1437" s="269"/>
      <c r="I1437" s="19"/>
    </row>
    <row r="1438" spans="1:9" ht="18" x14ac:dyDescent="0.2">
      <c r="A1438" s="250">
        <v>21020600</v>
      </c>
      <c r="B1438" s="42"/>
      <c r="C1438" s="184"/>
      <c r="D1438" s="374" t="s">
        <v>807</v>
      </c>
      <c r="E1438" s="87" t="s">
        <v>299</v>
      </c>
      <c r="F1438" s="135"/>
      <c r="G1438" s="18"/>
      <c r="H1438" s="135"/>
      <c r="I1438" s="19"/>
    </row>
    <row r="1439" spans="1:9" ht="18" x14ac:dyDescent="0.2">
      <c r="A1439" s="250">
        <v>21020605</v>
      </c>
      <c r="B1439" s="162" t="s">
        <v>650</v>
      </c>
      <c r="C1439" s="184"/>
      <c r="D1439" s="370" t="s">
        <v>807</v>
      </c>
      <c r="E1439" s="63" t="s">
        <v>198</v>
      </c>
      <c r="F1439" s="135"/>
      <c r="G1439" s="18"/>
      <c r="H1439" s="135"/>
      <c r="I1439" s="19"/>
    </row>
    <row r="1440" spans="1:9" ht="18" x14ac:dyDescent="0.2">
      <c r="A1440" s="253">
        <v>22020400</v>
      </c>
      <c r="B1440" s="4"/>
      <c r="C1440" s="174"/>
      <c r="D1440" s="374" t="s">
        <v>807</v>
      </c>
      <c r="E1440" s="58" t="s">
        <v>222</v>
      </c>
      <c r="F1440" s="74"/>
      <c r="G1440" s="18"/>
      <c r="H1440" s="74"/>
      <c r="I1440" s="19"/>
    </row>
    <row r="1441" spans="1:9" ht="18" x14ac:dyDescent="0.2">
      <c r="A1441" s="253">
        <v>22020413</v>
      </c>
      <c r="B1441" s="162" t="s">
        <v>650</v>
      </c>
      <c r="C1441" s="174"/>
      <c r="D1441" s="370" t="s">
        <v>807</v>
      </c>
      <c r="E1441" s="92" t="s">
        <v>438</v>
      </c>
      <c r="F1441" s="74">
        <v>2300000</v>
      </c>
      <c r="G1441" s="18">
        <v>28000000</v>
      </c>
      <c r="H1441" s="74">
        <v>22674300</v>
      </c>
      <c r="I1441" s="19">
        <v>50000000</v>
      </c>
    </row>
    <row r="1442" spans="1:9" ht="18.75" thickBot="1" x14ac:dyDescent="0.25">
      <c r="A1442" s="1435" t="s">
        <v>539</v>
      </c>
      <c r="B1442" s="1336" t="s">
        <v>650</v>
      </c>
      <c r="C1442" s="1373"/>
      <c r="D1442" s="902" t="s">
        <v>807</v>
      </c>
      <c r="E1442" s="1447" t="s">
        <v>540</v>
      </c>
      <c r="F1442" s="1380"/>
      <c r="G1442" s="1375">
        <v>5000000</v>
      </c>
      <c r="H1442" s="1380"/>
      <c r="I1442" s="1377"/>
    </row>
    <row r="1443" spans="1:9" ht="18.75" thickBot="1" x14ac:dyDescent="0.25">
      <c r="A1443" s="1442"/>
      <c r="B1443" s="1443"/>
      <c r="C1443" s="1444"/>
      <c r="D1443" s="1443"/>
      <c r="E1443" s="1445" t="s">
        <v>316</v>
      </c>
      <c r="F1443" s="1446">
        <f>SUM(F1399:F1429)</f>
        <v>5727025.4057999998</v>
      </c>
      <c r="G1443" s="1446">
        <f>SUM(G1399:G1431)</f>
        <v>8582447.6400000006</v>
      </c>
      <c r="H1443" s="1446">
        <f>SUM(H1399:H1431)</f>
        <v>4211048.0925000003</v>
      </c>
      <c r="I1443" s="1446">
        <f>SUM(I1399:I1431)</f>
        <v>12970220.358000001</v>
      </c>
    </row>
    <row r="1444" spans="1:9" ht="18.75" thickBot="1" x14ac:dyDescent="0.25">
      <c r="A1444" s="612"/>
      <c r="B1444" s="613"/>
      <c r="C1444" s="614"/>
      <c r="D1444" s="613"/>
      <c r="E1444" s="605" t="s">
        <v>203</v>
      </c>
      <c r="F1444" s="606">
        <f>SUM(F1434:F1442)</f>
        <v>2300000</v>
      </c>
      <c r="G1444" s="606">
        <f>SUM(G1434:G1442)</f>
        <v>33300000</v>
      </c>
      <c r="H1444" s="606">
        <f>SUM(H1434:H1442)</f>
        <v>22674300</v>
      </c>
      <c r="I1444" s="606">
        <f>SUM(I1434:I1442)</f>
        <v>50300000</v>
      </c>
    </row>
    <row r="1445" spans="1:9" ht="18.75" thickBot="1" x14ac:dyDescent="0.25">
      <c r="A1445" s="404"/>
      <c r="B1445" s="407"/>
      <c r="C1445" s="405"/>
      <c r="D1445" s="407"/>
      <c r="E1445" s="408" t="s">
        <v>296</v>
      </c>
      <c r="F1445" s="409">
        <f>SUM(F1443:F1444)</f>
        <v>8027025.4057999998</v>
      </c>
      <c r="G1445" s="409">
        <f>SUM(G1443:G1444)</f>
        <v>41882447.640000001</v>
      </c>
      <c r="H1445" s="409">
        <f>SUM(H1443:H1444)</f>
        <v>26885348.092500001</v>
      </c>
      <c r="I1445" s="409">
        <f>SUM(I1443:I1444)</f>
        <v>63270220.358000003</v>
      </c>
    </row>
    <row r="1446" spans="1:9" ht="22.5" x14ac:dyDescent="0.25">
      <c r="A1446" s="1535" t="s">
        <v>786</v>
      </c>
      <c r="B1446" s="1536"/>
      <c r="C1446" s="1536"/>
      <c r="D1446" s="1536"/>
      <c r="E1446" s="1536"/>
      <c r="F1446" s="1536"/>
      <c r="G1446" s="1536"/>
      <c r="H1446" s="1536"/>
      <c r="I1446" s="1537"/>
    </row>
    <row r="1447" spans="1:9" ht="19.5" x14ac:dyDescent="0.2">
      <c r="A1447" s="1538" t="s">
        <v>487</v>
      </c>
      <c r="B1447" s="1539"/>
      <c r="C1447" s="1539"/>
      <c r="D1447" s="1539"/>
      <c r="E1447" s="1539"/>
      <c r="F1447" s="1539"/>
      <c r="G1447" s="1539"/>
      <c r="H1447" s="1539"/>
      <c r="I1447" s="1540"/>
    </row>
    <row r="1448" spans="1:9" ht="22.5" x14ac:dyDescent="0.25">
      <c r="A1448" s="1541" t="s">
        <v>1392</v>
      </c>
      <c r="B1448" s="1542"/>
      <c r="C1448" s="1542"/>
      <c r="D1448" s="1542"/>
      <c r="E1448" s="1542"/>
      <c r="F1448" s="1542"/>
      <c r="G1448" s="1542"/>
      <c r="H1448" s="1542"/>
      <c r="I1448" s="1543"/>
    </row>
    <row r="1449" spans="1:9" ht="18.75" customHeight="1" thickBot="1" x14ac:dyDescent="0.3">
      <c r="A1449" s="1571" t="s">
        <v>277</v>
      </c>
      <c r="B1449" s="1571"/>
      <c r="C1449" s="1571"/>
      <c r="D1449" s="1571"/>
      <c r="E1449" s="1571"/>
      <c r="F1449" s="1571"/>
      <c r="G1449" s="1571"/>
      <c r="H1449" s="1571"/>
      <c r="I1449" s="1571"/>
    </row>
    <row r="1450" spans="1:9" ht="18.75" customHeight="1" thickBot="1" x14ac:dyDescent="0.25">
      <c r="A1450" s="1568" t="s">
        <v>439</v>
      </c>
      <c r="B1450" s="1569"/>
      <c r="C1450" s="1569"/>
      <c r="D1450" s="1569"/>
      <c r="E1450" s="1569"/>
      <c r="F1450" s="1569"/>
      <c r="G1450" s="1569"/>
      <c r="H1450" s="1569"/>
      <c r="I1450" s="1570"/>
    </row>
    <row r="1451" spans="1:9" s="120" customFormat="1" ht="54.75" customHeight="1" thickBot="1" x14ac:dyDescent="0.25">
      <c r="A1451" s="1363" t="s">
        <v>465</v>
      </c>
      <c r="B1451" s="163" t="s">
        <v>459</v>
      </c>
      <c r="C1451" s="1364" t="s">
        <v>455</v>
      </c>
      <c r="D1451" s="163" t="s">
        <v>458</v>
      </c>
      <c r="E1451" s="1285" t="s">
        <v>1</v>
      </c>
      <c r="F1451" s="163" t="s">
        <v>1393</v>
      </c>
      <c r="G1451" s="163" t="s">
        <v>1394</v>
      </c>
      <c r="H1451" s="163" t="s">
        <v>1395</v>
      </c>
      <c r="I1451" s="163" t="s">
        <v>1396</v>
      </c>
    </row>
    <row r="1452" spans="1:9" ht="18" x14ac:dyDescent="0.2">
      <c r="A1452" s="258">
        <v>20000000</v>
      </c>
      <c r="B1452" s="134"/>
      <c r="C1452" s="210"/>
      <c r="D1452" s="1370" t="s">
        <v>807</v>
      </c>
      <c r="E1452" s="90" t="s">
        <v>163</v>
      </c>
      <c r="F1452" s="136"/>
      <c r="G1452" s="1371"/>
      <c r="H1452" s="136"/>
      <c r="I1452" s="352"/>
    </row>
    <row r="1453" spans="1:9" ht="18" x14ac:dyDescent="0.2">
      <c r="A1453" s="250">
        <v>21000000</v>
      </c>
      <c r="B1453" s="42"/>
      <c r="C1453" s="184"/>
      <c r="D1453" s="374" t="s">
        <v>807</v>
      </c>
      <c r="E1453" s="11" t="s">
        <v>164</v>
      </c>
      <c r="F1453" s="135"/>
      <c r="G1453" s="18"/>
      <c r="H1453" s="135"/>
      <c r="I1453" s="19"/>
    </row>
    <row r="1454" spans="1:9" ht="18" x14ac:dyDescent="0.2">
      <c r="A1454" s="250">
        <v>21010000</v>
      </c>
      <c r="B1454" s="42"/>
      <c r="C1454" s="184"/>
      <c r="D1454" s="374" t="s">
        <v>807</v>
      </c>
      <c r="E1454" s="11" t="s">
        <v>165</v>
      </c>
      <c r="F1454" s="135"/>
      <c r="G1454" s="18"/>
      <c r="H1454" s="135"/>
      <c r="I1454" s="19"/>
    </row>
    <row r="1455" spans="1:9" ht="18" x14ac:dyDescent="0.2">
      <c r="A1455" s="250">
        <v>21010103</v>
      </c>
      <c r="B1455" s="162" t="s">
        <v>650</v>
      </c>
      <c r="C1455" s="184"/>
      <c r="D1455" s="370" t="s">
        <v>807</v>
      </c>
      <c r="E1455" s="79" t="s">
        <v>168</v>
      </c>
      <c r="F1455" s="29">
        <f>G1455+(G1455*2%)</f>
        <v>3010444.32</v>
      </c>
      <c r="G1455" s="121">
        <v>2951416</v>
      </c>
      <c r="H1455" s="74">
        <f t="shared" ref="H1455:H1483" si="49">G1455/12*9</f>
        <v>2213562</v>
      </c>
      <c r="I1455" s="359">
        <f>WORKS!D70</f>
        <v>1475708</v>
      </c>
    </row>
    <row r="1456" spans="1:9" ht="18" x14ac:dyDescent="0.2">
      <c r="A1456" s="250">
        <v>21010104</v>
      </c>
      <c r="B1456" s="162" t="s">
        <v>650</v>
      </c>
      <c r="C1456" s="184"/>
      <c r="D1456" s="370" t="s">
        <v>807</v>
      </c>
      <c r="E1456" s="79" t="s">
        <v>169</v>
      </c>
      <c r="F1456" s="29">
        <f>G1456+(G1456*2%)</f>
        <v>2665569.06</v>
      </c>
      <c r="G1456" s="121">
        <v>2613303</v>
      </c>
      <c r="H1456" s="74">
        <f t="shared" si="49"/>
        <v>1959977.25</v>
      </c>
      <c r="I1456" s="359">
        <f>WORKS!D65</f>
        <v>777306</v>
      </c>
    </row>
    <row r="1457" spans="1:9" ht="18" x14ac:dyDescent="0.2">
      <c r="A1457" s="250" t="s">
        <v>705</v>
      </c>
      <c r="B1457" s="162" t="s">
        <v>650</v>
      </c>
      <c r="C1457" s="184"/>
      <c r="D1457" s="370" t="s">
        <v>807</v>
      </c>
      <c r="E1457" s="79" t="s">
        <v>170</v>
      </c>
      <c r="F1457" s="29">
        <f>G1457+(G1457*2%)</f>
        <v>472881.18</v>
      </c>
      <c r="G1457" s="410">
        <v>463609</v>
      </c>
      <c r="H1457" s="74">
        <f t="shared" si="49"/>
        <v>347706.75</v>
      </c>
      <c r="I1457" s="1453">
        <f>WORKS!D61</f>
        <v>484526</v>
      </c>
    </row>
    <row r="1458" spans="1:9" ht="18" x14ac:dyDescent="0.2">
      <c r="A1458" s="230">
        <v>21010106</v>
      </c>
      <c r="B1458" s="162" t="s">
        <v>650</v>
      </c>
      <c r="C1458" s="184"/>
      <c r="D1458" s="370" t="s">
        <v>807</v>
      </c>
      <c r="E1458" s="79" t="s">
        <v>171</v>
      </c>
      <c r="F1458" s="135"/>
      <c r="G1458" s="121"/>
      <c r="H1458" s="74"/>
      <c r="I1458" s="359"/>
    </row>
    <row r="1459" spans="1:9" ht="18" x14ac:dyDescent="0.2">
      <c r="A1459" s="234"/>
      <c r="B1459" s="162" t="s">
        <v>650</v>
      </c>
      <c r="C1459" s="184"/>
      <c r="D1459" s="370" t="s">
        <v>807</v>
      </c>
      <c r="E1459" s="63" t="s">
        <v>686</v>
      </c>
      <c r="F1459" s="135"/>
      <c r="G1459" s="121">
        <v>904249.2</v>
      </c>
      <c r="H1459" s="74"/>
      <c r="I1459" s="19">
        <v>5760000</v>
      </c>
    </row>
    <row r="1460" spans="1:9" ht="18" x14ac:dyDescent="0.2">
      <c r="A1460" s="250">
        <v>21020300</v>
      </c>
      <c r="B1460" s="42"/>
      <c r="C1460" s="184"/>
      <c r="D1460" s="374" t="s">
        <v>807</v>
      </c>
      <c r="E1460" s="11" t="s">
        <v>192</v>
      </c>
      <c r="F1460" s="135"/>
      <c r="G1460" s="121"/>
      <c r="H1460" s="74"/>
      <c r="I1460" s="359"/>
    </row>
    <row r="1461" spans="1:9" ht="18" x14ac:dyDescent="0.2">
      <c r="A1461" s="250">
        <v>21020301</v>
      </c>
      <c r="B1461" s="162" t="s">
        <v>650</v>
      </c>
      <c r="C1461" s="184"/>
      <c r="D1461" s="370" t="s">
        <v>807</v>
      </c>
      <c r="E1461" s="63" t="s">
        <v>177</v>
      </c>
      <c r="F1461" s="29">
        <f t="shared" ref="F1461:F1483" si="50">G1461+(G1461*2%)</f>
        <v>1053655.5119999999</v>
      </c>
      <c r="G1461" s="121">
        <v>1032995.6</v>
      </c>
      <c r="H1461" s="74">
        <f t="shared" si="49"/>
        <v>774746.7</v>
      </c>
      <c r="I1461" s="359">
        <f>WORKS!F70</f>
        <v>516497.8</v>
      </c>
    </row>
    <row r="1462" spans="1:9" ht="18" x14ac:dyDescent="0.2">
      <c r="A1462" s="250">
        <v>21020302</v>
      </c>
      <c r="B1462" s="162" t="s">
        <v>650</v>
      </c>
      <c r="C1462" s="184"/>
      <c r="D1462" s="370" t="s">
        <v>807</v>
      </c>
      <c r="E1462" s="63" t="s">
        <v>178</v>
      </c>
      <c r="F1462" s="29">
        <f t="shared" si="50"/>
        <v>602088.86400000006</v>
      </c>
      <c r="G1462" s="121">
        <v>590283.20000000007</v>
      </c>
      <c r="H1462" s="74">
        <f t="shared" si="49"/>
        <v>442712.4</v>
      </c>
      <c r="I1462" s="359">
        <f>WORKS!G70</f>
        <v>295141.60000000003</v>
      </c>
    </row>
    <row r="1463" spans="1:9" ht="18" x14ac:dyDescent="0.2">
      <c r="A1463" s="250">
        <v>21020303</v>
      </c>
      <c r="B1463" s="162" t="s">
        <v>650</v>
      </c>
      <c r="C1463" s="184"/>
      <c r="D1463" s="370" t="s">
        <v>807</v>
      </c>
      <c r="E1463" s="63" t="s">
        <v>179</v>
      </c>
      <c r="F1463" s="29">
        <f t="shared" si="50"/>
        <v>35251.199999999997</v>
      </c>
      <c r="G1463" s="121">
        <v>34560</v>
      </c>
      <c r="H1463" s="74">
        <f t="shared" si="49"/>
        <v>25920</v>
      </c>
      <c r="I1463" s="359">
        <f>WORKS!H70</f>
        <v>17280</v>
      </c>
    </row>
    <row r="1464" spans="1:9" ht="18" x14ac:dyDescent="0.2">
      <c r="A1464" s="250">
        <v>21020304</v>
      </c>
      <c r="B1464" s="162" t="s">
        <v>650</v>
      </c>
      <c r="C1464" s="184"/>
      <c r="D1464" s="370" t="s">
        <v>807</v>
      </c>
      <c r="E1464" s="63" t="s">
        <v>180</v>
      </c>
      <c r="F1464" s="29">
        <f t="shared" si="50"/>
        <v>150522.21600000001</v>
      </c>
      <c r="G1464" s="410">
        <v>147570.80000000002</v>
      </c>
      <c r="H1464" s="74">
        <f t="shared" si="49"/>
        <v>110678.1</v>
      </c>
      <c r="I1464" s="1453">
        <f>WORKS!I70</f>
        <v>73785.400000000009</v>
      </c>
    </row>
    <row r="1465" spans="1:9" ht="18" x14ac:dyDescent="0.2">
      <c r="A1465" s="250">
        <v>21020312</v>
      </c>
      <c r="B1465" s="162" t="s">
        <v>650</v>
      </c>
      <c r="C1465" s="184"/>
      <c r="D1465" s="370" t="s">
        <v>807</v>
      </c>
      <c r="E1465" s="63" t="s">
        <v>183</v>
      </c>
      <c r="F1465" s="29">
        <f t="shared" si="50"/>
        <v>0</v>
      </c>
      <c r="G1465" s="18"/>
      <c r="H1465" s="74">
        <f t="shared" si="49"/>
        <v>0</v>
      </c>
      <c r="I1465" s="19"/>
    </row>
    <row r="1466" spans="1:9" ht="18" x14ac:dyDescent="0.2">
      <c r="A1466" s="250">
        <v>21020315</v>
      </c>
      <c r="B1466" s="162" t="s">
        <v>650</v>
      </c>
      <c r="C1466" s="184"/>
      <c r="D1466" s="370" t="s">
        <v>807</v>
      </c>
      <c r="E1466" s="63" t="s">
        <v>186</v>
      </c>
      <c r="F1466" s="29">
        <f t="shared" si="50"/>
        <v>248442.21600000001</v>
      </c>
      <c r="G1466" s="121">
        <v>243570.80000000002</v>
      </c>
      <c r="H1466" s="74">
        <f t="shared" si="49"/>
        <v>182678.10000000003</v>
      </c>
      <c r="I1466" s="359">
        <f>WORKS!J70</f>
        <v>121785.40000000001</v>
      </c>
    </row>
    <row r="1467" spans="1:9" ht="18" x14ac:dyDescent="0.2">
      <c r="A1467" s="230">
        <v>21020314</v>
      </c>
      <c r="B1467" s="162" t="s">
        <v>650</v>
      </c>
      <c r="C1467" s="184"/>
      <c r="D1467" s="370" t="s">
        <v>807</v>
      </c>
      <c r="E1467" s="63" t="s">
        <v>523</v>
      </c>
      <c r="F1467" s="29">
        <f t="shared" si="50"/>
        <v>0</v>
      </c>
      <c r="G1467" s="121"/>
      <c r="H1467" s="74">
        <f t="shared" si="49"/>
        <v>0</v>
      </c>
      <c r="I1467" s="359"/>
    </row>
    <row r="1468" spans="1:9" ht="18" x14ac:dyDescent="0.2">
      <c r="A1468" s="230">
        <v>21020305</v>
      </c>
      <c r="B1468" s="162" t="s">
        <v>650</v>
      </c>
      <c r="C1468" s="184"/>
      <c r="D1468" s="370" t="s">
        <v>807</v>
      </c>
      <c r="E1468" s="63" t="s">
        <v>524</v>
      </c>
      <c r="F1468" s="29">
        <f t="shared" si="50"/>
        <v>0</v>
      </c>
      <c r="G1468" s="121"/>
      <c r="H1468" s="74">
        <f t="shared" si="49"/>
        <v>0</v>
      </c>
      <c r="I1468" s="359"/>
    </row>
    <row r="1469" spans="1:9" ht="18" x14ac:dyDescent="0.2">
      <c r="A1469" s="230">
        <v>21020306</v>
      </c>
      <c r="B1469" s="162" t="s">
        <v>650</v>
      </c>
      <c r="C1469" s="184"/>
      <c r="D1469" s="370" t="s">
        <v>807</v>
      </c>
      <c r="E1469" s="63" t="s">
        <v>525</v>
      </c>
      <c r="F1469" s="29">
        <f t="shared" si="50"/>
        <v>0</v>
      </c>
      <c r="G1469" s="121"/>
      <c r="H1469" s="74">
        <f t="shared" si="49"/>
        <v>0</v>
      </c>
      <c r="I1469" s="359"/>
    </row>
    <row r="1470" spans="1:9" ht="18" x14ac:dyDescent="0.2">
      <c r="A1470" s="250">
        <v>21020400</v>
      </c>
      <c r="B1470" s="42"/>
      <c r="C1470" s="184"/>
      <c r="D1470" s="374" t="s">
        <v>807</v>
      </c>
      <c r="E1470" s="11" t="s">
        <v>193</v>
      </c>
      <c r="F1470" s="29">
        <f t="shared" si="50"/>
        <v>0</v>
      </c>
      <c r="G1470" s="121"/>
      <c r="H1470" s="74">
        <f t="shared" si="49"/>
        <v>0</v>
      </c>
      <c r="I1470" s="359"/>
    </row>
    <row r="1471" spans="1:9" ht="18" x14ac:dyDescent="0.2">
      <c r="A1471" s="250">
        <v>21020401</v>
      </c>
      <c r="B1471" s="162" t="s">
        <v>650</v>
      </c>
      <c r="C1471" s="184"/>
      <c r="D1471" s="370" t="s">
        <v>807</v>
      </c>
      <c r="E1471" s="63" t="s">
        <v>177</v>
      </c>
      <c r="F1471" s="29">
        <f t="shared" si="50"/>
        <v>932949.17100000009</v>
      </c>
      <c r="G1471" s="121">
        <v>914656.05</v>
      </c>
      <c r="H1471" s="74">
        <f t="shared" si="49"/>
        <v>685992.03750000009</v>
      </c>
      <c r="I1471" s="359">
        <f>WORKS!F65</f>
        <v>272057.09999999998</v>
      </c>
    </row>
    <row r="1472" spans="1:9" ht="18" x14ac:dyDescent="0.2">
      <c r="A1472" s="250">
        <v>21020402</v>
      </c>
      <c r="B1472" s="162" t="s">
        <v>650</v>
      </c>
      <c r="C1472" s="184"/>
      <c r="D1472" s="370" t="s">
        <v>807</v>
      </c>
      <c r="E1472" s="63" t="s">
        <v>178</v>
      </c>
      <c r="F1472" s="29">
        <f t="shared" si="50"/>
        <v>533113.81199999992</v>
      </c>
      <c r="G1472" s="121">
        <v>522660.6</v>
      </c>
      <c r="H1472" s="74">
        <f t="shared" si="49"/>
        <v>391995.44999999995</v>
      </c>
      <c r="I1472" s="359">
        <f>WORKS!G65</f>
        <v>155461.20000000001</v>
      </c>
    </row>
    <row r="1473" spans="1:9" ht="18" x14ac:dyDescent="0.2">
      <c r="A1473" s="250" t="s">
        <v>706</v>
      </c>
      <c r="B1473" s="162" t="s">
        <v>650</v>
      </c>
      <c r="C1473" s="184"/>
      <c r="D1473" s="370" t="s">
        <v>807</v>
      </c>
      <c r="E1473" s="63" t="s">
        <v>179</v>
      </c>
      <c r="F1473" s="29">
        <f t="shared" si="50"/>
        <v>49572</v>
      </c>
      <c r="G1473" s="121">
        <v>48600</v>
      </c>
      <c r="H1473" s="74">
        <f t="shared" si="49"/>
        <v>36450</v>
      </c>
      <c r="I1473" s="359">
        <f>WORKS!H65</f>
        <v>22680</v>
      </c>
    </row>
    <row r="1474" spans="1:9" ht="18" x14ac:dyDescent="0.2">
      <c r="A1474" s="250">
        <v>21020404</v>
      </c>
      <c r="B1474" s="162" t="s">
        <v>650</v>
      </c>
      <c r="C1474" s="184"/>
      <c r="D1474" s="370" t="s">
        <v>807</v>
      </c>
      <c r="E1474" s="63" t="s">
        <v>180</v>
      </c>
      <c r="F1474" s="29">
        <f t="shared" si="50"/>
        <v>133278.45299999998</v>
      </c>
      <c r="G1474" s="121">
        <v>130665.15</v>
      </c>
      <c r="H1474" s="74">
        <f t="shared" si="49"/>
        <v>97998.862499999988</v>
      </c>
      <c r="I1474" s="359">
        <f>WORKS!I65</f>
        <v>38865.300000000003</v>
      </c>
    </row>
    <row r="1475" spans="1:9" ht="18" x14ac:dyDescent="0.2">
      <c r="A1475" s="250">
        <v>21020412</v>
      </c>
      <c r="B1475" s="162" t="s">
        <v>650</v>
      </c>
      <c r="C1475" s="184"/>
      <c r="D1475" s="370" t="s">
        <v>807</v>
      </c>
      <c r="E1475" s="63" t="s">
        <v>183</v>
      </c>
      <c r="F1475" s="29">
        <f t="shared" si="50"/>
        <v>0</v>
      </c>
      <c r="G1475" s="121"/>
      <c r="H1475" s="74">
        <f t="shared" si="49"/>
        <v>0</v>
      </c>
      <c r="I1475" s="359"/>
    </row>
    <row r="1476" spans="1:9" ht="18" x14ac:dyDescent="0.2">
      <c r="A1476" s="250">
        <v>21020415</v>
      </c>
      <c r="B1476" s="162" t="s">
        <v>650</v>
      </c>
      <c r="C1476" s="184"/>
      <c r="D1476" s="370" t="s">
        <v>807</v>
      </c>
      <c r="E1476" s="63" t="s">
        <v>186</v>
      </c>
      <c r="F1476" s="29">
        <f t="shared" si="50"/>
        <v>280158.45300000004</v>
      </c>
      <c r="G1476" s="121">
        <v>274665.15000000002</v>
      </c>
      <c r="H1476" s="74">
        <f t="shared" si="49"/>
        <v>205998.86250000002</v>
      </c>
      <c r="I1476" s="359">
        <f>WORKS!J65</f>
        <v>110865.29999999999</v>
      </c>
    </row>
    <row r="1477" spans="1:9" ht="18" x14ac:dyDescent="0.2">
      <c r="A1477" s="249">
        <v>21020500</v>
      </c>
      <c r="B1477" s="78"/>
      <c r="C1477" s="182"/>
      <c r="D1477" s="374" t="s">
        <v>807</v>
      </c>
      <c r="E1477" s="11" t="s">
        <v>194</v>
      </c>
      <c r="F1477" s="29">
        <f t="shared" si="50"/>
        <v>0</v>
      </c>
      <c r="G1477" s="121"/>
      <c r="H1477" s="74">
        <f t="shared" si="49"/>
        <v>0</v>
      </c>
      <c r="I1477" s="359"/>
    </row>
    <row r="1478" spans="1:9" ht="18" x14ac:dyDescent="0.2">
      <c r="A1478" s="250">
        <v>21020501</v>
      </c>
      <c r="B1478" s="162" t="s">
        <v>650</v>
      </c>
      <c r="C1478" s="184"/>
      <c r="D1478" s="370" t="s">
        <v>807</v>
      </c>
      <c r="E1478" s="63" t="s">
        <v>177</v>
      </c>
      <c r="F1478" s="29">
        <f t="shared" si="50"/>
        <v>165508.413</v>
      </c>
      <c r="G1478" s="121">
        <v>162263.15</v>
      </c>
      <c r="H1478" s="74">
        <f t="shared" si="49"/>
        <v>121697.3625</v>
      </c>
      <c r="I1478" s="359">
        <f>WORKS!F61</f>
        <v>169584.1</v>
      </c>
    </row>
    <row r="1479" spans="1:9" ht="18" x14ac:dyDescent="0.2">
      <c r="A1479" s="251">
        <v>21020502</v>
      </c>
      <c r="B1479" s="162" t="s">
        <v>650</v>
      </c>
      <c r="C1479" s="186"/>
      <c r="D1479" s="370" t="s">
        <v>807</v>
      </c>
      <c r="E1479" s="63" t="s">
        <v>178</v>
      </c>
      <c r="F1479" s="29">
        <f t="shared" si="50"/>
        <v>94576.236000000004</v>
      </c>
      <c r="G1479" s="121">
        <v>92721.8</v>
      </c>
      <c r="H1479" s="74">
        <f t="shared" si="49"/>
        <v>69541.350000000006</v>
      </c>
      <c r="I1479" s="359">
        <f>WORKS!G61</f>
        <v>96905.2</v>
      </c>
    </row>
    <row r="1480" spans="1:9" ht="18" x14ac:dyDescent="0.2">
      <c r="A1480" s="251">
        <v>21020503</v>
      </c>
      <c r="B1480" s="162" t="s">
        <v>650</v>
      </c>
      <c r="C1480" s="186"/>
      <c r="D1480" s="370" t="s">
        <v>807</v>
      </c>
      <c r="E1480" s="63" t="s">
        <v>179</v>
      </c>
      <c r="F1480" s="29">
        <f t="shared" si="50"/>
        <v>22032</v>
      </c>
      <c r="G1480" s="121">
        <v>21600</v>
      </c>
      <c r="H1480" s="74">
        <f t="shared" si="49"/>
        <v>16200</v>
      </c>
      <c r="I1480" s="359">
        <f>WORKS!H61</f>
        <v>21600</v>
      </c>
    </row>
    <row r="1481" spans="1:9" ht="18" x14ac:dyDescent="0.2">
      <c r="A1481" s="251">
        <v>21020504</v>
      </c>
      <c r="B1481" s="162" t="s">
        <v>650</v>
      </c>
      <c r="C1481" s="186"/>
      <c r="D1481" s="370" t="s">
        <v>807</v>
      </c>
      <c r="E1481" s="63" t="s">
        <v>180</v>
      </c>
      <c r="F1481" s="29">
        <f t="shared" si="50"/>
        <v>23644.059000000001</v>
      </c>
      <c r="G1481" s="121">
        <v>23180.45</v>
      </c>
      <c r="H1481" s="74">
        <f t="shared" si="49"/>
        <v>17385.337500000001</v>
      </c>
      <c r="I1481" s="359">
        <f>WORKS!I61</f>
        <v>24226.3</v>
      </c>
    </row>
    <row r="1482" spans="1:9" ht="18" x14ac:dyDescent="0.2">
      <c r="A1482" s="251" t="s">
        <v>535</v>
      </c>
      <c r="B1482" s="162" t="s">
        <v>650</v>
      </c>
      <c r="C1482" s="186"/>
      <c r="D1482" s="370" t="s">
        <v>807</v>
      </c>
      <c r="E1482" s="63" t="s">
        <v>183</v>
      </c>
      <c r="F1482" s="29">
        <f t="shared" si="50"/>
        <v>0</v>
      </c>
      <c r="G1482" s="121"/>
      <c r="H1482" s="74">
        <f t="shared" si="49"/>
        <v>0</v>
      </c>
      <c r="I1482" s="359"/>
    </row>
    <row r="1483" spans="1:9" ht="18" x14ac:dyDescent="0.2">
      <c r="A1483" s="251">
        <v>21020515</v>
      </c>
      <c r="B1483" s="162" t="s">
        <v>650</v>
      </c>
      <c r="C1483" s="186"/>
      <c r="D1483" s="370" t="s">
        <v>807</v>
      </c>
      <c r="E1483" s="63" t="s">
        <v>186</v>
      </c>
      <c r="F1483" s="29">
        <f t="shared" si="50"/>
        <v>288500.03339999996</v>
      </c>
      <c r="G1483" s="121">
        <v>282843.17</v>
      </c>
      <c r="H1483" s="74">
        <f t="shared" si="49"/>
        <v>212132.37749999997</v>
      </c>
      <c r="I1483" s="359">
        <f>WORKS!J61</f>
        <v>283889.01999999996</v>
      </c>
    </row>
    <row r="1484" spans="1:9" ht="18" x14ac:dyDescent="0.2">
      <c r="A1484" s="231">
        <v>21020600</v>
      </c>
      <c r="B1484" s="83"/>
      <c r="C1484" s="185"/>
      <c r="D1484" s="374" t="s">
        <v>807</v>
      </c>
      <c r="E1484" s="11" t="s">
        <v>195</v>
      </c>
      <c r="F1484" s="80"/>
      <c r="G1484" s="121"/>
      <c r="H1484" s="80"/>
      <c r="I1484" s="359"/>
    </row>
    <row r="1485" spans="1:9" ht="18" x14ac:dyDescent="0.2">
      <c r="A1485" s="241">
        <v>21020605</v>
      </c>
      <c r="B1485" s="162" t="s">
        <v>650</v>
      </c>
      <c r="C1485" s="186"/>
      <c r="D1485" s="370" t="s">
        <v>807</v>
      </c>
      <c r="E1485" s="79" t="s">
        <v>198</v>
      </c>
      <c r="F1485" s="80"/>
      <c r="G1485" s="121"/>
      <c r="H1485" s="80"/>
      <c r="I1485" s="359"/>
    </row>
    <row r="1486" spans="1:9" ht="18" x14ac:dyDescent="0.2">
      <c r="A1486" s="232">
        <v>21030100</v>
      </c>
      <c r="B1486" s="85"/>
      <c r="C1486" s="187"/>
      <c r="D1486" s="374" t="s">
        <v>807</v>
      </c>
      <c r="E1486" s="58" t="s">
        <v>199</v>
      </c>
      <c r="F1486" s="74"/>
      <c r="G1486" s="29"/>
      <c r="H1486" s="29"/>
      <c r="I1486" s="720"/>
    </row>
    <row r="1487" spans="1:9" ht="18" x14ac:dyDescent="0.2">
      <c r="A1487" s="1379">
        <v>22010100</v>
      </c>
      <c r="B1487" s="162" t="s">
        <v>1322</v>
      </c>
      <c r="C1487" s="215"/>
      <c r="D1487" s="370" t="s">
        <v>807</v>
      </c>
      <c r="E1487" s="972" t="s">
        <v>1389</v>
      </c>
      <c r="F1487" s="74"/>
      <c r="G1487" s="29">
        <v>3570000</v>
      </c>
      <c r="H1487" s="29"/>
      <c r="I1487" s="19"/>
    </row>
    <row r="1488" spans="1:9" ht="18" x14ac:dyDescent="0.2">
      <c r="A1488" s="253">
        <v>22020000</v>
      </c>
      <c r="B1488" s="4"/>
      <c r="C1488" s="174"/>
      <c r="D1488" s="374" t="s">
        <v>807</v>
      </c>
      <c r="E1488" s="58" t="s">
        <v>203</v>
      </c>
      <c r="F1488" s="74"/>
      <c r="G1488" s="121"/>
      <c r="H1488" s="74"/>
      <c r="I1488" s="359"/>
    </row>
    <row r="1489" spans="1:9" ht="18" x14ac:dyDescent="0.2">
      <c r="A1489" s="253">
        <v>22020100</v>
      </c>
      <c r="B1489" s="4"/>
      <c r="C1489" s="174"/>
      <c r="D1489" s="374" t="s">
        <v>807</v>
      </c>
      <c r="E1489" s="58" t="s">
        <v>204</v>
      </c>
      <c r="F1489" s="74"/>
      <c r="G1489" s="121"/>
      <c r="H1489" s="74"/>
      <c r="I1489" s="359"/>
    </row>
    <row r="1490" spans="1:9" ht="18" x14ac:dyDescent="0.2">
      <c r="A1490" s="785">
        <v>22020101</v>
      </c>
      <c r="B1490" s="162" t="s">
        <v>650</v>
      </c>
      <c r="C1490" s="202"/>
      <c r="D1490" s="370" t="s">
        <v>807</v>
      </c>
      <c r="E1490" s="127" t="s">
        <v>205</v>
      </c>
      <c r="F1490" s="121"/>
      <c r="G1490" s="121"/>
      <c r="H1490" s="121"/>
      <c r="I1490" s="359"/>
    </row>
    <row r="1491" spans="1:9" ht="18" x14ac:dyDescent="0.2">
      <c r="A1491" s="785">
        <v>22020102</v>
      </c>
      <c r="B1491" s="162" t="s">
        <v>650</v>
      </c>
      <c r="C1491" s="202"/>
      <c r="D1491" s="370" t="s">
        <v>807</v>
      </c>
      <c r="E1491" s="127" t="s">
        <v>206</v>
      </c>
      <c r="F1491" s="121"/>
      <c r="G1491" s="121">
        <v>200000</v>
      </c>
      <c r="H1491" s="795"/>
      <c r="I1491" s="359">
        <v>200000</v>
      </c>
    </row>
    <row r="1492" spans="1:9" ht="18" x14ac:dyDescent="0.2">
      <c r="A1492" s="785">
        <v>22020103</v>
      </c>
      <c r="B1492" s="162" t="s">
        <v>650</v>
      </c>
      <c r="C1492" s="202"/>
      <c r="D1492" s="370" t="s">
        <v>807</v>
      </c>
      <c r="E1492" s="127" t="s">
        <v>207</v>
      </c>
      <c r="F1492" s="269"/>
      <c r="G1492" s="121"/>
      <c r="H1492" s="269"/>
      <c r="I1492" s="359"/>
    </row>
    <row r="1493" spans="1:9" ht="18" x14ac:dyDescent="0.2">
      <c r="A1493" s="785">
        <v>22020104</v>
      </c>
      <c r="B1493" s="162" t="s">
        <v>650</v>
      </c>
      <c r="C1493" s="202"/>
      <c r="D1493" s="370" t="s">
        <v>807</v>
      </c>
      <c r="E1493" s="127" t="s">
        <v>208</v>
      </c>
      <c r="F1493" s="269"/>
      <c r="G1493" s="121"/>
      <c r="H1493" s="269"/>
      <c r="I1493" s="359"/>
    </row>
    <row r="1494" spans="1:9" ht="18" x14ac:dyDescent="0.2">
      <c r="A1494" s="250">
        <v>21020600</v>
      </c>
      <c r="B1494" s="42"/>
      <c r="C1494" s="184"/>
      <c r="D1494" s="374" t="s">
        <v>807</v>
      </c>
      <c r="E1494" s="87" t="s">
        <v>299</v>
      </c>
      <c r="F1494" s="135"/>
      <c r="G1494" s="121"/>
      <c r="H1494" s="135"/>
      <c r="I1494" s="359"/>
    </row>
    <row r="1495" spans="1:9" ht="18" x14ac:dyDescent="0.2">
      <c r="A1495" s="250">
        <v>21020605</v>
      </c>
      <c r="B1495" s="162" t="s">
        <v>650</v>
      </c>
      <c r="C1495" s="184"/>
      <c r="D1495" s="370" t="s">
        <v>807</v>
      </c>
      <c r="E1495" s="63" t="s">
        <v>198</v>
      </c>
      <c r="F1495" s="135"/>
      <c r="G1495" s="121"/>
      <c r="H1495" s="135"/>
      <c r="I1495" s="359"/>
    </row>
    <row r="1496" spans="1:9" ht="18" x14ac:dyDescent="0.2">
      <c r="A1496" s="253">
        <v>22020400</v>
      </c>
      <c r="B1496" s="4"/>
      <c r="C1496" s="174"/>
      <c r="D1496" s="374" t="s">
        <v>807</v>
      </c>
      <c r="E1496" s="58" t="s">
        <v>222</v>
      </c>
      <c r="F1496" s="135"/>
      <c r="G1496" s="121"/>
      <c r="H1496" s="135"/>
      <c r="I1496" s="359"/>
    </row>
    <row r="1497" spans="1:9" ht="40.5" customHeight="1" x14ac:dyDescent="0.2">
      <c r="A1497" s="253">
        <v>22020401</v>
      </c>
      <c r="B1497" s="162" t="s">
        <v>650</v>
      </c>
      <c r="C1497" s="174"/>
      <c r="D1497" s="370" t="s">
        <v>807</v>
      </c>
      <c r="E1497" s="84" t="s">
        <v>223</v>
      </c>
      <c r="F1497" s="796">
        <v>8554000</v>
      </c>
      <c r="G1497" s="121">
        <v>7000000</v>
      </c>
      <c r="H1497" s="29">
        <v>6780000</v>
      </c>
      <c r="I1497" s="359">
        <v>10000000</v>
      </c>
    </row>
    <row r="1498" spans="1:9" ht="18" x14ac:dyDescent="0.2">
      <c r="A1498" s="253">
        <v>22020405</v>
      </c>
      <c r="B1498" s="162" t="s">
        <v>650</v>
      </c>
      <c r="C1498" s="174"/>
      <c r="D1498" s="370" t="s">
        <v>807</v>
      </c>
      <c r="E1498" s="84" t="s">
        <v>440</v>
      </c>
      <c r="F1498" s="135">
        <v>4400000</v>
      </c>
      <c r="G1498" s="121">
        <v>5000000</v>
      </c>
      <c r="H1498" s="135">
        <v>2867000</v>
      </c>
      <c r="I1498" s="359">
        <v>7000000</v>
      </c>
    </row>
    <row r="1499" spans="1:9" ht="18" x14ac:dyDescent="0.2">
      <c r="A1499" s="253">
        <v>22020406</v>
      </c>
      <c r="B1499" s="162" t="s">
        <v>650</v>
      </c>
      <c r="C1499" s="174"/>
      <c r="D1499" s="370" t="s">
        <v>807</v>
      </c>
      <c r="E1499" s="84" t="s">
        <v>226</v>
      </c>
      <c r="F1499" s="135">
        <v>230000</v>
      </c>
      <c r="G1499" s="121">
        <v>1000000</v>
      </c>
      <c r="H1499" s="135">
        <v>765000</v>
      </c>
      <c r="I1499" s="359">
        <v>1500000</v>
      </c>
    </row>
    <row r="1500" spans="1:9" ht="18" x14ac:dyDescent="0.2">
      <c r="A1500" s="253">
        <v>22020800</v>
      </c>
      <c r="B1500" s="4"/>
      <c r="C1500" s="174"/>
      <c r="D1500" s="374" t="s">
        <v>807</v>
      </c>
      <c r="E1500" s="58" t="s">
        <v>239</v>
      </c>
      <c r="F1500" s="135"/>
      <c r="G1500" s="121"/>
      <c r="H1500" s="135"/>
      <c r="I1500" s="359"/>
    </row>
    <row r="1501" spans="1:9" ht="18" x14ac:dyDescent="0.2">
      <c r="A1501" s="253">
        <v>22020801</v>
      </c>
      <c r="B1501" s="162" t="s">
        <v>650</v>
      </c>
      <c r="C1501" s="174"/>
      <c r="D1501" s="370" t="s">
        <v>807</v>
      </c>
      <c r="E1501" s="63" t="s">
        <v>240</v>
      </c>
      <c r="F1501" s="135">
        <v>10009120</v>
      </c>
      <c r="G1501" s="121">
        <v>12000000</v>
      </c>
      <c r="H1501" s="135">
        <v>8926000</v>
      </c>
      <c r="I1501" s="359">
        <v>15000000</v>
      </c>
    </row>
    <row r="1502" spans="1:9" ht="18" x14ac:dyDescent="0.2">
      <c r="A1502" s="253">
        <v>22020803</v>
      </c>
      <c r="B1502" s="162" t="s">
        <v>650</v>
      </c>
      <c r="C1502" s="174"/>
      <c r="D1502" s="370" t="s">
        <v>807</v>
      </c>
      <c r="E1502" s="63" t="s">
        <v>241</v>
      </c>
      <c r="F1502" s="135">
        <v>2789000</v>
      </c>
      <c r="G1502" s="121">
        <v>15000000</v>
      </c>
      <c r="H1502" s="135">
        <v>4190000</v>
      </c>
      <c r="I1502" s="359">
        <v>15000000</v>
      </c>
    </row>
    <row r="1503" spans="1:9" ht="18.75" thickBot="1" x14ac:dyDescent="0.25">
      <c r="A1503" s="1435">
        <v>22020805</v>
      </c>
      <c r="B1503" s="1336" t="s">
        <v>650</v>
      </c>
      <c r="C1503" s="1373"/>
      <c r="D1503" s="902" t="s">
        <v>807</v>
      </c>
      <c r="E1503" s="1374" t="s">
        <v>242</v>
      </c>
      <c r="F1503" s="1454">
        <v>2230000</v>
      </c>
      <c r="G1503" s="1397">
        <v>10000000</v>
      </c>
      <c r="H1503" s="1454">
        <v>1000000</v>
      </c>
      <c r="I1503" s="1398">
        <v>10000000</v>
      </c>
    </row>
    <row r="1504" spans="1:9" ht="18" x14ac:dyDescent="0.2">
      <c r="A1504" s="1448"/>
      <c r="B1504" s="1449"/>
      <c r="C1504" s="1450"/>
      <c r="D1504" s="1449"/>
      <c r="E1504" s="1451" t="s">
        <v>316</v>
      </c>
      <c r="F1504" s="1452">
        <f>SUM(F1455:F1485)</f>
        <v>10762187.198399998</v>
      </c>
      <c r="G1504" s="1452">
        <f>SUM(G1455:G1487)</f>
        <v>15025413.120000003</v>
      </c>
      <c r="H1504" s="1452">
        <f>SUM(H1455:H1487)</f>
        <v>7913372.9400000004</v>
      </c>
      <c r="I1504" s="1452">
        <f>SUM(I1455:I1487)</f>
        <v>10718163.720000001</v>
      </c>
    </row>
    <row r="1505" spans="1:9" ht="18.75" thickBot="1" x14ac:dyDescent="0.25">
      <c r="A1505" s="402"/>
      <c r="B1505" s="406"/>
      <c r="C1505" s="403"/>
      <c r="D1505" s="406"/>
      <c r="E1505" s="411" t="s">
        <v>203</v>
      </c>
      <c r="F1505" s="412">
        <f>SUM(F1490:F1503)</f>
        <v>28212120</v>
      </c>
      <c r="G1505" s="412">
        <f>SUM(G1490:G1503)</f>
        <v>50200000</v>
      </c>
      <c r="H1505" s="412">
        <f>SUM(H1490:H1503)</f>
        <v>24528000</v>
      </c>
      <c r="I1505" s="947">
        <f>SUM(I1490:I1503)</f>
        <v>58700000</v>
      </c>
    </row>
    <row r="1506" spans="1:9" ht="18.75" thickBot="1" x14ac:dyDescent="0.25">
      <c r="A1506" s="171"/>
      <c r="B1506" s="413"/>
      <c r="C1506" s="211"/>
      <c r="D1506" s="414"/>
      <c r="E1506" s="415" t="s">
        <v>296</v>
      </c>
      <c r="F1506" s="235">
        <f>SUM(F1504:F1505)</f>
        <v>38974307.198399998</v>
      </c>
      <c r="G1506" s="235">
        <f>SUM(G1504:G1505)</f>
        <v>65225413.120000005</v>
      </c>
      <c r="H1506" s="235">
        <f>SUM(H1504:H1505)</f>
        <v>32441372.940000001</v>
      </c>
      <c r="I1506" s="235">
        <f>SUM(I1504:I1505)</f>
        <v>69418163.719999999</v>
      </c>
    </row>
    <row r="1507" spans="1:9" ht="22.5" x14ac:dyDescent="0.25">
      <c r="A1507" s="1535" t="s">
        <v>786</v>
      </c>
      <c r="B1507" s="1536"/>
      <c r="C1507" s="1536"/>
      <c r="D1507" s="1536"/>
      <c r="E1507" s="1536"/>
      <c r="F1507" s="1536"/>
      <c r="G1507" s="1536"/>
      <c r="H1507" s="1536"/>
      <c r="I1507" s="1537"/>
    </row>
    <row r="1508" spans="1:9" ht="19.5" x14ac:dyDescent="0.2">
      <c r="A1508" s="1538" t="s">
        <v>487</v>
      </c>
      <c r="B1508" s="1539"/>
      <c r="C1508" s="1539"/>
      <c r="D1508" s="1539"/>
      <c r="E1508" s="1539"/>
      <c r="F1508" s="1539"/>
      <c r="G1508" s="1539"/>
      <c r="H1508" s="1539"/>
      <c r="I1508" s="1540"/>
    </row>
    <row r="1509" spans="1:9" ht="22.5" x14ac:dyDescent="0.25">
      <c r="A1509" s="1541" t="s">
        <v>1392</v>
      </c>
      <c r="B1509" s="1542"/>
      <c r="C1509" s="1542"/>
      <c r="D1509" s="1542"/>
      <c r="E1509" s="1542"/>
      <c r="F1509" s="1542"/>
      <c r="G1509" s="1542"/>
      <c r="H1509" s="1542"/>
      <c r="I1509" s="1543"/>
    </row>
    <row r="1510" spans="1:9" ht="18.75" customHeight="1" thickBot="1" x14ac:dyDescent="0.3">
      <c r="A1510" s="1571" t="s">
        <v>277</v>
      </c>
      <c r="B1510" s="1571"/>
      <c r="C1510" s="1571"/>
      <c r="D1510" s="1571"/>
      <c r="E1510" s="1571"/>
      <c r="F1510" s="1571"/>
      <c r="G1510" s="1571"/>
      <c r="H1510" s="1571"/>
      <c r="I1510" s="1571"/>
    </row>
    <row r="1511" spans="1:9" ht="18.75" customHeight="1" thickBot="1" x14ac:dyDescent="0.25">
      <c r="A1511" s="1550" t="s">
        <v>408</v>
      </c>
      <c r="B1511" s="1551"/>
      <c r="C1511" s="1551"/>
      <c r="D1511" s="1551"/>
      <c r="E1511" s="1551"/>
      <c r="F1511" s="1551"/>
      <c r="G1511" s="1551"/>
      <c r="H1511" s="1551"/>
      <c r="I1511" s="1552"/>
    </row>
    <row r="1512" spans="1:9" s="120" customFormat="1" ht="54" customHeight="1" thickBot="1" x14ac:dyDescent="0.25">
      <c r="A1512" s="1363" t="s">
        <v>465</v>
      </c>
      <c r="B1512" s="163" t="s">
        <v>459</v>
      </c>
      <c r="C1512" s="1364" t="s">
        <v>455</v>
      </c>
      <c r="D1512" s="163" t="s">
        <v>458</v>
      </c>
      <c r="E1512" s="1285" t="s">
        <v>1</v>
      </c>
      <c r="F1512" s="163" t="s">
        <v>1393</v>
      </c>
      <c r="G1512" s="163" t="s">
        <v>1394</v>
      </c>
      <c r="H1512" s="163" t="s">
        <v>1395</v>
      </c>
      <c r="I1512" s="163" t="s">
        <v>1396</v>
      </c>
    </row>
    <row r="1513" spans="1:9" ht="18" x14ac:dyDescent="0.2">
      <c r="A1513" s="248">
        <v>20000000</v>
      </c>
      <c r="B1513" s="89"/>
      <c r="C1513" s="188"/>
      <c r="D1513" s="1370" t="s">
        <v>807</v>
      </c>
      <c r="E1513" s="90" t="s">
        <v>163</v>
      </c>
      <c r="F1513" s="5"/>
      <c r="G1513" s="5"/>
      <c r="H1513" s="91"/>
      <c r="I1513" s="721"/>
    </row>
    <row r="1514" spans="1:9" ht="18" x14ac:dyDescent="0.2">
      <c r="A1514" s="249">
        <v>21000000</v>
      </c>
      <c r="B1514" s="78"/>
      <c r="C1514" s="182"/>
      <c r="D1514" s="374" t="s">
        <v>807</v>
      </c>
      <c r="E1514" s="11" t="s">
        <v>164</v>
      </c>
      <c r="F1514" s="29"/>
      <c r="G1514" s="29"/>
      <c r="H1514" s="74"/>
      <c r="I1514" s="720"/>
    </row>
    <row r="1515" spans="1:9" ht="18" x14ac:dyDescent="0.2">
      <c r="A1515" s="249">
        <v>21010000</v>
      </c>
      <c r="B1515" s="78"/>
      <c r="C1515" s="182"/>
      <c r="D1515" s="374" t="s">
        <v>807</v>
      </c>
      <c r="E1515" s="11" t="s">
        <v>165</v>
      </c>
      <c r="F1515" s="29"/>
      <c r="G1515" s="29"/>
      <c r="H1515" s="74"/>
      <c r="I1515" s="720"/>
    </row>
    <row r="1516" spans="1:9" ht="18" x14ac:dyDescent="0.2">
      <c r="A1516" s="250">
        <v>21010103</v>
      </c>
      <c r="B1516" s="162" t="s">
        <v>650</v>
      </c>
      <c r="C1516" s="184"/>
      <c r="D1516" s="370" t="s">
        <v>807</v>
      </c>
      <c r="E1516" s="79" t="s">
        <v>168</v>
      </c>
      <c r="F1516" s="29"/>
      <c r="G1516" s="29">
        <v>0</v>
      </c>
      <c r="H1516" s="29"/>
      <c r="I1516" s="720"/>
    </row>
    <row r="1517" spans="1:9" ht="18" x14ac:dyDescent="0.2">
      <c r="A1517" s="250">
        <v>21010104</v>
      </c>
      <c r="B1517" s="162" t="s">
        <v>650</v>
      </c>
      <c r="C1517" s="184"/>
      <c r="D1517" s="370" t="s">
        <v>807</v>
      </c>
      <c r="E1517" s="79" t="s">
        <v>169</v>
      </c>
      <c r="F1517" s="29"/>
      <c r="G1517" s="29"/>
      <c r="H1517" s="74"/>
      <c r="I1517" s="720"/>
    </row>
    <row r="1518" spans="1:9" ht="18" x14ac:dyDescent="0.2">
      <c r="A1518" s="250">
        <v>21010105</v>
      </c>
      <c r="B1518" s="162" t="s">
        <v>650</v>
      </c>
      <c r="C1518" s="184"/>
      <c r="D1518" s="370" t="s">
        <v>807</v>
      </c>
      <c r="E1518" s="79" t="s">
        <v>170</v>
      </c>
      <c r="F1518" s="29">
        <f>G1518+(G1518*2%)</f>
        <v>1567972.56</v>
      </c>
      <c r="G1518" s="29">
        <v>1537228</v>
      </c>
      <c r="H1518" s="74">
        <f>G1518/12*9</f>
        <v>1152921</v>
      </c>
      <c r="I1518" s="720">
        <f>WORKS!D52</f>
        <v>1184331.2</v>
      </c>
    </row>
    <row r="1519" spans="1:9" ht="18" x14ac:dyDescent="0.2">
      <c r="A1519" s="230">
        <v>21010106</v>
      </c>
      <c r="B1519" s="162" t="s">
        <v>650</v>
      </c>
      <c r="C1519" s="184"/>
      <c r="D1519" s="370" t="s">
        <v>807</v>
      </c>
      <c r="E1519" s="79" t="s">
        <v>171</v>
      </c>
      <c r="F1519" s="29">
        <f>G1519+(G1519*2%)</f>
        <v>398047.86</v>
      </c>
      <c r="G1519" s="29">
        <v>390243</v>
      </c>
      <c r="H1519" s="74">
        <f>G1519/12*9</f>
        <v>292682.25</v>
      </c>
      <c r="I1519" s="720">
        <f>WORKS!D48</f>
        <v>280194</v>
      </c>
    </row>
    <row r="1520" spans="1:9" ht="18" x14ac:dyDescent="0.2">
      <c r="A1520" s="234"/>
      <c r="B1520" s="162" t="s">
        <v>650</v>
      </c>
      <c r="C1520" s="184"/>
      <c r="D1520" s="370" t="s">
        <v>807</v>
      </c>
      <c r="E1520" s="63" t="s">
        <v>686</v>
      </c>
      <c r="F1520" s="29"/>
      <c r="G1520" s="29">
        <v>289120.64999999997</v>
      </c>
      <c r="H1520" s="29"/>
      <c r="I1520" s="19">
        <v>2400000</v>
      </c>
    </row>
    <row r="1521" spans="1:9" ht="18" x14ac:dyDescent="0.2">
      <c r="A1521" s="249">
        <v>21020300</v>
      </c>
      <c r="B1521" s="78"/>
      <c r="C1521" s="182"/>
      <c r="D1521" s="374" t="s">
        <v>807</v>
      </c>
      <c r="E1521" s="11" t="s">
        <v>192</v>
      </c>
      <c r="F1521" s="29"/>
      <c r="G1521" s="29"/>
      <c r="H1521" s="29"/>
      <c r="I1521" s="720"/>
    </row>
    <row r="1522" spans="1:9" ht="18" x14ac:dyDescent="0.2">
      <c r="A1522" s="250">
        <v>21020301</v>
      </c>
      <c r="B1522" s="162" t="s">
        <v>650</v>
      </c>
      <c r="C1522" s="184"/>
      <c r="D1522" s="370" t="s">
        <v>807</v>
      </c>
      <c r="E1522" s="63" t="s">
        <v>177</v>
      </c>
      <c r="F1522" s="29"/>
      <c r="G1522" s="29"/>
      <c r="H1522" s="74"/>
      <c r="I1522" s="720"/>
    </row>
    <row r="1523" spans="1:9" ht="18" x14ac:dyDescent="0.2">
      <c r="A1523" s="250">
        <v>21020302</v>
      </c>
      <c r="B1523" s="162" t="s">
        <v>650</v>
      </c>
      <c r="C1523" s="184"/>
      <c r="D1523" s="370" t="s">
        <v>807</v>
      </c>
      <c r="E1523" s="63" t="s">
        <v>178</v>
      </c>
      <c r="F1523" s="29"/>
      <c r="G1523" s="29"/>
      <c r="H1523" s="74"/>
      <c r="I1523" s="720"/>
    </row>
    <row r="1524" spans="1:9" ht="18" x14ac:dyDescent="0.2">
      <c r="A1524" s="250">
        <v>21020303</v>
      </c>
      <c r="B1524" s="162" t="s">
        <v>650</v>
      </c>
      <c r="C1524" s="184"/>
      <c r="D1524" s="370" t="s">
        <v>807</v>
      </c>
      <c r="E1524" s="63" t="s">
        <v>179</v>
      </c>
      <c r="F1524" s="29"/>
      <c r="G1524" s="29"/>
      <c r="H1524" s="74"/>
      <c r="I1524" s="720"/>
    </row>
    <row r="1525" spans="1:9" ht="18" x14ac:dyDescent="0.2">
      <c r="A1525" s="250">
        <v>21020304</v>
      </c>
      <c r="B1525" s="162" t="s">
        <v>650</v>
      </c>
      <c r="C1525" s="184"/>
      <c r="D1525" s="370" t="s">
        <v>807</v>
      </c>
      <c r="E1525" s="63" t="s">
        <v>180</v>
      </c>
      <c r="F1525" s="29"/>
      <c r="G1525" s="29"/>
      <c r="H1525" s="74"/>
      <c r="I1525" s="720"/>
    </row>
    <row r="1526" spans="1:9" ht="18" x14ac:dyDescent="0.2">
      <c r="A1526" s="250">
        <v>21020312</v>
      </c>
      <c r="B1526" s="162" t="s">
        <v>650</v>
      </c>
      <c r="C1526" s="184"/>
      <c r="D1526" s="370" t="s">
        <v>807</v>
      </c>
      <c r="E1526" s="63" t="s">
        <v>183</v>
      </c>
      <c r="F1526" s="29"/>
      <c r="G1526" s="29"/>
      <c r="H1526" s="29"/>
      <c r="I1526" s="720"/>
    </row>
    <row r="1527" spans="1:9" ht="18" x14ac:dyDescent="0.2">
      <c r="A1527" s="250">
        <v>21020315</v>
      </c>
      <c r="B1527" s="162" t="s">
        <v>650</v>
      </c>
      <c r="C1527" s="184"/>
      <c r="D1527" s="370" t="s">
        <v>807</v>
      </c>
      <c r="E1527" s="63" t="s">
        <v>186</v>
      </c>
      <c r="F1527" s="29"/>
      <c r="G1527" s="29"/>
      <c r="H1527" s="74"/>
      <c r="I1527" s="720"/>
    </row>
    <row r="1528" spans="1:9" ht="18" x14ac:dyDescent="0.2">
      <c r="A1528" s="250" t="s">
        <v>536</v>
      </c>
      <c r="B1528" s="162" t="s">
        <v>650</v>
      </c>
      <c r="C1528" s="184"/>
      <c r="D1528" s="370" t="s">
        <v>807</v>
      </c>
      <c r="E1528" s="63" t="s">
        <v>523</v>
      </c>
      <c r="F1528" s="29"/>
      <c r="G1528" s="29"/>
      <c r="H1528" s="29"/>
      <c r="I1528" s="720"/>
    </row>
    <row r="1529" spans="1:9" ht="18" x14ac:dyDescent="0.2">
      <c r="A1529" s="250" t="s">
        <v>537</v>
      </c>
      <c r="B1529" s="162" t="s">
        <v>650</v>
      </c>
      <c r="C1529" s="184"/>
      <c r="D1529" s="370" t="s">
        <v>807</v>
      </c>
      <c r="E1529" s="63" t="s">
        <v>524</v>
      </c>
      <c r="F1529" s="29"/>
      <c r="G1529" s="29"/>
      <c r="H1529" s="29"/>
      <c r="I1529" s="720"/>
    </row>
    <row r="1530" spans="1:9" ht="18" x14ac:dyDescent="0.2">
      <c r="A1530" s="250" t="s">
        <v>538</v>
      </c>
      <c r="B1530" s="162" t="s">
        <v>650</v>
      </c>
      <c r="C1530" s="184"/>
      <c r="D1530" s="370" t="s">
        <v>807</v>
      </c>
      <c r="E1530" s="63" t="s">
        <v>525</v>
      </c>
      <c r="F1530" s="29"/>
      <c r="G1530" s="29"/>
      <c r="H1530" s="29"/>
      <c r="I1530" s="720"/>
    </row>
    <row r="1531" spans="1:9" ht="18" x14ac:dyDescent="0.2">
      <c r="A1531" s="249">
        <v>21020400</v>
      </c>
      <c r="B1531" s="78"/>
      <c r="C1531" s="182"/>
      <c r="D1531" s="374" t="s">
        <v>807</v>
      </c>
      <c r="E1531" s="11" t="s">
        <v>193</v>
      </c>
      <c r="F1531" s="29"/>
      <c r="G1531" s="29"/>
      <c r="H1531" s="29"/>
      <c r="I1531" s="720"/>
    </row>
    <row r="1532" spans="1:9" ht="18" x14ac:dyDescent="0.2">
      <c r="A1532" s="250">
        <v>21020401</v>
      </c>
      <c r="B1532" s="162" t="s">
        <v>650</v>
      </c>
      <c r="C1532" s="184"/>
      <c r="D1532" s="370" t="s">
        <v>807</v>
      </c>
      <c r="E1532" s="63" t="s">
        <v>177</v>
      </c>
      <c r="F1532" s="29">
        <f t="shared" ref="F1532:F1544" si="51">G1532+(G1532*2%)</f>
        <v>548790.39600000007</v>
      </c>
      <c r="G1532" s="29">
        <v>538029.80000000005</v>
      </c>
      <c r="H1532" s="74">
        <f t="shared" ref="H1532:H1544" si="52">G1532/12*9</f>
        <v>403522.35000000003</v>
      </c>
      <c r="I1532" s="720">
        <f>WORKS!F52</f>
        <v>414515.92</v>
      </c>
    </row>
    <row r="1533" spans="1:9" ht="18" x14ac:dyDescent="0.2">
      <c r="A1533" s="250">
        <v>21020402</v>
      </c>
      <c r="B1533" s="162" t="s">
        <v>650</v>
      </c>
      <c r="C1533" s="184"/>
      <c r="D1533" s="370" t="s">
        <v>807</v>
      </c>
      <c r="E1533" s="63" t="s">
        <v>178</v>
      </c>
      <c r="F1533" s="29">
        <f t="shared" si="51"/>
        <v>313594.51199999999</v>
      </c>
      <c r="G1533" s="29">
        <v>307445.59999999998</v>
      </c>
      <c r="H1533" s="74">
        <f t="shared" si="52"/>
        <v>230584.19999999998</v>
      </c>
      <c r="I1533" s="720">
        <f>WORKS!G52</f>
        <v>236866.24</v>
      </c>
    </row>
    <row r="1534" spans="1:9" ht="18" x14ac:dyDescent="0.2">
      <c r="A1534" s="250">
        <v>21020403</v>
      </c>
      <c r="B1534" s="162" t="s">
        <v>650</v>
      </c>
      <c r="C1534" s="184"/>
      <c r="D1534" s="370" t="s">
        <v>807</v>
      </c>
      <c r="E1534" s="63" t="s">
        <v>179</v>
      </c>
      <c r="F1534" s="29">
        <f t="shared" si="51"/>
        <v>25336.799999999999</v>
      </c>
      <c r="G1534" s="29">
        <v>24840</v>
      </c>
      <c r="H1534" s="74">
        <f t="shared" si="52"/>
        <v>18630</v>
      </c>
      <c r="I1534" s="720">
        <f>WORKS!H52</f>
        <v>23760</v>
      </c>
    </row>
    <row r="1535" spans="1:9" ht="18" x14ac:dyDescent="0.2">
      <c r="A1535" s="250">
        <v>21020404</v>
      </c>
      <c r="B1535" s="162" t="s">
        <v>650</v>
      </c>
      <c r="C1535" s="184"/>
      <c r="D1535" s="370" t="s">
        <v>807</v>
      </c>
      <c r="E1535" s="63" t="s">
        <v>180</v>
      </c>
      <c r="F1535" s="29">
        <f t="shared" si="51"/>
        <v>78398.627999999997</v>
      </c>
      <c r="G1535" s="29">
        <v>76861.399999999994</v>
      </c>
      <c r="H1535" s="74">
        <f t="shared" si="52"/>
        <v>57646.049999999996</v>
      </c>
      <c r="I1535" s="720">
        <f>WORKS!I52</f>
        <v>59216.56</v>
      </c>
    </row>
    <row r="1536" spans="1:9" ht="18" x14ac:dyDescent="0.2">
      <c r="A1536" s="250">
        <v>21020412</v>
      </c>
      <c r="B1536" s="162" t="s">
        <v>650</v>
      </c>
      <c r="C1536" s="184"/>
      <c r="D1536" s="370" t="s">
        <v>807</v>
      </c>
      <c r="E1536" s="63" t="s">
        <v>183</v>
      </c>
      <c r="F1536" s="29">
        <f t="shared" si="51"/>
        <v>0</v>
      </c>
      <c r="G1536" s="29"/>
      <c r="H1536" s="74"/>
      <c r="I1536" s="720"/>
    </row>
    <row r="1537" spans="1:9" ht="18" x14ac:dyDescent="0.2">
      <c r="A1537" s="250">
        <v>21020415</v>
      </c>
      <c r="B1537" s="162" t="s">
        <v>650</v>
      </c>
      <c r="C1537" s="184"/>
      <c r="D1537" s="370" t="s">
        <v>807</v>
      </c>
      <c r="E1537" s="63" t="s">
        <v>186</v>
      </c>
      <c r="F1537" s="29">
        <f t="shared" si="51"/>
        <v>151838.628</v>
      </c>
      <c r="G1537" s="29">
        <v>148861.4</v>
      </c>
      <c r="H1537" s="74">
        <f t="shared" si="52"/>
        <v>111646.05</v>
      </c>
      <c r="I1537" s="720">
        <f>WORKS!J52</f>
        <v>131216.56</v>
      </c>
    </row>
    <row r="1538" spans="1:9" ht="18" x14ac:dyDescent="0.2">
      <c r="A1538" s="249">
        <v>21020500</v>
      </c>
      <c r="B1538" s="78"/>
      <c r="C1538" s="182"/>
      <c r="D1538" s="374" t="s">
        <v>807</v>
      </c>
      <c r="E1538" s="11" t="s">
        <v>194</v>
      </c>
      <c r="F1538" s="29">
        <f t="shared" si="51"/>
        <v>0</v>
      </c>
      <c r="G1538" s="29"/>
      <c r="H1538" s="74"/>
      <c r="I1538" s="720"/>
    </row>
    <row r="1539" spans="1:9" ht="18" x14ac:dyDescent="0.2">
      <c r="A1539" s="250">
        <v>21020501</v>
      </c>
      <c r="B1539" s="162" t="s">
        <v>650</v>
      </c>
      <c r="C1539" s="184"/>
      <c r="D1539" s="370" t="s">
        <v>807</v>
      </c>
      <c r="E1539" s="63" t="s">
        <v>177</v>
      </c>
      <c r="F1539" s="29">
        <f t="shared" si="51"/>
        <v>139316.75099999999</v>
      </c>
      <c r="G1539" s="29">
        <v>136585.04999999999</v>
      </c>
      <c r="H1539" s="74">
        <f t="shared" si="52"/>
        <v>102438.78749999999</v>
      </c>
      <c r="I1539" s="720">
        <f>WORKS!F48</f>
        <v>98067.9</v>
      </c>
    </row>
    <row r="1540" spans="1:9" ht="18" x14ac:dyDescent="0.2">
      <c r="A1540" s="251">
        <v>21020502</v>
      </c>
      <c r="B1540" s="162" t="s">
        <v>650</v>
      </c>
      <c r="C1540" s="186"/>
      <c r="D1540" s="370" t="s">
        <v>807</v>
      </c>
      <c r="E1540" s="63" t="s">
        <v>178</v>
      </c>
      <c r="F1540" s="29">
        <f t="shared" si="51"/>
        <v>79609.572</v>
      </c>
      <c r="G1540" s="29">
        <v>78048.600000000006</v>
      </c>
      <c r="H1540" s="74">
        <f t="shared" si="52"/>
        <v>58536.450000000004</v>
      </c>
      <c r="I1540" s="720">
        <f>WORKS!G48</f>
        <v>56038.8</v>
      </c>
    </row>
    <row r="1541" spans="1:9" ht="18" x14ac:dyDescent="0.2">
      <c r="A1541" s="251">
        <v>21020503</v>
      </c>
      <c r="B1541" s="162" t="s">
        <v>650</v>
      </c>
      <c r="C1541" s="186"/>
      <c r="D1541" s="370" t="s">
        <v>807</v>
      </c>
      <c r="E1541" s="63" t="s">
        <v>179</v>
      </c>
      <c r="F1541" s="29">
        <f t="shared" si="51"/>
        <v>16524</v>
      </c>
      <c r="G1541" s="29">
        <v>16200</v>
      </c>
      <c r="H1541" s="74">
        <f t="shared" si="52"/>
        <v>12150</v>
      </c>
      <c r="I1541" s="720">
        <f>WORKS!H48</f>
        <v>10800</v>
      </c>
    </row>
    <row r="1542" spans="1:9" ht="18" x14ac:dyDescent="0.2">
      <c r="A1542" s="251">
        <v>21020504</v>
      </c>
      <c r="B1542" s="162" t="s">
        <v>650</v>
      </c>
      <c r="C1542" s="186"/>
      <c r="D1542" s="370" t="s">
        <v>807</v>
      </c>
      <c r="E1542" s="63" t="s">
        <v>180</v>
      </c>
      <c r="F1542" s="29">
        <f t="shared" si="51"/>
        <v>19902.393</v>
      </c>
      <c r="G1542" s="29">
        <v>19512.150000000001</v>
      </c>
      <c r="H1542" s="74">
        <f t="shared" si="52"/>
        <v>14634.112500000001</v>
      </c>
      <c r="I1542" s="720">
        <f>WORKS!I48</f>
        <v>14009.7</v>
      </c>
    </row>
    <row r="1543" spans="1:9" ht="18" x14ac:dyDescent="0.2">
      <c r="A1543" s="251">
        <v>21020512</v>
      </c>
      <c r="B1543" s="162" t="s">
        <v>650</v>
      </c>
      <c r="C1543" s="186"/>
      <c r="D1543" s="370" t="s">
        <v>807</v>
      </c>
      <c r="E1543" s="63" t="s">
        <v>183</v>
      </c>
      <c r="F1543" s="29">
        <f t="shared" si="51"/>
        <v>0</v>
      </c>
      <c r="G1543" s="29"/>
      <c r="H1543" s="74"/>
      <c r="I1543" s="720"/>
    </row>
    <row r="1544" spans="1:9" ht="18" x14ac:dyDescent="0.2">
      <c r="A1544" s="251">
        <v>21020515</v>
      </c>
      <c r="B1544" s="162" t="s">
        <v>650</v>
      </c>
      <c r="C1544" s="186"/>
      <c r="D1544" s="370" t="s">
        <v>807</v>
      </c>
      <c r="E1544" s="63" t="s">
        <v>186</v>
      </c>
      <c r="F1544" s="29">
        <f t="shared" si="51"/>
        <v>218544.3738</v>
      </c>
      <c r="G1544" s="29">
        <v>214259.19</v>
      </c>
      <c r="H1544" s="74">
        <f t="shared" si="52"/>
        <v>160694.39249999999</v>
      </c>
      <c r="I1544" s="720">
        <f>WORKS!J48</f>
        <v>143841.06</v>
      </c>
    </row>
    <row r="1545" spans="1:9" ht="18" x14ac:dyDescent="0.2">
      <c r="A1545" s="231">
        <v>21020600</v>
      </c>
      <c r="B1545" s="83"/>
      <c r="C1545" s="185"/>
      <c r="D1545" s="374" t="s">
        <v>807</v>
      </c>
      <c r="E1545" s="11" t="s">
        <v>195</v>
      </c>
      <c r="F1545" s="29"/>
      <c r="G1545" s="29"/>
      <c r="H1545" s="74"/>
      <c r="I1545" s="720"/>
    </row>
    <row r="1546" spans="1:9" ht="18" x14ac:dyDescent="0.2">
      <c r="A1546" s="241">
        <v>21020605</v>
      </c>
      <c r="B1546" s="162" t="s">
        <v>650</v>
      </c>
      <c r="C1546" s="186"/>
      <c r="D1546" s="370" t="s">
        <v>807</v>
      </c>
      <c r="E1546" s="79" t="s">
        <v>198</v>
      </c>
      <c r="F1546" s="29"/>
      <c r="G1546" s="29"/>
      <c r="H1546" s="74"/>
      <c r="I1546" s="720"/>
    </row>
    <row r="1547" spans="1:9" ht="18" x14ac:dyDescent="0.2">
      <c r="A1547" s="232">
        <v>21030100</v>
      </c>
      <c r="B1547" s="85"/>
      <c r="C1547" s="187"/>
      <c r="D1547" s="374" t="s">
        <v>807</v>
      </c>
      <c r="E1547" s="58" t="s">
        <v>199</v>
      </c>
      <c r="F1547" s="74"/>
      <c r="G1547" s="29"/>
      <c r="H1547" s="29"/>
      <c r="I1547" s="720"/>
    </row>
    <row r="1548" spans="1:9" ht="18" x14ac:dyDescent="0.2">
      <c r="A1548" s="1379">
        <v>22010100</v>
      </c>
      <c r="B1548" s="162" t="s">
        <v>1322</v>
      </c>
      <c r="C1548" s="215"/>
      <c r="D1548" s="370" t="s">
        <v>807</v>
      </c>
      <c r="E1548" s="972" t="s">
        <v>1389</v>
      </c>
      <c r="F1548" s="74"/>
      <c r="G1548" s="29">
        <v>1260000</v>
      </c>
      <c r="H1548" s="29"/>
      <c r="I1548" s="19"/>
    </row>
    <row r="1549" spans="1:9" ht="18" x14ac:dyDescent="0.2">
      <c r="A1549" s="245">
        <v>22020000</v>
      </c>
      <c r="B1549" s="85"/>
      <c r="C1549" s="187"/>
      <c r="D1549" s="370" t="s">
        <v>807</v>
      </c>
      <c r="E1549" s="58" t="s">
        <v>203</v>
      </c>
      <c r="F1549" s="29"/>
      <c r="G1549" s="29"/>
      <c r="H1549" s="74"/>
      <c r="I1549" s="720"/>
    </row>
    <row r="1550" spans="1:9" ht="18" x14ac:dyDescent="0.2">
      <c r="A1550" s="245">
        <v>22020100</v>
      </c>
      <c r="B1550" s="85"/>
      <c r="C1550" s="187"/>
      <c r="D1550" s="374" t="s">
        <v>807</v>
      </c>
      <c r="E1550" s="58" t="s">
        <v>204</v>
      </c>
      <c r="F1550" s="29"/>
      <c r="G1550" s="29"/>
      <c r="H1550" s="74"/>
      <c r="I1550" s="720"/>
    </row>
    <row r="1551" spans="1:9" ht="18" x14ac:dyDescent="0.2">
      <c r="A1551" s="785">
        <v>22020101</v>
      </c>
      <c r="B1551" s="162" t="s">
        <v>650</v>
      </c>
      <c r="C1551" s="202"/>
      <c r="D1551" s="370" t="s">
        <v>807</v>
      </c>
      <c r="E1551" s="127" t="s">
        <v>205</v>
      </c>
      <c r="F1551" s="344"/>
      <c r="G1551" s="29"/>
      <c r="H1551" s="344"/>
      <c r="I1551" s="720"/>
    </row>
    <row r="1552" spans="1:9" ht="18" x14ac:dyDescent="0.2">
      <c r="A1552" s="785">
        <v>22020102</v>
      </c>
      <c r="B1552" s="162" t="s">
        <v>650</v>
      </c>
      <c r="C1552" s="202"/>
      <c r="D1552" s="370" t="s">
        <v>807</v>
      </c>
      <c r="E1552" s="127" t="s">
        <v>206</v>
      </c>
      <c r="F1552" s="29"/>
      <c r="G1552" s="29">
        <v>200000</v>
      </c>
      <c r="H1552" s="6"/>
      <c r="I1552" s="720">
        <v>200000</v>
      </c>
    </row>
    <row r="1553" spans="1:9" ht="18" x14ac:dyDescent="0.2">
      <c r="A1553" s="785">
        <v>22020103</v>
      </c>
      <c r="B1553" s="162" t="s">
        <v>650</v>
      </c>
      <c r="C1553" s="202"/>
      <c r="D1553" s="370" t="s">
        <v>807</v>
      </c>
      <c r="E1553" s="127" t="s">
        <v>207</v>
      </c>
      <c r="F1553" s="269"/>
      <c r="G1553" s="29"/>
      <c r="H1553" s="344"/>
      <c r="I1553" s="720"/>
    </row>
    <row r="1554" spans="1:9" ht="18" x14ac:dyDescent="0.2">
      <c r="A1554" s="785">
        <v>22020104</v>
      </c>
      <c r="B1554" s="162" t="s">
        <v>650</v>
      </c>
      <c r="C1554" s="202"/>
      <c r="D1554" s="370" t="s">
        <v>807</v>
      </c>
      <c r="E1554" s="127" t="s">
        <v>208</v>
      </c>
      <c r="F1554" s="269"/>
      <c r="G1554" s="29"/>
      <c r="H1554" s="344"/>
      <c r="I1554" s="720"/>
    </row>
    <row r="1555" spans="1:9" ht="18" x14ac:dyDescent="0.2">
      <c r="A1555" s="245">
        <v>22020200</v>
      </c>
      <c r="B1555" s="85"/>
      <c r="C1555" s="187"/>
      <c r="D1555" s="374" t="s">
        <v>807</v>
      </c>
      <c r="E1555" s="58" t="s">
        <v>209</v>
      </c>
      <c r="F1555" s="80"/>
      <c r="G1555" s="29"/>
      <c r="H1555" s="74"/>
      <c r="I1555" s="720"/>
    </row>
    <row r="1556" spans="1:9" ht="18" x14ac:dyDescent="0.2">
      <c r="A1556" s="253">
        <v>22020201</v>
      </c>
      <c r="B1556" s="162" t="s">
        <v>650</v>
      </c>
      <c r="C1556" s="174"/>
      <c r="D1556" s="370" t="s">
        <v>807</v>
      </c>
      <c r="E1556" s="84" t="s">
        <v>210</v>
      </c>
      <c r="F1556" s="80">
        <v>327700</v>
      </c>
      <c r="G1556" s="29">
        <v>2000000</v>
      </c>
      <c r="H1556" s="74">
        <v>268000</v>
      </c>
      <c r="I1556" s="720">
        <v>4000000</v>
      </c>
    </row>
    <row r="1557" spans="1:9" ht="18" x14ac:dyDescent="0.2">
      <c r="A1557" s="245">
        <v>22020300</v>
      </c>
      <c r="B1557" s="85"/>
      <c r="C1557" s="187"/>
      <c r="D1557" s="374" t="s">
        <v>807</v>
      </c>
      <c r="E1557" s="58" t="s">
        <v>212</v>
      </c>
      <c r="F1557" s="80"/>
      <c r="G1557" s="29"/>
      <c r="H1557" s="74"/>
      <c r="I1557" s="720"/>
    </row>
    <row r="1558" spans="1:9" ht="18" x14ac:dyDescent="0.2">
      <c r="A1558" s="253">
        <v>22020313</v>
      </c>
      <c r="B1558" s="4" t="s">
        <v>650</v>
      </c>
      <c r="C1558" s="174"/>
      <c r="D1558" s="370" t="s">
        <v>807</v>
      </c>
      <c r="E1558" s="623" t="s">
        <v>838</v>
      </c>
      <c r="F1558" s="80"/>
      <c r="G1558" s="29"/>
      <c r="H1558" s="74"/>
      <c r="I1558" s="720"/>
    </row>
    <row r="1559" spans="1:9" ht="18" x14ac:dyDescent="0.2">
      <c r="A1559" s="245">
        <v>22020400</v>
      </c>
      <c r="B1559" s="85"/>
      <c r="C1559" s="187"/>
      <c r="D1559" s="374" t="s">
        <v>807</v>
      </c>
      <c r="E1559" s="58" t="s">
        <v>222</v>
      </c>
      <c r="F1559" s="80"/>
      <c r="G1559" s="29"/>
      <c r="H1559" s="74"/>
      <c r="I1559" s="720"/>
    </row>
    <row r="1560" spans="1:9" ht="18" x14ac:dyDescent="0.2">
      <c r="A1560" s="253">
        <v>22020406</v>
      </c>
      <c r="B1560" s="162" t="s">
        <v>650</v>
      </c>
      <c r="C1560" s="174"/>
      <c r="D1560" s="370" t="s">
        <v>807</v>
      </c>
      <c r="E1560" s="84" t="s">
        <v>226</v>
      </c>
      <c r="F1560" s="80">
        <v>4990000</v>
      </c>
      <c r="G1560" s="29">
        <v>15000000</v>
      </c>
      <c r="H1560" s="74">
        <v>10900000</v>
      </c>
      <c r="I1560" s="720">
        <v>15000000</v>
      </c>
    </row>
    <row r="1561" spans="1:9" ht="18.75" thickBot="1" x14ac:dyDescent="0.25">
      <c r="A1561" s="1435">
        <v>22020410</v>
      </c>
      <c r="B1561" s="1336" t="s">
        <v>650</v>
      </c>
      <c r="C1561" s="1373"/>
      <c r="D1561" s="902" t="s">
        <v>807</v>
      </c>
      <c r="E1561" s="1439" t="s">
        <v>811</v>
      </c>
      <c r="F1561" s="1393"/>
      <c r="G1561" s="1393"/>
      <c r="H1561" s="1380"/>
      <c r="I1561" s="1394"/>
    </row>
    <row r="1562" spans="1:9" ht="18.75" thickBot="1" x14ac:dyDescent="0.25">
      <c r="A1562" s="1438"/>
      <c r="B1562" s="1366"/>
      <c r="C1562" s="1367"/>
      <c r="D1562" s="1366"/>
      <c r="E1562" s="1378" t="s">
        <v>316</v>
      </c>
      <c r="F1562" s="1369">
        <f>SUM(F1516:F1546)</f>
        <v>3557876.4738000007</v>
      </c>
      <c r="G1562" s="1369">
        <f>SUM(G1516:G1548)</f>
        <v>5037234.84</v>
      </c>
      <c r="H1562" s="1369">
        <f>SUM(H1516:H1546)</f>
        <v>2616085.6424999996</v>
      </c>
      <c r="I1562" s="1428">
        <f>SUM(I1516:I1548)</f>
        <v>5052857.9399999995</v>
      </c>
    </row>
    <row r="1563" spans="1:9" ht="18.75" thickBot="1" x14ac:dyDescent="0.25">
      <c r="A1563" s="579"/>
      <c r="B1563" s="514"/>
      <c r="C1563" s="515"/>
      <c r="D1563" s="514"/>
      <c r="E1563" s="524" t="s">
        <v>203</v>
      </c>
      <c r="F1563" s="517">
        <f>SUM(F1551:F1561)</f>
        <v>5317700</v>
      </c>
      <c r="G1563" s="517">
        <f>SUM(G1551:G1561)</f>
        <v>17200000</v>
      </c>
      <c r="H1563" s="517">
        <f>SUM(H1551:H1561)</f>
        <v>11168000</v>
      </c>
      <c r="I1563" s="517">
        <f>SUM(I1551:I1561)</f>
        <v>19200000</v>
      </c>
    </row>
    <row r="1564" spans="1:9" ht="18.75" thickBot="1" x14ac:dyDescent="0.25">
      <c r="A1564" s="416"/>
      <c r="B1564" s="416"/>
      <c r="C1564" s="417"/>
      <c r="D1564" s="416"/>
      <c r="E1564" s="418" t="s">
        <v>296</v>
      </c>
      <c r="F1564" s="385">
        <f>SUM(F1562:F1563)</f>
        <v>8875576.4737999998</v>
      </c>
      <c r="G1564" s="385">
        <f>SUM(G1562:G1563)</f>
        <v>22237234.84</v>
      </c>
      <c r="H1564" s="385">
        <f>SUM(H1562:H1563)</f>
        <v>13784085.6425</v>
      </c>
      <c r="I1564" s="385">
        <f>SUM(I1562:I1563)</f>
        <v>24252857.939999998</v>
      </c>
    </row>
    <row r="1565" spans="1:9" ht="22.5" x14ac:dyDescent="0.25">
      <c r="A1565" s="1535" t="s">
        <v>786</v>
      </c>
      <c r="B1565" s="1536"/>
      <c r="C1565" s="1536"/>
      <c r="D1565" s="1536"/>
      <c r="E1565" s="1536"/>
      <c r="F1565" s="1536"/>
      <c r="G1565" s="1536"/>
      <c r="H1565" s="1536"/>
      <c r="I1565" s="1537"/>
    </row>
    <row r="1566" spans="1:9" ht="19.5" x14ac:dyDescent="0.2">
      <c r="A1566" s="1538" t="s">
        <v>487</v>
      </c>
      <c r="B1566" s="1539"/>
      <c r="C1566" s="1539"/>
      <c r="D1566" s="1539"/>
      <c r="E1566" s="1539"/>
      <c r="F1566" s="1539"/>
      <c r="G1566" s="1539"/>
      <c r="H1566" s="1539"/>
      <c r="I1566" s="1540"/>
    </row>
    <row r="1567" spans="1:9" ht="22.5" x14ac:dyDescent="0.25">
      <c r="A1567" s="1541" t="s">
        <v>1392</v>
      </c>
      <c r="B1567" s="1542"/>
      <c r="C1567" s="1542"/>
      <c r="D1567" s="1542"/>
      <c r="E1567" s="1542"/>
      <c r="F1567" s="1542"/>
      <c r="G1567" s="1542"/>
      <c r="H1567" s="1542"/>
      <c r="I1567" s="1543"/>
    </row>
    <row r="1568" spans="1:9" ht="18.75" customHeight="1" thickBot="1" x14ac:dyDescent="0.3">
      <c r="A1568" s="1571" t="s">
        <v>277</v>
      </c>
      <c r="B1568" s="1571"/>
      <c r="C1568" s="1571"/>
      <c r="D1568" s="1571"/>
      <c r="E1568" s="1571"/>
      <c r="F1568" s="1571"/>
      <c r="G1568" s="1571"/>
      <c r="H1568" s="1571"/>
      <c r="I1568" s="1571"/>
    </row>
    <row r="1569" spans="1:9" ht="18.75" customHeight="1" thickBot="1" x14ac:dyDescent="0.25">
      <c r="A1569" s="1550" t="s">
        <v>409</v>
      </c>
      <c r="B1569" s="1551"/>
      <c r="C1569" s="1551"/>
      <c r="D1569" s="1551"/>
      <c r="E1569" s="1551"/>
      <c r="F1569" s="1551"/>
      <c r="G1569" s="1551"/>
      <c r="H1569" s="1551"/>
      <c r="I1569" s="1552"/>
    </row>
    <row r="1570" spans="1:9" s="120" customFormat="1" ht="54" customHeight="1" thickBot="1" x14ac:dyDescent="0.25">
      <c r="A1570" s="1363" t="s">
        <v>465</v>
      </c>
      <c r="B1570" s="163" t="s">
        <v>459</v>
      </c>
      <c r="C1570" s="1364" t="s">
        <v>455</v>
      </c>
      <c r="D1570" s="163" t="s">
        <v>458</v>
      </c>
      <c r="E1570" s="1285" t="s">
        <v>1</v>
      </c>
      <c r="F1570" s="163" t="s">
        <v>1393</v>
      </c>
      <c r="G1570" s="163" t="s">
        <v>1394</v>
      </c>
      <c r="H1570" s="163" t="s">
        <v>1395</v>
      </c>
      <c r="I1570" s="163" t="s">
        <v>1396</v>
      </c>
    </row>
    <row r="1571" spans="1:9" ht="18" x14ac:dyDescent="0.2">
      <c r="A1571" s="248">
        <v>20000000</v>
      </c>
      <c r="B1571" s="89"/>
      <c r="C1571" s="188"/>
      <c r="D1571" s="1370" t="s">
        <v>807</v>
      </c>
      <c r="E1571" s="90" t="s">
        <v>163</v>
      </c>
      <c r="F1571" s="91"/>
      <c r="G1571" s="1371"/>
      <c r="H1571" s="91"/>
      <c r="I1571" s="352"/>
    </row>
    <row r="1572" spans="1:9" ht="18" x14ac:dyDescent="0.2">
      <c r="A1572" s="249">
        <v>21000000</v>
      </c>
      <c r="B1572" s="78"/>
      <c r="C1572" s="182"/>
      <c r="D1572" s="374" t="s">
        <v>807</v>
      </c>
      <c r="E1572" s="11" t="s">
        <v>164</v>
      </c>
      <c r="F1572" s="74"/>
      <c r="G1572" s="18"/>
      <c r="H1572" s="74"/>
      <c r="I1572" s="19"/>
    </row>
    <row r="1573" spans="1:9" ht="18" x14ac:dyDescent="0.2">
      <c r="A1573" s="249">
        <v>21010000</v>
      </c>
      <c r="B1573" s="78"/>
      <c r="C1573" s="182"/>
      <c r="D1573" s="374" t="s">
        <v>807</v>
      </c>
      <c r="E1573" s="11" t="s">
        <v>165</v>
      </c>
      <c r="F1573" s="74"/>
      <c r="G1573" s="18"/>
      <c r="H1573" s="74"/>
      <c r="I1573" s="19"/>
    </row>
    <row r="1574" spans="1:9" ht="18" x14ac:dyDescent="0.2">
      <c r="A1574" s="250">
        <v>21010103</v>
      </c>
      <c r="B1574" s="162" t="s">
        <v>650</v>
      </c>
      <c r="C1574" s="184"/>
      <c r="D1574" s="370" t="s">
        <v>807</v>
      </c>
      <c r="E1574" s="79" t="s">
        <v>168</v>
      </c>
      <c r="F1574" s="29">
        <f t="shared" ref="F1574:F1602" si="53">G1574+(G1574*2%)</f>
        <v>1505222.16</v>
      </c>
      <c r="G1574" s="18">
        <v>1475708</v>
      </c>
      <c r="H1574" s="74">
        <f>G1574/12*9</f>
        <v>1106781</v>
      </c>
      <c r="I1574" s="19">
        <f>WORKS!D44</f>
        <v>737854</v>
      </c>
    </row>
    <row r="1575" spans="1:9" ht="18" x14ac:dyDescent="0.2">
      <c r="A1575" s="250" t="s">
        <v>707</v>
      </c>
      <c r="B1575" s="162" t="s">
        <v>650</v>
      </c>
      <c r="C1575" s="184"/>
      <c r="D1575" s="370" t="s">
        <v>807</v>
      </c>
      <c r="E1575" s="79" t="s">
        <v>169</v>
      </c>
      <c r="F1575" s="29">
        <f t="shared" si="53"/>
        <v>1650569.1</v>
      </c>
      <c r="G1575" s="18">
        <v>1618205</v>
      </c>
      <c r="H1575" s="74">
        <f>G1575/12*9</f>
        <v>1213653.75</v>
      </c>
      <c r="I1575" s="19">
        <f>WORKS!D42</f>
        <v>1399680</v>
      </c>
    </row>
    <row r="1576" spans="1:9" ht="18" x14ac:dyDescent="0.2">
      <c r="A1576" s="250" t="s">
        <v>705</v>
      </c>
      <c r="B1576" s="162" t="s">
        <v>650</v>
      </c>
      <c r="C1576" s="184"/>
      <c r="D1576" s="370" t="s">
        <v>807</v>
      </c>
      <c r="E1576" s="79" t="s">
        <v>708</v>
      </c>
      <c r="F1576" s="29">
        <f t="shared" si="53"/>
        <v>1244004.24</v>
      </c>
      <c r="G1576" s="18">
        <v>1219612</v>
      </c>
      <c r="H1576" s="74">
        <f>G1576/12*9</f>
        <v>914709</v>
      </c>
      <c r="I1576" s="19">
        <f>WORKS!D37</f>
        <v>762668</v>
      </c>
    </row>
    <row r="1577" spans="1:9" ht="18" x14ac:dyDescent="0.2">
      <c r="A1577" s="230">
        <v>21010106</v>
      </c>
      <c r="B1577" s="162" t="s">
        <v>650</v>
      </c>
      <c r="C1577" s="184"/>
      <c r="D1577" s="370" t="s">
        <v>807</v>
      </c>
      <c r="E1577" s="79" t="s">
        <v>171</v>
      </c>
      <c r="F1577" s="29">
        <f t="shared" si="53"/>
        <v>0</v>
      </c>
      <c r="G1577" s="18"/>
      <c r="H1577" s="74">
        <f>G1577/12*9</f>
        <v>0</v>
      </c>
      <c r="I1577" s="19"/>
    </row>
    <row r="1578" spans="1:9" ht="18" x14ac:dyDescent="0.2">
      <c r="A1578" s="234"/>
      <c r="B1578" s="162" t="s">
        <v>650</v>
      </c>
      <c r="C1578" s="184"/>
      <c r="D1578" s="370" t="s">
        <v>807</v>
      </c>
      <c r="E1578" s="63" t="s">
        <v>686</v>
      </c>
      <c r="F1578" s="29"/>
      <c r="G1578" s="18">
        <v>647028.75</v>
      </c>
      <c r="H1578" s="74"/>
      <c r="I1578" s="19">
        <v>6720000</v>
      </c>
    </row>
    <row r="1579" spans="1:9" ht="18" x14ac:dyDescent="0.2">
      <c r="A1579" s="249">
        <v>21020300</v>
      </c>
      <c r="B1579" s="78"/>
      <c r="C1579" s="182"/>
      <c r="D1579" s="374" t="s">
        <v>807</v>
      </c>
      <c r="E1579" s="11" t="s">
        <v>192</v>
      </c>
      <c r="F1579" s="29">
        <f t="shared" si="53"/>
        <v>0</v>
      </c>
      <c r="G1579" s="18"/>
      <c r="H1579" s="74"/>
      <c r="I1579" s="19"/>
    </row>
    <row r="1580" spans="1:9" ht="18" x14ac:dyDescent="0.2">
      <c r="A1580" s="250">
        <v>21020301</v>
      </c>
      <c r="B1580" s="162" t="s">
        <v>650</v>
      </c>
      <c r="C1580" s="184"/>
      <c r="D1580" s="370" t="s">
        <v>807</v>
      </c>
      <c r="E1580" s="63" t="s">
        <v>177</v>
      </c>
      <c r="F1580" s="29">
        <f t="shared" si="53"/>
        <v>526827.75599999994</v>
      </c>
      <c r="G1580" s="18">
        <v>516497.8</v>
      </c>
      <c r="H1580" s="74">
        <f t="shared" ref="H1580:H1602" si="54">G1580/12*9</f>
        <v>387373.35</v>
      </c>
      <c r="I1580" s="19">
        <f>WORKS!F44</f>
        <v>258248.9</v>
      </c>
    </row>
    <row r="1581" spans="1:9" ht="18" x14ac:dyDescent="0.2">
      <c r="A1581" s="250">
        <v>21020302</v>
      </c>
      <c r="B1581" s="162" t="s">
        <v>650</v>
      </c>
      <c r="C1581" s="184"/>
      <c r="D1581" s="370" t="s">
        <v>807</v>
      </c>
      <c r="E1581" s="63" t="s">
        <v>178</v>
      </c>
      <c r="F1581" s="29">
        <f t="shared" si="53"/>
        <v>301044.43200000003</v>
      </c>
      <c r="G1581" s="18">
        <v>295141.60000000003</v>
      </c>
      <c r="H1581" s="74">
        <f t="shared" si="54"/>
        <v>221356.2</v>
      </c>
      <c r="I1581" s="19">
        <f>WORKS!G44</f>
        <v>147570.80000000002</v>
      </c>
    </row>
    <row r="1582" spans="1:9" ht="18" x14ac:dyDescent="0.2">
      <c r="A1582" s="250">
        <v>21020303</v>
      </c>
      <c r="B1582" s="162" t="s">
        <v>650</v>
      </c>
      <c r="C1582" s="184"/>
      <c r="D1582" s="370" t="s">
        <v>807</v>
      </c>
      <c r="E1582" s="63" t="s">
        <v>179</v>
      </c>
      <c r="F1582" s="29">
        <f t="shared" si="53"/>
        <v>17625.599999999999</v>
      </c>
      <c r="G1582" s="18">
        <v>17280</v>
      </c>
      <c r="H1582" s="74">
        <f t="shared" si="54"/>
        <v>12960</v>
      </c>
      <c r="I1582" s="19">
        <f>WORKS!H44</f>
        <v>8640</v>
      </c>
    </row>
    <row r="1583" spans="1:9" ht="18" x14ac:dyDescent="0.2">
      <c r="A1583" s="250">
        <v>21020304</v>
      </c>
      <c r="B1583" s="162" t="s">
        <v>650</v>
      </c>
      <c r="C1583" s="184"/>
      <c r="D1583" s="370" t="s">
        <v>807</v>
      </c>
      <c r="E1583" s="63" t="s">
        <v>180</v>
      </c>
      <c r="F1583" s="29">
        <f t="shared" si="53"/>
        <v>75261.108000000007</v>
      </c>
      <c r="G1583" s="18">
        <v>73785.400000000009</v>
      </c>
      <c r="H1583" s="74">
        <f t="shared" si="54"/>
        <v>55339.05</v>
      </c>
      <c r="I1583" s="19">
        <f>WORKS!I44</f>
        <v>36892.700000000004</v>
      </c>
    </row>
    <row r="1584" spans="1:9" ht="18" x14ac:dyDescent="0.2">
      <c r="A1584" s="250">
        <v>21020312</v>
      </c>
      <c r="B1584" s="162" t="s">
        <v>650</v>
      </c>
      <c r="C1584" s="184"/>
      <c r="D1584" s="370" t="s">
        <v>807</v>
      </c>
      <c r="E1584" s="63" t="s">
        <v>183</v>
      </c>
      <c r="F1584" s="29">
        <f t="shared" si="53"/>
        <v>0</v>
      </c>
      <c r="G1584" s="18"/>
      <c r="H1584" s="74">
        <f t="shared" si="54"/>
        <v>0</v>
      </c>
      <c r="I1584" s="19"/>
    </row>
    <row r="1585" spans="1:9" ht="18" x14ac:dyDescent="0.2">
      <c r="A1585" s="250">
        <v>21020315</v>
      </c>
      <c r="B1585" s="162" t="s">
        <v>650</v>
      </c>
      <c r="C1585" s="184"/>
      <c r="D1585" s="370" t="s">
        <v>807</v>
      </c>
      <c r="E1585" s="63" t="s">
        <v>186</v>
      </c>
      <c r="F1585" s="29">
        <f t="shared" si="53"/>
        <v>124221.10800000001</v>
      </c>
      <c r="G1585" s="18">
        <v>121785.40000000001</v>
      </c>
      <c r="H1585" s="74">
        <f t="shared" si="54"/>
        <v>91339.050000000017</v>
      </c>
      <c r="I1585" s="19">
        <f>WORKS!J44</f>
        <v>60892.700000000004</v>
      </c>
    </row>
    <row r="1586" spans="1:9" ht="18" x14ac:dyDescent="0.2">
      <c r="A1586" s="250" t="s">
        <v>536</v>
      </c>
      <c r="B1586" s="162" t="s">
        <v>650</v>
      </c>
      <c r="C1586" s="184"/>
      <c r="D1586" s="370" t="s">
        <v>807</v>
      </c>
      <c r="E1586" s="63" t="s">
        <v>523</v>
      </c>
      <c r="F1586" s="29">
        <f t="shared" si="53"/>
        <v>0</v>
      </c>
      <c r="G1586" s="18"/>
      <c r="H1586" s="74">
        <f t="shared" si="54"/>
        <v>0</v>
      </c>
      <c r="I1586" s="19"/>
    </row>
    <row r="1587" spans="1:9" ht="18" x14ac:dyDescent="0.2">
      <c r="A1587" s="250" t="s">
        <v>537</v>
      </c>
      <c r="B1587" s="162" t="s">
        <v>650</v>
      </c>
      <c r="C1587" s="184"/>
      <c r="D1587" s="370" t="s">
        <v>807</v>
      </c>
      <c r="E1587" s="63" t="s">
        <v>524</v>
      </c>
      <c r="F1587" s="29">
        <f t="shared" si="53"/>
        <v>0</v>
      </c>
      <c r="G1587" s="18"/>
      <c r="H1587" s="74">
        <f t="shared" si="54"/>
        <v>0</v>
      </c>
      <c r="I1587" s="19"/>
    </row>
    <row r="1588" spans="1:9" ht="18" x14ac:dyDescent="0.2">
      <c r="A1588" s="250" t="s">
        <v>538</v>
      </c>
      <c r="B1588" s="162" t="s">
        <v>650</v>
      </c>
      <c r="C1588" s="184"/>
      <c r="D1588" s="370" t="s">
        <v>807</v>
      </c>
      <c r="E1588" s="63" t="s">
        <v>525</v>
      </c>
      <c r="F1588" s="29">
        <f t="shared" si="53"/>
        <v>0</v>
      </c>
      <c r="G1588" s="18"/>
      <c r="H1588" s="74">
        <f t="shared" si="54"/>
        <v>0</v>
      </c>
      <c r="I1588" s="19"/>
    </row>
    <row r="1589" spans="1:9" ht="18" x14ac:dyDescent="0.2">
      <c r="A1589" s="249">
        <v>21020400</v>
      </c>
      <c r="B1589" s="78"/>
      <c r="C1589" s="182"/>
      <c r="D1589" s="374" t="s">
        <v>807</v>
      </c>
      <c r="E1589" s="11" t="s">
        <v>193</v>
      </c>
      <c r="F1589" s="29">
        <f t="shared" si="53"/>
        <v>0</v>
      </c>
      <c r="G1589" s="18"/>
      <c r="H1589" s="74">
        <f t="shared" si="54"/>
        <v>0</v>
      </c>
      <c r="I1589" s="19"/>
    </row>
    <row r="1590" spans="1:9" ht="18" x14ac:dyDescent="0.2">
      <c r="A1590" s="250">
        <v>21020401</v>
      </c>
      <c r="B1590" s="162" t="s">
        <v>650</v>
      </c>
      <c r="C1590" s="184"/>
      <c r="D1590" s="370" t="s">
        <v>807</v>
      </c>
      <c r="E1590" s="63" t="s">
        <v>177</v>
      </c>
      <c r="F1590" s="29">
        <f t="shared" si="53"/>
        <v>577699.18500000006</v>
      </c>
      <c r="G1590" s="18">
        <v>566371.75</v>
      </c>
      <c r="H1590" s="74">
        <f t="shared" si="54"/>
        <v>424778.8125</v>
      </c>
      <c r="I1590" s="19">
        <f>WORKS!F42</f>
        <v>489887.99999999994</v>
      </c>
    </row>
    <row r="1591" spans="1:9" ht="18" x14ac:dyDescent="0.2">
      <c r="A1591" s="250">
        <v>21020402</v>
      </c>
      <c r="B1591" s="162" t="s">
        <v>650</v>
      </c>
      <c r="C1591" s="184"/>
      <c r="D1591" s="370" t="s">
        <v>807</v>
      </c>
      <c r="E1591" s="63" t="s">
        <v>178</v>
      </c>
      <c r="F1591" s="29">
        <f t="shared" si="53"/>
        <v>330113.82</v>
      </c>
      <c r="G1591" s="18">
        <v>323641</v>
      </c>
      <c r="H1591" s="74">
        <f t="shared" si="54"/>
        <v>242730.75</v>
      </c>
      <c r="I1591" s="19">
        <f>WORKS!G42</f>
        <v>279936</v>
      </c>
    </row>
    <row r="1592" spans="1:9" ht="18" x14ac:dyDescent="0.2">
      <c r="A1592" s="250">
        <v>21020403</v>
      </c>
      <c r="B1592" s="162" t="s">
        <v>650</v>
      </c>
      <c r="C1592" s="184"/>
      <c r="D1592" s="370" t="s">
        <v>807</v>
      </c>
      <c r="E1592" s="63" t="s">
        <v>179</v>
      </c>
      <c r="F1592" s="29">
        <f t="shared" si="53"/>
        <v>46267.199999999997</v>
      </c>
      <c r="G1592" s="18">
        <v>45360</v>
      </c>
      <c r="H1592" s="74">
        <f t="shared" si="54"/>
        <v>34020</v>
      </c>
      <c r="I1592" s="19">
        <f>WORKS!H42</f>
        <v>30240</v>
      </c>
    </row>
    <row r="1593" spans="1:9" ht="18" x14ac:dyDescent="0.2">
      <c r="A1593" s="250">
        <v>21020404</v>
      </c>
      <c r="B1593" s="162" t="s">
        <v>650</v>
      </c>
      <c r="C1593" s="184"/>
      <c r="D1593" s="370" t="s">
        <v>807</v>
      </c>
      <c r="E1593" s="63" t="s">
        <v>180</v>
      </c>
      <c r="F1593" s="29">
        <f t="shared" si="53"/>
        <v>82528.455000000002</v>
      </c>
      <c r="G1593" s="18">
        <v>80910.25</v>
      </c>
      <c r="H1593" s="74">
        <f t="shared" si="54"/>
        <v>60682.6875</v>
      </c>
      <c r="I1593" s="19">
        <f>WORKS!I42</f>
        <v>69984</v>
      </c>
    </row>
    <row r="1594" spans="1:9" ht="18" x14ac:dyDescent="0.2">
      <c r="A1594" s="250">
        <v>21020412</v>
      </c>
      <c r="B1594" s="162" t="s">
        <v>650</v>
      </c>
      <c r="C1594" s="184"/>
      <c r="D1594" s="370" t="s">
        <v>807</v>
      </c>
      <c r="E1594" s="63" t="s">
        <v>183</v>
      </c>
      <c r="F1594" s="29">
        <f t="shared" si="53"/>
        <v>0</v>
      </c>
      <c r="G1594" s="909"/>
      <c r="H1594" s="74">
        <f t="shared" si="54"/>
        <v>0</v>
      </c>
      <c r="I1594" s="1412"/>
    </row>
    <row r="1595" spans="1:9" ht="18" x14ac:dyDescent="0.2">
      <c r="A1595" s="250">
        <v>21020415</v>
      </c>
      <c r="B1595" s="162" t="s">
        <v>650</v>
      </c>
      <c r="C1595" s="184"/>
      <c r="D1595" s="370" t="s">
        <v>807</v>
      </c>
      <c r="E1595" s="63" t="s">
        <v>186</v>
      </c>
      <c r="F1595" s="29">
        <f t="shared" si="53"/>
        <v>229408.45499999999</v>
      </c>
      <c r="G1595" s="18">
        <v>224910.25</v>
      </c>
      <c r="H1595" s="74">
        <f t="shared" si="54"/>
        <v>168682.6875</v>
      </c>
      <c r="I1595" s="19">
        <f>WORKS!J42</f>
        <v>165984</v>
      </c>
    </row>
    <row r="1596" spans="1:9" ht="18" x14ac:dyDescent="0.2">
      <c r="A1596" s="249">
        <v>21020500</v>
      </c>
      <c r="B1596" s="78"/>
      <c r="C1596" s="182"/>
      <c r="D1596" s="374" t="s">
        <v>807</v>
      </c>
      <c r="E1596" s="11" t="s">
        <v>194</v>
      </c>
      <c r="F1596" s="29">
        <f t="shared" si="53"/>
        <v>0</v>
      </c>
      <c r="G1596" s="18"/>
      <c r="H1596" s="74">
        <f t="shared" si="54"/>
        <v>0</v>
      </c>
      <c r="I1596" s="19"/>
    </row>
    <row r="1597" spans="1:9" ht="18" x14ac:dyDescent="0.2">
      <c r="A1597" s="250">
        <v>21020501</v>
      </c>
      <c r="B1597" s="162" t="s">
        <v>650</v>
      </c>
      <c r="C1597" s="184"/>
      <c r="D1597" s="370" t="s">
        <v>807</v>
      </c>
      <c r="E1597" s="63" t="s">
        <v>177</v>
      </c>
      <c r="F1597" s="29">
        <f t="shared" si="53"/>
        <v>435401.48399999994</v>
      </c>
      <c r="G1597" s="18">
        <v>426864.19999999995</v>
      </c>
      <c r="H1597" s="74">
        <f t="shared" si="54"/>
        <v>320148.14999999997</v>
      </c>
      <c r="I1597" s="19">
        <f>WORKS!F37</f>
        <v>266933.8</v>
      </c>
    </row>
    <row r="1598" spans="1:9" ht="18" x14ac:dyDescent="0.2">
      <c r="A1598" s="251">
        <v>21020502</v>
      </c>
      <c r="B1598" s="162" t="s">
        <v>650</v>
      </c>
      <c r="C1598" s="186"/>
      <c r="D1598" s="370" t="s">
        <v>807</v>
      </c>
      <c r="E1598" s="63" t="s">
        <v>178</v>
      </c>
      <c r="F1598" s="29">
        <f t="shared" si="53"/>
        <v>248800.84800000003</v>
      </c>
      <c r="G1598" s="18">
        <v>243922.40000000002</v>
      </c>
      <c r="H1598" s="74">
        <f t="shared" si="54"/>
        <v>182941.80000000002</v>
      </c>
      <c r="I1598" s="19">
        <f>WORKS!G37</f>
        <v>152533.6</v>
      </c>
    </row>
    <row r="1599" spans="1:9" ht="18" x14ac:dyDescent="0.2">
      <c r="A1599" s="251">
        <v>21020503</v>
      </c>
      <c r="B1599" s="162" t="s">
        <v>650</v>
      </c>
      <c r="C1599" s="186"/>
      <c r="D1599" s="370" t="s">
        <v>807</v>
      </c>
      <c r="E1599" s="63" t="s">
        <v>179</v>
      </c>
      <c r="F1599" s="29">
        <f t="shared" si="53"/>
        <v>49572</v>
      </c>
      <c r="G1599" s="18">
        <v>48600</v>
      </c>
      <c r="H1599" s="74">
        <f t="shared" si="54"/>
        <v>36450</v>
      </c>
      <c r="I1599" s="19">
        <f>WORKS!H37</f>
        <v>48600</v>
      </c>
    </row>
    <row r="1600" spans="1:9" ht="18" x14ac:dyDescent="0.2">
      <c r="A1600" s="251">
        <v>21020504</v>
      </c>
      <c r="B1600" s="162" t="s">
        <v>650</v>
      </c>
      <c r="C1600" s="186"/>
      <c r="D1600" s="370" t="s">
        <v>807</v>
      </c>
      <c r="E1600" s="63" t="s">
        <v>180</v>
      </c>
      <c r="F1600" s="29">
        <f t="shared" si="53"/>
        <v>62200.212000000007</v>
      </c>
      <c r="G1600" s="18">
        <v>60980.600000000006</v>
      </c>
      <c r="H1600" s="74">
        <f t="shared" si="54"/>
        <v>45735.450000000004</v>
      </c>
      <c r="I1600" s="19">
        <f>WORKS!I37</f>
        <v>38133.4</v>
      </c>
    </row>
    <row r="1601" spans="1:9" ht="18" x14ac:dyDescent="0.2">
      <c r="A1601" s="251">
        <v>21020512</v>
      </c>
      <c r="B1601" s="162" t="s">
        <v>650</v>
      </c>
      <c r="C1601" s="186"/>
      <c r="D1601" s="370" t="s">
        <v>807</v>
      </c>
      <c r="E1601" s="63" t="s">
        <v>183</v>
      </c>
      <c r="F1601" s="29">
        <f t="shared" si="53"/>
        <v>0</v>
      </c>
      <c r="G1601" s="18"/>
      <c r="H1601" s="74">
        <f t="shared" si="54"/>
        <v>0</v>
      </c>
      <c r="I1601" s="19"/>
    </row>
    <row r="1602" spans="1:9" ht="18" x14ac:dyDescent="0.2">
      <c r="A1602" s="251">
        <v>21020515</v>
      </c>
      <c r="B1602" s="162" t="s">
        <v>650</v>
      </c>
      <c r="C1602" s="186"/>
      <c r="D1602" s="370" t="s">
        <v>807</v>
      </c>
      <c r="E1602" s="63" t="s">
        <v>186</v>
      </c>
      <c r="F1602" s="29">
        <f t="shared" si="53"/>
        <v>658126.15440000012</v>
      </c>
      <c r="G1602" s="18">
        <v>645221.72000000009</v>
      </c>
      <c r="H1602" s="74">
        <f t="shared" si="54"/>
        <v>483916.2900000001</v>
      </c>
      <c r="I1602" s="19">
        <f>WORKS!J37</f>
        <v>622374.5199999999</v>
      </c>
    </row>
    <row r="1603" spans="1:9" ht="18" x14ac:dyDescent="0.2">
      <c r="A1603" s="231">
        <v>21020600</v>
      </c>
      <c r="B1603" s="83"/>
      <c r="C1603" s="185"/>
      <c r="D1603" s="374" t="s">
        <v>807</v>
      </c>
      <c r="E1603" s="11" t="s">
        <v>195</v>
      </c>
      <c r="F1603" s="80"/>
      <c r="G1603" s="18"/>
      <c r="H1603" s="80"/>
      <c r="I1603" s="19"/>
    </row>
    <row r="1604" spans="1:9" ht="18" x14ac:dyDescent="0.2">
      <c r="A1604" s="241">
        <v>21020605</v>
      </c>
      <c r="B1604" s="162" t="s">
        <v>650</v>
      </c>
      <c r="C1604" s="186"/>
      <c r="D1604" s="370" t="s">
        <v>807</v>
      </c>
      <c r="E1604" s="79" t="s">
        <v>198</v>
      </c>
      <c r="F1604" s="80"/>
      <c r="G1604" s="18"/>
      <c r="H1604" s="80"/>
      <c r="I1604" s="19"/>
    </row>
    <row r="1605" spans="1:9" ht="18" x14ac:dyDescent="0.2">
      <c r="A1605" s="232">
        <v>21030100</v>
      </c>
      <c r="B1605" s="85"/>
      <c r="C1605" s="187"/>
      <c r="D1605" s="374" t="s">
        <v>807</v>
      </c>
      <c r="E1605" s="58" t="s">
        <v>199</v>
      </c>
      <c r="F1605" s="74"/>
      <c r="G1605" s="29"/>
      <c r="H1605" s="29"/>
      <c r="I1605" s="720"/>
    </row>
    <row r="1606" spans="1:9" ht="18" x14ac:dyDescent="0.2">
      <c r="A1606" s="1379">
        <v>22010100</v>
      </c>
      <c r="B1606" s="162" t="s">
        <v>1322</v>
      </c>
      <c r="C1606" s="215"/>
      <c r="D1606" s="370" t="s">
        <v>807</v>
      </c>
      <c r="E1606" s="972" t="s">
        <v>1389</v>
      </c>
      <c r="F1606" s="74"/>
      <c r="G1606" s="29">
        <v>3570000</v>
      </c>
      <c r="H1606" s="29"/>
      <c r="I1606" s="19"/>
    </row>
    <row r="1607" spans="1:9" ht="18" x14ac:dyDescent="0.2">
      <c r="A1607" s="245">
        <v>22020000</v>
      </c>
      <c r="B1607" s="85"/>
      <c r="C1607" s="187"/>
      <c r="D1607" s="374" t="s">
        <v>807</v>
      </c>
      <c r="E1607" s="58" t="s">
        <v>203</v>
      </c>
      <c r="F1607" s="80"/>
      <c r="G1607" s="18"/>
      <c r="H1607" s="80"/>
      <c r="I1607" s="19"/>
    </row>
    <row r="1608" spans="1:9" ht="18" x14ac:dyDescent="0.2">
      <c r="A1608" s="245">
        <v>22020100</v>
      </c>
      <c r="B1608" s="85"/>
      <c r="C1608" s="187"/>
      <c r="D1608" s="374" t="s">
        <v>807</v>
      </c>
      <c r="E1608" s="58" t="s">
        <v>204</v>
      </c>
      <c r="F1608" s="80"/>
      <c r="G1608" s="18"/>
      <c r="H1608" s="80"/>
      <c r="I1608" s="19"/>
    </row>
    <row r="1609" spans="1:9" ht="18" x14ac:dyDescent="0.2">
      <c r="A1609" s="785">
        <v>22020101</v>
      </c>
      <c r="B1609" s="162" t="s">
        <v>650</v>
      </c>
      <c r="C1609" s="202"/>
      <c r="D1609" s="370" t="s">
        <v>807</v>
      </c>
      <c r="E1609" s="127" t="s">
        <v>205</v>
      </c>
      <c r="F1609" s="269"/>
      <c r="G1609" s="18"/>
      <c r="H1609" s="269"/>
      <c r="I1609" s="19"/>
    </row>
    <row r="1610" spans="1:9" ht="18" x14ac:dyDescent="0.2">
      <c r="A1610" s="785">
        <v>22020102</v>
      </c>
      <c r="B1610" s="162" t="s">
        <v>650</v>
      </c>
      <c r="C1610" s="202"/>
      <c r="D1610" s="370" t="s">
        <v>807</v>
      </c>
      <c r="E1610" s="127" t="s">
        <v>206</v>
      </c>
      <c r="F1610" s="18"/>
      <c r="G1610" s="18">
        <v>300000</v>
      </c>
      <c r="H1610" s="18"/>
      <c r="I1610" s="19">
        <v>300000</v>
      </c>
    </row>
    <row r="1611" spans="1:9" ht="18" x14ac:dyDescent="0.2">
      <c r="A1611" s="785">
        <v>22020103</v>
      </c>
      <c r="B1611" s="162" t="s">
        <v>650</v>
      </c>
      <c r="C1611" s="202"/>
      <c r="D1611" s="370" t="s">
        <v>807</v>
      </c>
      <c r="E1611" s="127" t="s">
        <v>207</v>
      </c>
      <c r="F1611" s="269"/>
      <c r="G1611" s="18"/>
      <c r="H1611" s="269"/>
      <c r="I1611" s="19"/>
    </row>
    <row r="1612" spans="1:9" ht="18" x14ac:dyDescent="0.2">
      <c r="A1612" s="785">
        <v>22020104</v>
      </c>
      <c r="B1612" s="162" t="s">
        <v>650</v>
      </c>
      <c r="C1612" s="202"/>
      <c r="D1612" s="370" t="s">
        <v>807</v>
      </c>
      <c r="E1612" s="127" t="s">
        <v>208</v>
      </c>
      <c r="F1612" s="269"/>
      <c r="G1612" s="18"/>
      <c r="H1612" s="269"/>
      <c r="I1612" s="19"/>
    </row>
    <row r="1613" spans="1:9" ht="18" x14ac:dyDescent="0.2">
      <c r="A1613" s="245">
        <v>22020000</v>
      </c>
      <c r="B1613" s="85"/>
      <c r="C1613" s="187"/>
      <c r="D1613" s="374" t="s">
        <v>807</v>
      </c>
      <c r="E1613" s="58" t="s">
        <v>203</v>
      </c>
      <c r="F1613" s="80"/>
      <c r="G1613" s="18"/>
      <c r="H1613" s="80"/>
      <c r="I1613" s="19"/>
    </row>
    <row r="1614" spans="1:9" ht="18" x14ac:dyDescent="0.2">
      <c r="A1614" s="245">
        <v>22020100</v>
      </c>
      <c r="B1614" s="85"/>
      <c r="C1614" s="187"/>
      <c r="D1614" s="374" t="s">
        <v>807</v>
      </c>
      <c r="E1614" s="58" t="s">
        <v>204</v>
      </c>
      <c r="F1614" s="80"/>
      <c r="G1614" s="18"/>
      <c r="H1614" s="80"/>
      <c r="I1614" s="19"/>
    </row>
    <row r="1615" spans="1:9" ht="18" x14ac:dyDescent="0.2">
      <c r="A1615" s="253">
        <v>22020102</v>
      </c>
      <c r="B1615" s="162" t="s">
        <v>650</v>
      </c>
      <c r="C1615" s="174"/>
      <c r="D1615" s="370" t="s">
        <v>807</v>
      </c>
      <c r="E1615" s="84" t="s">
        <v>206</v>
      </c>
      <c r="F1615" s="80"/>
      <c r="G1615" s="18"/>
      <c r="H1615" s="80"/>
      <c r="I1615" s="19"/>
    </row>
    <row r="1616" spans="1:9" ht="18" x14ac:dyDescent="0.2">
      <c r="A1616" s="245">
        <v>22020200</v>
      </c>
      <c r="B1616" s="85"/>
      <c r="C1616" s="187"/>
      <c r="D1616" s="370" t="s">
        <v>807</v>
      </c>
      <c r="E1616" s="58" t="s">
        <v>209</v>
      </c>
      <c r="F1616" s="80"/>
      <c r="G1616" s="18"/>
      <c r="H1616" s="80"/>
      <c r="I1616" s="19"/>
    </row>
    <row r="1617" spans="1:9" ht="18" x14ac:dyDescent="0.2">
      <c r="A1617" s="253">
        <v>22020206</v>
      </c>
      <c r="B1617" s="162" t="s">
        <v>650</v>
      </c>
      <c r="C1617" s="174"/>
      <c r="D1617" s="370" t="s">
        <v>807</v>
      </c>
      <c r="E1617" s="84" t="s">
        <v>211</v>
      </c>
      <c r="F1617" s="80"/>
      <c r="G1617" s="18"/>
      <c r="H1617" s="80"/>
      <c r="I1617" s="19"/>
    </row>
    <row r="1618" spans="1:9" ht="18" x14ac:dyDescent="0.2">
      <c r="A1618" s="245">
        <v>22020400</v>
      </c>
      <c r="B1618" s="85"/>
      <c r="C1618" s="187"/>
      <c r="D1618" s="374" t="s">
        <v>807</v>
      </c>
      <c r="E1618" s="58" t="s">
        <v>222</v>
      </c>
      <c r="F1618" s="80"/>
      <c r="G1618" s="18"/>
      <c r="H1618" s="80"/>
      <c r="I1618" s="19"/>
    </row>
    <row r="1619" spans="1:9" ht="18" x14ac:dyDescent="0.2">
      <c r="A1619" s="253">
        <v>22020402</v>
      </c>
      <c r="B1619" s="162" t="s">
        <v>650</v>
      </c>
      <c r="C1619" s="174"/>
      <c r="D1619" s="370" t="s">
        <v>807</v>
      </c>
      <c r="E1619" s="84" t="s">
        <v>224</v>
      </c>
      <c r="F1619" s="80">
        <v>2954000</v>
      </c>
      <c r="G1619" s="18">
        <v>5000000</v>
      </c>
      <c r="H1619" s="80">
        <v>2870000</v>
      </c>
      <c r="I1619" s="19">
        <v>5000000</v>
      </c>
    </row>
    <row r="1620" spans="1:9" ht="19.5" customHeight="1" x14ac:dyDescent="0.2">
      <c r="A1620" s="253">
        <v>22020403</v>
      </c>
      <c r="B1620" s="162" t="s">
        <v>650</v>
      </c>
      <c r="C1620" s="174"/>
      <c r="D1620" s="370" t="s">
        <v>807</v>
      </c>
      <c r="E1620" s="84" t="s">
        <v>225</v>
      </c>
      <c r="F1620" s="80">
        <v>17980000</v>
      </c>
      <c r="G1620" s="18">
        <v>15000000</v>
      </c>
      <c r="H1620" s="80">
        <v>8111900</v>
      </c>
      <c r="I1620" s="19">
        <v>15000000</v>
      </c>
    </row>
    <row r="1621" spans="1:9" ht="18" x14ac:dyDescent="0.2">
      <c r="A1621" s="253">
        <v>22020406</v>
      </c>
      <c r="B1621" s="162" t="s">
        <v>650</v>
      </c>
      <c r="C1621" s="174"/>
      <c r="D1621" s="370" t="s">
        <v>807</v>
      </c>
      <c r="E1621" s="84" t="s">
        <v>226</v>
      </c>
      <c r="F1621" s="80">
        <v>8220000</v>
      </c>
      <c r="G1621" s="18">
        <v>10000000</v>
      </c>
      <c r="H1621" s="80">
        <v>2789000</v>
      </c>
      <c r="I1621" s="19">
        <v>10000000</v>
      </c>
    </row>
    <row r="1622" spans="1:9" ht="18" x14ac:dyDescent="0.2">
      <c r="A1622" s="253">
        <v>22020412</v>
      </c>
      <c r="B1622" s="162" t="s">
        <v>650</v>
      </c>
      <c r="C1622" s="174"/>
      <c r="D1622" s="370" t="s">
        <v>807</v>
      </c>
      <c r="E1622" s="84" t="s">
        <v>227</v>
      </c>
      <c r="F1622" s="80">
        <v>2876000</v>
      </c>
      <c r="G1622" s="18">
        <v>5000000</v>
      </c>
      <c r="H1622" s="80">
        <v>3120000</v>
      </c>
      <c r="I1622" s="19">
        <v>10000000</v>
      </c>
    </row>
    <row r="1623" spans="1:9" ht="18" x14ac:dyDescent="0.2">
      <c r="A1623" s="245">
        <v>22020600</v>
      </c>
      <c r="B1623" s="85"/>
      <c r="C1623" s="187"/>
      <c r="D1623" s="374" t="s">
        <v>807</v>
      </c>
      <c r="E1623" s="58" t="s">
        <v>230</v>
      </c>
      <c r="F1623" s="80"/>
      <c r="G1623" s="18"/>
      <c r="H1623" s="80"/>
      <c r="I1623" s="19"/>
    </row>
    <row r="1624" spans="1:9" ht="18" x14ac:dyDescent="0.2">
      <c r="A1624" s="253">
        <v>22020602</v>
      </c>
      <c r="B1624" s="162" t="s">
        <v>650</v>
      </c>
      <c r="C1624" s="174"/>
      <c r="D1624" s="370" t="s">
        <v>807</v>
      </c>
      <c r="E1624" s="84" t="s">
        <v>231</v>
      </c>
      <c r="F1624" s="80"/>
      <c r="G1624" s="18"/>
      <c r="H1624" s="80"/>
      <c r="I1624" s="19"/>
    </row>
    <row r="1625" spans="1:9" ht="18.75" thickBot="1" x14ac:dyDescent="0.25">
      <c r="A1625" s="1435">
        <v>22020603</v>
      </c>
      <c r="B1625" s="1336" t="s">
        <v>650</v>
      </c>
      <c r="C1625" s="1373"/>
      <c r="D1625" s="902" t="s">
        <v>807</v>
      </c>
      <c r="E1625" s="1439" t="s">
        <v>232</v>
      </c>
      <c r="F1625" s="1376"/>
      <c r="G1625" s="1375"/>
      <c r="H1625" s="1376"/>
      <c r="I1625" s="1377"/>
    </row>
    <row r="1626" spans="1:9" ht="18.75" thickBot="1" x14ac:dyDescent="0.25">
      <c r="A1626" s="1438"/>
      <c r="B1626" s="1366"/>
      <c r="C1626" s="1367"/>
      <c r="D1626" s="1366"/>
      <c r="E1626" s="1378" t="s">
        <v>316</v>
      </c>
      <c r="F1626" s="1369">
        <f>SUM(F1574:F1604)</f>
        <v>8164893.317400001</v>
      </c>
      <c r="G1626" s="1369">
        <f>SUM(G1574:G1606)</f>
        <v>12221826.120000001</v>
      </c>
      <c r="H1626" s="1369">
        <f>SUM(H1574:H1606)</f>
        <v>6003598.0275000008</v>
      </c>
      <c r="I1626" s="1369">
        <f>SUM(I1574:I1606)</f>
        <v>12297054.42</v>
      </c>
    </row>
    <row r="1627" spans="1:9" ht="18.75" thickBot="1" x14ac:dyDescent="0.25">
      <c r="A1627" s="579"/>
      <c r="B1627" s="514"/>
      <c r="C1627" s="515"/>
      <c r="D1627" s="514"/>
      <c r="E1627" s="524" t="s">
        <v>203</v>
      </c>
      <c r="F1627" s="517">
        <f>SUM(F1609:F1625)</f>
        <v>32030000</v>
      </c>
      <c r="G1627" s="517">
        <f>SUM(G1609:G1625)</f>
        <v>35300000</v>
      </c>
      <c r="H1627" s="517">
        <f>SUM(H1609:H1625)</f>
        <v>16890900</v>
      </c>
      <c r="I1627" s="517">
        <f>SUM(I1609:I1625)</f>
        <v>40300000</v>
      </c>
    </row>
    <row r="1628" spans="1:9" ht="18.75" thickBot="1" x14ac:dyDescent="0.25">
      <c r="A1628" s="254"/>
      <c r="B1628" s="420"/>
      <c r="C1628" s="419"/>
      <c r="D1628" s="254"/>
      <c r="E1628" s="418" t="s">
        <v>296</v>
      </c>
      <c r="F1628" s="385">
        <f>SUM(F1626:F1627)</f>
        <v>40194893.317400001</v>
      </c>
      <c r="G1628" s="385">
        <f>SUM(G1626:G1627)</f>
        <v>47521826.120000005</v>
      </c>
      <c r="H1628" s="385">
        <f>SUM(H1626:H1627)</f>
        <v>22894498.0275</v>
      </c>
      <c r="I1628" s="385">
        <f>SUM(I1626:I1627)</f>
        <v>52597054.420000002</v>
      </c>
    </row>
    <row r="1629" spans="1:9" ht="22.5" x14ac:dyDescent="0.25">
      <c r="A1629" s="1535" t="s">
        <v>786</v>
      </c>
      <c r="B1629" s="1536"/>
      <c r="C1629" s="1536"/>
      <c r="D1629" s="1536"/>
      <c r="E1629" s="1536"/>
      <c r="F1629" s="1536"/>
      <c r="G1629" s="1536"/>
      <c r="H1629" s="1536"/>
      <c r="I1629" s="1537"/>
    </row>
    <row r="1630" spans="1:9" ht="19.5" x14ac:dyDescent="0.2">
      <c r="A1630" s="1538" t="s">
        <v>487</v>
      </c>
      <c r="B1630" s="1539"/>
      <c r="C1630" s="1539"/>
      <c r="D1630" s="1539"/>
      <c r="E1630" s="1539"/>
      <c r="F1630" s="1539"/>
      <c r="G1630" s="1539"/>
      <c r="H1630" s="1539"/>
      <c r="I1630" s="1540"/>
    </row>
    <row r="1631" spans="1:9" ht="22.5" x14ac:dyDescent="0.25">
      <c r="A1631" s="1541" t="s">
        <v>1392</v>
      </c>
      <c r="B1631" s="1542"/>
      <c r="C1631" s="1542"/>
      <c r="D1631" s="1542"/>
      <c r="E1631" s="1542"/>
      <c r="F1631" s="1542"/>
      <c r="G1631" s="1542"/>
      <c r="H1631" s="1542"/>
      <c r="I1631" s="1543"/>
    </row>
    <row r="1632" spans="1:9" ht="18.75" customHeight="1" thickBot="1" x14ac:dyDescent="0.3">
      <c r="A1632" s="1571" t="s">
        <v>277</v>
      </c>
      <c r="B1632" s="1571"/>
      <c r="C1632" s="1571"/>
      <c r="D1632" s="1571"/>
      <c r="E1632" s="1571"/>
      <c r="F1632" s="1571"/>
      <c r="G1632" s="1571"/>
      <c r="H1632" s="1571"/>
      <c r="I1632" s="1571"/>
    </row>
    <row r="1633" spans="1:9" ht="18.75" customHeight="1" thickBot="1" x14ac:dyDescent="0.25">
      <c r="A1633" s="1568" t="s">
        <v>410</v>
      </c>
      <c r="B1633" s="1569"/>
      <c r="C1633" s="1569"/>
      <c r="D1633" s="1569"/>
      <c r="E1633" s="1569"/>
      <c r="F1633" s="1569"/>
      <c r="G1633" s="1569"/>
      <c r="H1633" s="1569"/>
      <c r="I1633" s="1570"/>
    </row>
    <row r="1634" spans="1:9" s="120" customFormat="1" ht="55.5" customHeight="1" thickBot="1" x14ac:dyDescent="0.25">
      <c r="A1634" s="1363" t="s">
        <v>465</v>
      </c>
      <c r="B1634" s="163" t="s">
        <v>459</v>
      </c>
      <c r="C1634" s="1364" t="s">
        <v>455</v>
      </c>
      <c r="D1634" s="163" t="s">
        <v>458</v>
      </c>
      <c r="E1634" s="1285" t="s">
        <v>1</v>
      </c>
      <c r="F1634" s="163" t="s">
        <v>1393</v>
      </c>
      <c r="G1634" s="163" t="s">
        <v>1394</v>
      </c>
      <c r="H1634" s="163" t="s">
        <v>1395</v>
      </c>
      <c r="I1634" s="163" t="s">
        <v>1396</v>
      </c>
    </row>
    <row r="1635" spans="1:9" ht="18" x14ac:dyDescent="0.2">
      <c r="A1635" s="248">
        <v>20000000</v>
      </c>
      <c r="B1635" s="89"/>
      <c r="C1635" s="188"/>
      <c r="D1635" s="1370" t="s">
        <v>807</v>
      </c>
      <c r="E1635" s="90" t="s">
        <v>163</v>
      </c>
      <c r="F1635" s="91"/>
      <c r="G1635" s="1371"/>
      <c r="H1635" s="91"/>
      <c r="I1635" s="352"/>
    </row>
    <row r="1636" spans="1:9" ht="18" x14ac:dyDescent="0.2">
      <c r="A1636" s="249">
        <v>21000000</v>
      </c>
      <c r="B1636" s="78"/>
      <c r="C1636" s="182"/>
      <c r="D1636" s="374" t="s">
        <v>807</v>
      </c>
      <c r="E1636" s="11" t="s">
        <v>164</v>
      </c>
      <c r="F1636" s="74"/>
      <c r="G1636" s="18"/>
      <c r="H1636" s="74"/>
      <c r="I1636" s="19"/>
    </row>
    <row r="1637" spans="1:9" ht="18" x14ac:dyDescent="0.2">
      <c r="A1637" s="249">
        <v>21010000</v>
      </c>
      <c r="B1637" s="78"/>
      <c r="C1637" s="182"/>
      <c r="D1637" s="374" t="s">
        <v>807</v>
      </c>
      <c r="E1637" s="11" t="s">
        <v>165</v>
      </c>
      <c r="F1637" s="74"/>
      <c r="G1637" s="18"/>
      <c r="H1637" s="74"/>
      <c r="I1637" s="19"/>
    </row>
    <row r="1638" spans="1:9" ht="18" x14ac:dyDescent="0.2">
      <c r="A1638" s="250">
        <v>21010103</v>
      </c>
      <c r="B1638" s="162" t="s">
        <v>650</v>
      </c>
      <c r="C1638" s="184"/>
      <c r="D1638" s="370" t="s">
        <v>807</v>
      </c>
      <c r="E1638" s="79" t="s">
        <v>168</v>
      </c>
      <c r="F1638" s="29">
        <f>G1638+(G1638*2%)</f>
        <v>0</v>
      </c>
      <c r="G1638" s="909"/>
      <c r="H1638" s="80"/>
      <c r="I1638" s="1412"/>
    </row>
    <row r="1639" spans="1:9" ht="18" x14ac:dyDescent="0.2">
      <c r="A1639" s="250" t="s">
        <v>707</v>
      </c>
      <c r="B1639" s="162" t="s">
        <v>650</v>
      </c>
      <c r="C1639" s="184"/>
      <c r="D1639" s="370" t="s">
        <v>807</v>
      </c>
      <c r="E1639" s="79" t="s">
        <v>169</v>
      </c>
      <c r="F1639" s="29">
        <f>G1639+(G1639*2%)</f>
        <v>1499318.4</v>
      </c>
      <c r="G1639" s="18">
        <v>1469920</v>
      </c>
      <c r="H1639" s="74">
        <f>G1639/12*9</f>
        <v>1102440</v>
      </c>
      <c r="I1639" s="19">
        <f>WORKS!D78</f>
        <v>1025475</v>
      </c>
    </row>
    <row r="1640" spans="1:9" ht="18" x14ac:dyDescent="0.2">
      <c r="A1640" s="250" t="s">
        <v>705</v>
      </c>
      <c r="B1640" s="162" t="s">
        <v>650</v>
      </c>
      <c r="C1640" s="184"/>
      <c r="D1640" s="370" t="s">
        <v>807</v>
      </c>
      <c r="E1640" s="79" t="s">
        <v>708</v>
      </c>
      <c r="F1640" s="29">
        <f>G1640+(G1640*2%)</f>
        <v>117125.58</v>
      </c>
      <c r="G1640" s="18">
        <v>114829</v>
      </c>
      <c r="H1640" s="74">
        <f>G1640/12*9</f>
        <v>86121.75</v>
      </c>
      <c r="I1640" s="19">
        <f>WORKS!D74</f>
        <v>176971</v>
      </c>
    </row>
    <row r="1641" spans="1:9" ht="18" x14ac:dyDescent="0.2">
      <c r="A1641" s="230">
        <v>21010106</v>
      </c>
      <c r="B1641" s="162" t="s">
        <v>650</v>
      </c>
      <c r="C1641" s="184"/>
      <c r="D1641" s="370" t="s">
        <v>807</v>
      </c>
      <c r="E1641" s="79" t="s">
        <v>171</v>
      </c>
      <c r="F1641" s="29"/>
      <c r="G1641" s="18"/>
      <c r="H1641" s="80"/>
      <c r="I1641" s="19"/>
    </row>
    <row r="1642" spans="1:9" ht="18" x14ac:dyDescent="0.2">
      <c r="A1642" s="234"/>
      <c r="B1642" s="162" t="s">
        <v>650</v>
      </c>
      <c r="C1642" s="184"/>
      <c r="D1642" s="370" t="s">
        <v>807</v>
      </c>
      <c r="E1642" s="63" t="s">
        <v>686</v>
      </c>
      <c r="F1642" s="29"/>
      <c r="G1642" s="18">
        <v>237712.34999999998</v>
      </c>
      <c r="H1642" s="80"/>
      <c r="I1642" s="19">
        <v>2400000</v>
      </c>
    </row>
    <row r="1643" spans="1:9" ht="18" x14ac:dyDescent="0.2">
      <c r="A1643" s="249">
        <v>21020300</v>
      </c>
      <c r="B1643" s="78"/>
      <c r="C1643" s="182"/>
      <c r="D1643" s="374" t="s">
        <v>807</v>
      </c>
      <c r="E1643" s="11" t="s">
        <v>192</v>
      </c>
      <c r="F1643" s="29"/>
      <c r="G1643" s="18"/>
      <c r="H1643" s="80"/>
      <c r="I1643" s="19"/>
    </row>
    <row r="1644" spans="1:9" ht="18" x14ac:dyDescent="0.2">
      <c r="A1644" s="250">
        <v>21020301</v>
      </c>
      <c r="B1644" s="162" t="s">
        <v>650</v>
      </c>
      <c r="C1644" s="184"/>
      <c r="D1644" s="370" t="s">
        <v>807</v>
      </c>
      <c r="E1644" s="63" t="s">
        <v>177</v>
      </c>
      <c r="F1644" s="29"/>
      <c r="G1644" s="18"/>
      <c r="H1644" s="80"/>
      <c r="I1644" s="19"/>
    </row>
    <row r="1645" spans="1:9" ht="18" x14ac:dyDescent="0.2">
      <c r="A1645" s="250">
        <v>21020302</v>
      </c>
      <c r="B1645" s="162" t="s">
        <v>650</v>
      </c>
      <c r="C1645" s="184"/>
      <c r="D1645" s="370" t="s">
        <v>807</v>
      </c>
      <c r="E1645" s="63" t="s">
        <v>178</v>
      </c>
      <c r="F1645" s="29"/>
      <c r="G1645" s="18"/>
      <c r="H1645" s="80"/>
      <c r="I1645" s="19"/>
    </row>
    <row r="1646" spans="1:9" ht="18" x14ac:dyDescent="0.2">
      <c r="A1646" s="250">
        <v>21020303</v>
      </c>
      <c r="B1646" s="162" t="s">
        <v>650</v>
      </c>
      <c r="C1646" s="184"/>
      <c r="D1646" s="370" t="s">
        <v>807</v>
      </c>
      <c r="E1646" s="63" t="s">
        <v>179</v>
      </c>
      <c r="F1646" s="29"/>
      <c r="G1646" s="18"/>
      <c r="H1646" s="80"/>
      <c r="I1646" s="19"/>
    </row>
    <row r="1647" spans="1:9" ht="18" x14ac:dyDescent="0.2">
      <c r="A1647" s="250">
        <v>21020304</v>
      </c>
      <c r="B1647" s="162" t="s">
        <v>650</v>
      </c>
      <c r="C1647" s="184"/>
      <c r="D1647" s="370" t="s">
        <v>807</v>
      </c>
      <c r="E1647" s="63" t="s">
        <v>180</v>
      </c>
      <c r="F1647" s="29"/>
      <c r="G1647" s="18"/>
      <c r="H1647" s="80"/>
      <c r="I1647" s="19"/>
    </row>
    <row r="1648" spans="1:9" ht="18" x14ac:dyDescent="0.2">
      <c r="A1648" s="250">
        <v>21020312</v>
      </c>
      <c r="B1648" s="162" t="s">
        <v>650</v>
      </c>
      <c r="C1648" s="184"/>
      <c r="D1648" s="370" t="s">
        <v>807</v>
      </c>
      <c r="E1648" s="63" t="s">
        <v>183</v>
      </c>
      <c r="F1648" s="29"/>
      <c r="G1648" s="18"/>
      <c r="H1648" s="80"/>
      <c r="I1648" s="19"/>
    </row>
    <row r="1649" spans="1:9" ht="18" x14ac:dyDescent="0.2">
      <c r="A1649" s="250">
        <v>21020315</v>
      </c>
      <c r="B1649" s="162" t="s">
        <v>650</v>
      </c>
      <c r="C1649" s="184"/>
      <c r="D1649" s="370" t="s">
        <v>807</v>
      </c>
      <c r="E1649" s="63" t="s">
        <v>186</v>
      </c>
      <c r="F1649" s="29"/>
      <c r="G1649" s="18"/>
      <c r="H1649" s="80"/>
      <c r="I1649" s="19"/>
    </row>
    <row r="1650" spans="1:9" ht="18" x14ac:dyDescent="0.2">
      <c r="A1650" s="250" t="s">
        <v>536</v>
      </c>
      <c r="B1650" s="162" t="s">
        <v>650</v>
      </c>
      <c r="C1650" s="184"/>
      <c r="D1650" s="370" t="s">
        <v>807</v>
      </c>
      <c r="E1650" s="63" t="s">
        <v>523</v>
      </c>
      <c r="F1650" s="29"/>
      <c r="G1650" s="18"/>
      <c r="H1650" s="80"/>
      <c r="I1650" s="19"/>
    </row>
    <row r="1651" spans="1:9" ht="18" x14ac:dyDescent="0.2">
      <c r="A1651" s="250" t="s">
        <v>537</v>
      </c>
      <c r="B1651" s="162" t="s">
        <v>650</v>
      </c>
      <c r="C1651" s="184"/>
      <c r="D1651" s="370" t="s">
        <v>807</v>
      </c>
      <c r="E1651" s="63" t="s">
        <v>524</v>
      </c>
      <c r="F1651" s="29"/>
      <c r="G1651" s="18"/>
      <c r="H1651" s="80"/>
      <c r="I1651" s="19"/>
    </row>
    <row r="1652" spans="1:9" ht="18" x14ac:dyDescent="0.2">
      <c r="A1652" s="250" t="s">
        <v>538</v>
      </c>
      <c r="B1652" s="162" t="s">
        <v>650</v>
      </c>
      <c r="C1652" s="184"/>
      <c r="D1652" s="370" t="s">
        <v>807</v>
      </c>
      <c r="E1652" s="63" t="s">
        <v>525</v>
      </c>
      <c r="F1652" s="29"/>
      <c r="G1652" s="18"/>
      <c r="H1652" s="80"/>
      <c r="I1652" s="19"/>
    </row>
    <row r="1653" spans="1:9" ht="18" x14ac:dyDescent="0.2">
      <c r="A1653" s="249">
        <v>21020400</v>
      </c>
      <c r="B1653" s="78"/>
      <c r="C1653" s="182"/>
      <c r="D1653" s="374" t="s">
        <v>807</v>
      </c>
      <c r="E1653" s="11" t="s">
        <v>193</v>
      </c>
      <c r="F1653" s="29"/>
      <c r="G1653" s="18"/>
      <c r="H1653" s="80"/>
      <c r="I1653" s="19"/>
    </row>
    <row r="1654" spans="1:9" ht="18" x14ac:dyDescent="0.2">
      <c r="A1654" s="250">
        <v>21020401</v>
      </c>
      <c r="B1654" s="162" t="s">
        <v>650</v>
      </c>
      <c r="C1654" s="184"/>
      <c r="D1654" s="370" t="s">
        <v>807</v>
      </c>
      <c r="E1654" s="63" t="s">
        <v>177</v>
      </c>
      <c r="F1654" s="29">
        <f>G1654+(G1654*2%)</f>
        <v>524761.43999999994</v>
      </c>
      <c r="G1654" s="18">
        <v>514472</v>
      </c>
      <c r="H1654" s="74">
        <f t="shared" ref="H1654:H1666" si="55">G1654/12*9</f>
        <v>385854</v>
      </c>
      <c r="I1654" s="19">
        <f>WORKS!F78</f>
        <v>358916.25</v>
      </c>
    </row>
    <row r="1655" spans="1:9" ht="18" x14ac:dyDescent="0.2">
      <c r="A1655" s="250">
        <v>21020402</v>
      </c>
      <c r="B1655" s="162" t="s">
        <v>650</v>
      </c>
      <c r="C1655" s="184"/>
      <c r="D1655" s="370" t="s">
        <v>807</v>
      </c>
      <c r="E1655" s="63" t="s">
        <v>178</v>
      </c>
      <c r="F1655" s="29">
        <f>G1655+(G1655*2%)</f>
        <v>299863.67999999999</v>
      </c>
      <c r="G1655" s="18">
        <v>293984</v>
      </c>
      <c r="H1655" s="74">
        <f t="shared" si="55"/>
        <v>220488</v>
      </c>
      <c r="I1655" s="19">
        <f>WORKS!G78</f>
        <v>205095</v>
      </c>
    </row>
    <row r="1656" spans="1:9" ht="18" x14ac:dyDescent="0.2">
      <c r="A1656" s="250">
        <v>21020403</v>
      </c>
      <c r="B1656" s="162" t="s">
        <v>650</v>
      </c>
      <c r="C1656" s="184"/>
      <c r="D1656" s="370" t="s">
        <v>807</v>
      </c>
      <c r="E1656" s="63" t="s">
        <v>179</v>
      </c>
      <c r="F1656" s="29">
        <f>G1656+(G1656*2%)</f>
        <v>33048</v>
      </c>
      <c r="G1656" s="18">
        <v>32400</v>
      </c>
      <c r="H1656" s="74">
        <f t="shared" si="55"/>
        <v>24300</v>
      </c>
      <c r="I1656" s="19">
        <f>WORKS!H78</f>
        <v>23760</v>
      </c>
    </row>
    <row r="1657" spans="1:9" ht="18" x14ac:dyDescent="0.2">
      <c r="A1657" s="250">
        <v>21020404</v>
      </c>
      <c r="B1657" s="162" t="s">
        <v>650</v>
      </c>
      <c r="C1657" s="184"/>
      <c r="D1657" s="370" t="s">
        <v>807</v>
      </c>
      <c r="E1657" s="63" t="s">
        <v>180</v>
      </c>
      <c r="F1657" s="29">
        <f>G1657+(G1657*2%)</f>
        <v>74965.919999999998</v>
      </c>
      <c r="G1657" s="18">
        <v>73496</v>
      </c>
      <c r="H1657" s="74">
        <f t="shared" si="55"/>
        <v>55122</v>
      </c>
      <c r="I1657" s="19">
        <f>WORKS!I78</f>
        <v>51273.75</v>
      </c>
    </row>
    <row r="1658" spans="1:9" ht="18" x14ac:dyDescent="0.2">
      <c r="A1658" s="250">
        <v>21020412</v>
      </c>
      <c r="B1658" s="162" t="s">
        <v>650</v>
      </c>
      <c r="C1658" s="184"/>
      <c r="D1658" s="370" t="s">
        <v>807</v>
      </c>
      <c r="E1658" s="63" t="s">
        <v>183</v>
      </c>
      <c r="F1658" s="29"/>
      <c r="G1658" s="18"/>
      <c r="H1658" s="74"/>
      <c r="I1658" s="19"/>
    </row>
    <row r="1659" spans="1:9" ht="18" x14ac:dyDescent="0.2">
      <c r="A1659" s="250">
        <v>21020415</v>
      </c>
      <c r="B1659" s="162" t="s">
        <v>650</v>
      </c>
      <c r="C1659" s="184"/>
      <c r="D1659" s="370" t="s">
        <v>807</v>
      </c>
      <c r="E1659" s="63" t="s">
        <v>186</v>
      </c>
      <c r="F1659" s="29">
        <f>G1659+(G1659*2%)</f>
        <v>172885.92</v>
      </c>
      <c r="G1659" s="18">
        <v>169496</v>
      </c>
      <c r="H1659" s="74">
        <f t="shared" si="55"/>
        <v>127122</v>
      </c>
      <c r="I1659" s="19">
        <f>WORKS!J78</f>
        <v>123273.75</v>
      </c>
    </row>
    <row r="1660" spans="1:9" ht="18" x14ac:dyDescent="0.2">
      <c r="A1660" s="249">
        <v>21020500</v>
      </c>
      <c r="B1660" s="78"/>
      <c r="C1660" s="182"/>
      <c r="D1660" s="374" t="s">
        <v>807</v>
      </c>
      <c r="E1660" s="11" t="s">
        <v>194</v>
      </c>
      <c r="F1660" s="29"/>
      <c r="G1660" s="18"/>
      <c r="H1660" s="74"/>
      <c r="I1660" s="19"/>
    </row>
    <row r="1661" spans="1:9" ht="18" x14ac:dyDescent="0.2">
      <c r="A1661" s="250">
        <v>21020501</v>
      </c>
      <c r="B1661" s="162" t="s">
        <v>650</v>
      </c>
      <c r="C1661" s="184"/>
      <c r="D1661" s="370" t="s">
        <v>807</v>
      </c>
      <c r="E1661" s="63" t="s">
        <v>177</v>
      </c>
      <c r="F1661" s="29">
        <f>G1661+(G1661*2%)</f>
        <v>40993.952999999994</v>
      </c>
      <c r="G1661" s="18">
        <v>40190.149999999994</v>
      </c>
      <c r="H1661" s="74">
        <f t="shared" si="55"/>
        <v>30142.612499999996</v>
      </c>
      <c r="I1661" s="19">
        <f>WORKS!F74</f>
        <v>61939.85</v>
      </c>
    </row>
    <row r="1662" spans="1:9" ht="18" x14ac:dyDescent="0.2">
      <c r="A1662" s="251">
        <v>21020502</v>
      </c>
      <c r="B1662" s="162" t="s">
        <v>650</v>
      </c>
      <c r="C1662" s="186"/>
      <c r="D1662" s="370" t="s">
        <v>807</v>
      </c>
      <c r="E1662" s="63" t="s">
        <v>178</v>
      </c>
      <c r="F1662" s="29">
        <f>G1662+(G1662*2%)</f>
        <v>23425.116000000002</v>
      </c>
      <c r="G1662" s="18">
        <v>22965.800000000003</v>
      </c>
      <c r="H1662" s="74">
        <f t="shared" si="55"/>
        <v>17224.350000000002</v>
      </c>
      <c r="I1662" s="19">
        <f>WORKS!G74</f>
        <v>35394.200000000004</v>
      </c>
    </row>
    <row r="1663" spans="1:9" ht="18" x14ac:dyDescent="0.2">
      <c r="A1663" s="251">
        <v>21020503</v>
      </c>
      <c r="B1663" s="162" t="s">
        <v>650</v>
      </c>
      <c r="C1663" s="186"/>
      <c r="D1663" s="370" t="s">
        <v>807</v>
      </c>
      <c r="E1663" s="63" t="s">
        <v>179</v>
      </c>
      <c r="F1663" s="29">
        <f>G1663+(G1663*2%)</f>
        <v>5508</v>
      </c>
      <c r="G1663" s="18">
        <v>5400</v>
      </c>
      <c r="H1663" s="74">
        <f t="shared" si="55"/>
        <v>4050</v>
      </c>
      <c r="I1663" s="19">
        <f>WORKS!H74</f>
        <v>5400</v>
      </c>
    </row>
    <row r="1664" spans="1:9" ht="18" x14ac:dyDescent="0.2">
      <c r="A1664" s="251">
        <v>21020504</v>
      </c>
      <c r="B1664" s="162" t="s">
        <v>650</v>
      </c>
      <c r="C1664" s="186"/>
      <c r="D1664" s="370" t="s">
        <v>807</v>
      </c>
      <c r="E1664" s="63" t="s">
        <v>180</v>
      </c>
      <c r="F1664" s="29">
        <f>G1664+(G1664*2%)</f>
        <v>5856.2790000000005</v>
      </c>
      <c r="G1664" s="18">
        <v>5741.4500000000007</v>
      </c>
      <c r="H1664" s="74">
        <f t="shared" si="55"/>
        <v>4306.0875000000005</v>
      </c>
      <c r="I1664" s="19">
        <f>WORKS!I74</f>
        <v>8848.5500000000011</v>
      </c>
    </row>
    <row r="1665" spans="1:9" ht="18" x14ac:dyDescent="0.2">
      <c r="A1665" s="251">
        <v>21020512</v>
      </c>
      <c r="B1665" s="162" t="s">
        <v>650</v>
      </c>
      <c r="C1665" s="186"/>
      <c r="D1665" s="370" t="s">
        <v>807</v>
      </c>
      <c r="E1665" s="63" t="s">
        <v>183</v>
      </c>
      <c r="F1665" s="29"/>
      <c r="G1665" s="909"/>
      <c r="H1665" s="74"/>
      <c r="I1665" s="1412"/>
    </row>
    <row r="1666" spans="1:9" ht="18" x14ac:dyDescent="0.2">
      <c r="A1666" s="251">
        <v>21020515</v>
      </c>
      <c r="B1666" s="162" t="s">
        <v>650</v>
      </c>
      <c r="C1666" s="186"/>
      <c r="D1666" s="370" t="s">
        <v>807</v>
      </c>
      <c r="E1666" s="63" t="s">
        <v>186</v>
      </c>
      <c r="F1666" s="29">
        <f>G1666+(G1666*2%)</f>
        <v>72070.272600000011</v>
      </c>
      <c r="G1666" s="18">
        <v>70657.13</v>
      </c>
      <c r="H1666" s="74">
        <f t="shared" si="55"/>
        <v>52992.847500000003</v>
      </c>
      <c r="I1666" s="19">
        <f>WORKS!J74</f>
        <v>73764.23</v>
      </c>
    </row>
    <row r="1667" spans="1:9" ht="18" x14ac:dyDescent="0.2">
      <c r="A1667" s="231">
        <v>21020600</v>
      </c>
      <c r="B1667" s="83"/>
      <c r="C1667" s="185"/>
      <c r="D1667" s="374" t="s">
        <v>807</v>
      </c>
      <c r="E1667" s="11" t="s">
        <v>195</v>
      </c>
      <c r="F1667" s="80"/>
      <c r="G1667" s="18"/>
      <c r="H1667" s="80"/>
      <c r="I1667" s="19"/>
    </row>
    <row r="1668" spans="1:9" ht="18" x14ac:dyDescent="0.2">
      <c r="A1668" s="241">
        <v>21020605</v>
      </c>
      <c r="B1668" s="162" t="s">
        <v>650</v>
      </c>
      <c r="C1668" s="186"/>
      <c r="D1668" s="370" t="s">
        <v>807</v>
      </c>
      <c r="E1668" s="79" t="s">
        <v>198</v>
      </c>
      <c r="F1668" s="80"/>
      <c r="G1668" s="18"/>
      <c r="H1668" s="80"/>
      <c r="I1668" s="19"/>
    </row>
    <row r="1669" spans="1:9" ht="18" x14ac:dyDescent="0.2">
      <c r="A1669" s="232">
        <v>21030100</v>
      </c>
      <c r="B1669" s="85"/>
      <c r="C1669" s="187"/>
      <c r="D1669" s="374" t="s">
        <v>807</v>
      </c>
      <c r="E1669" s="58" t="s">
        <v>199</v>
      </c>
      <c r="F1669" s="74"/>
      <c r="G1669" s="29"/>
      <c r="H1669" s="29"/>
      <c r="I1669" s="720"/>
    </row>
    <row r="1670" spans="1:9" ht="18" x14ac:dyDescent="0.2">
      <c r="A1670" s="1379">
        <v>22010100</v>
      </c>
      <c r="B1670" s="162" t="s">
        <v>1322</v>
      </c>
      <c r="C1670" s="215"/>
      <c r="D1670" s="370" t="s">
        <v>807</v>
      </c>
      <c r="E1670" s="972" t="s">
        <v>1389</v>
      </c>
      <c r="F1670" s="74"/>
      <c r="G1670" s="29">
        <v>1050000</v>
      </c>
      <c r="H1670" s="29"/>
      <c r="I1670" s="19"/>
    </row>
    <row r="1671" spans="1:9" ht="18" x14ac:dyDescent="0.2">
      <c r="A1671" s="245">
        <v>22020000</v>
      </c>
      <c r="B1671" s="85"/>
      <c r="C1671" s="187"/>
      <c r="D1671" s="374" t="s">
        <v>807</v>
      </c>
      <c r="E1671" s="58" t="s">
        <v>203</v>
      </c>
      <c r="F1671" s="80"/>
      <c r="G1671" s="18"/>
      <c r="H1671" s="80"/>
      <c r="I1671" s="19"/>
    </row>
    <row r="1672" spans="1:9" ht="18" x14ac:dyDescent="0.2">
      <c r="A1672" s="245">
        <v>22020100</v>
      </c>
      <c r="B1672" s="85"/>
      <c r="C1672" s="187"/>
      <c r="D1672" s="374" t="s">
        <v>807</v>
      </c>
      <c r="E1672" s="58" t="s">
        <v>204</v>
      </c>
      <c r="F1672" s="80"/>
      <c r="G1672" s="18"/>
      <c r="H1672" s="80"/>
      <c r="I1672" s="19"/>
    </row>
    <row r="1673" spans="1:9" ht="18" x14ac:dyDescent="0.2">
      <c r="A1673" s="785">
        <v>22020101</v>
      </c>
      <c r="B1673" s="162" t="s">
        <v>650</v>
      </c>
      <c r="C1673" s="202"/>
      <c r="D1673" s="370" t="s">
        <v>807</v>
      </c>
      <c r="E1673" s="127" t="s">
        <v>205</v>
      </c>
      <c r="F1673" s="269"/>
      <c r="G1673" s="18"/>
      <c r="H1673" s="269"/>
      <c r="I1673" s="19"/>
    </row>
    <row r="1674" spans="1:9" ht="18" x14ac:dyDescent="0.2">
      <c r="A1674" s="785">
        <v>22020102</v>
      </c>
      <c r="B1674" s="162" t="s">
        <v>650</v>
      </c>
      <c r="C1674" s="202"/>
      <c r="D1674" s="370" t="s">
        <v>807</v>
      </c>
      <c r="E1674" s="127" t="s">
        <v>206</v>
      </c>
      <c r="F1674" s="18"/>
      <c r="G1674" s="18">
        <v>200000</v>
      </c>
      <c r="H1674" s="18"/>
      <c r="I1674" s="19">
        <v>200000</v>
      </c>
    </row>
    <row r="1675" spans="1:9" ht="18" x14ac:dyDescent="0.2">
      <c r="A1675" s="785">
        <v>22020103</v>
      </c>
      <c r="B1675" s="162" t="s">
        <v>650</v>
      </c>
      <c r="C1675" s="202"/>
      <c r="D1675" s="370" t="s">
        <v>807</v>
      </c>
      <c r="E1675" s="127" t="s">
        <v>207</v>
      </c>
      <c r="F1675" s="269"/>
      <c r="G1675" s="18"/>
      <c r="H1675" s="269"/>
      <c r="I1675" s="19"/>
    </row>
    <row r="1676" spans="1:9" ht="18" x14ac:dyDescent="0.2">
      <c r="A1676" s="785">
        <v>22020104</v>
      </c>
      <c r="B1676" s="162" t="s">
        <v>650</v>
      </c>
      <c r="C1676" s="202"/>
      <c r="D1676" s="370" t="s">
        <v>807</v>
      </c>
      <c r="E1676" s="127" t="s">
        <v>208</v>
      </c>
      <c r="F1676" s="269"/>
      <c r="G1676" s="18"/>
      <c r="H1676" s="269"/>
      <c r="I1676" s="19"/>
    </row>
    <row r="1677" spans="1:9" ht="18" x14ac:dyDescent="0.2">
      <c r="A1677" s="245">
        <v>22020300</v>
      </c>
      <c r="B1677" s="85"/>
      <c r="C1677" s="187"/>
      <c r="D1677" s="374" t="s">
        <v>807</v>
      </c>
      <c r="E1677" s="58" t="s">
        <v>212</v>
      </c>
      <c r="F1677" s="80"/>
      <c r="G1677" s="18"/>
      <c r="H1677" s="80"/>
      <c r="I1677" s="19"/>
    </row>
    <row r="1678" spans="1:9" ht="18" x14ac:dyDescent="0.2">
      <c r="A1678" s="253">
        <v>22020313</v>
      </c>
      <c r="B1678" s="162" t="s">
        <v>650</v>
      </c>
      <c r="C1678" s="174"/>
      <c r="D1678" s="370" t="s">
        <v>807</v>
      </c>
      <c r="E1678" s="84" t="s">
        <v>221</v>
      </c>
      <c r="F1678" s="80"/>
      <c r="G1678" s="18"/>
      <c r="H1678" s="80"/>
      <c r="I1678" s="19"/>
    </row>
    <row r="1679" spans="1:9" ht="19.5" customHeight="1" x14ac:dyDescent="0.2">
      <c r="A1679" s="245">
        <v>22020700</v>
      </c>
      <c r="B1679" s="85"/>
      <c r="C1679" s="187"/>
      <c r="D1679" s="374" t="s">
        <v>807</v>
      </c>
      <c r="E1679" s="528" t="s">
        <v>301</v>
      </c>
      <c r="F1679" s="80"/>
      <c r="G1679" s="18"/>
      <c r="H1679" s="80"/>
      <c r="I1679" s="19"/>
    </row>
    <row r="1680" spans="1:9" ht="18.75" thickBot="1" x14ac:dyDescent="0.25">
      <c r="A1680" s="1435">
        <v>22020706</v>
      </c>
      <c r="B1680" s="1336" t="s">
        <v>650</v>
      </c>
      <c r="C1680" s="1373"/>
      <c r="D1680" s="902" t="s">
        <v>807</v>
      </c>
      <c r="E1680" s="1374" t="s">
        <v>237</v>
      </c>
      <c r="F1680" s="1376">
        <v>1100000</v>
      </c>
      <c r="G1680" s="1375">
        <v>2000000</v>
      </c>
      <c r="H1680" s="1376">
        <v>989000</v>
      </c>
      <c r="I1680" s="1377">
        <v>2000000</v>
      </c>
    </row>
    <row r="1681" spans="1:9" ht="18.75" thickBot="1" x14ac:dyDescent="0.25">
      <c r="A1681" s="1438"/>
      <c r="B1681" s="1366"/>
      <c r="C1681" s="1367"/>
      <c r="D1681" s="1366"/>
      <c r="E1681" s="1378" t="s">
        <v>316</v>
      </c>
      <c r="F1681" s="1369">
        <f>SUM(F1638:F1668)</f>
        <v>2869822.5606</v>
      </c>
      <c r="G1681" s="1369">
        <f>SUM(G1638:G1670)</f>
        <v>4101263.88</v>
      </c>
      <c r="H1681" s="1369">
        <f>SUM(H1638:H1670)</f>
        <v>2110163.6475</v>
      </c>
      <c r="I1681" s="1369">
        <f>SUM(I1638:I1670)</f>
        <v>4550111.58</v>
      </c>
    </row>
    <row r="1682" spans="1:9" ht="18.75" thickBot="1" x14ac:dyDescent="0.25">
      <c r="A1682" s="579"/>
      <c r="B1682" s="514"/>
      <c r="C1682" s="515"/>
      <c r="D1682" s="514"/>
      <c r="E1682" s="524" t="s">
        <v>203</v>
      </c>
      <c r="F1682" s="517">
        <f>SUM(F1673:F1680)</f>
        <v>1100000</v>
      </c>
      <c r="G1682" s="517">
        <f>SUM(G1673:G1680)</f>
        <v>2200000</v>
      </c>
      <c r="H1682" s="517">
        <f>SUM(H1673:H1680)</f>
        <v>989000</v>
      </c>
      <c r="I1682" s="517">
        <f>SUM(I1673:I1680)</f>
        <v>2200000</v>
      </c>
    </row>
    <row r="1683" spans="1:9" ht="18.75" thickBot="1" x14ac:dyDescent="0.25">
      <c r="A1683" s="254"/>
      <c r="B1683" s="421"/>
      <c r="C1683" s="212"/>
      <c r="D1683" s="254"/>
      <c r="E1683" s="422" t="s">
        <v>296</v>
      </c>
      <c r="F1683" s="385">
        <f>SUM(F1681:F1682)</f>
        <v>3969822.5606</v>
      </c>
      <c r="G1683" s="385">
        <f>SUM(G1681:G1682)</f>
        <v>6301263.8799999999</v>
      </c>
      <c r="H1683" s="385">
        <f>SUM(H1681:H1682)</f>
        <v>3099163.6475</v>
      </c>
      <c r="I1683" s="385">
        <f>SUM(I1681:I1682)</f>
        <v>6750111.5800000001</v>
      </c>
    </row>
    <row r="1684" spans="1:9" ht="22.5" x14ac:dyDescent="0.25">
      <c r="A1684" s="1535" t="s">
        <v>786</v>
      </c>
      <c r="B1684" s="1536"/>
      <c r="C1684" s="1536"/>
      <c r="D1684" s="1536"/>
      <c r="E1684" s="1536"/>
      <c r="F1684" s="1536"/>
      <c r="G1684" s="1536"/>
      <c r="H1684" s="1536"/>
      <c r="I1684" s="1537"/>
    </row>
    <row r="1685" spans="1:9" ht="19.5" x14ac:dyDescent="0.2">
      <c r="A1685" s="1538" t="s">
        <v>487</v>
      </c>
      <c r="B1685" s="1539"/>
      <c r="C1685" s="1539"/>
      <c r="D1685" s="1539"/>
      <c r="E1685" s="1539"/>
      <c r="F1685" s="1539"/>
      <c r="G1685" s="1539"/>
      <c r="H1685" s="1539"/>
      <c r="I1685" s="1540"/>
    </row>
    <row r="1686" spans="1:9" ht="22.5" x14ac:dyDescent="0.25">
      <c r="A1686" s="1541" t="s">
        <v>1392</v>
      </c>
      <c r="B1686" s="1542"/>
      <c r="C1686" s="1542"/>
      <c r="D1686" s="1542"/>
      <c r="E1686" s="1542"/>
      <c r="F1686" s="1542"/>
      <c r="G1686" s="1542"/>
      <c r="H1686" s="1542"/>
      <c r="I1686" s="1543"/>
    </row>
    <row r="1687" spans="1:9" ht="18.75" customHeight="1" thickBot="1" x14ac:dyDescent="0.3">
      <c r="A1687" s="1571" t="s">
        <v>277</v>
      </c>
      <c r="B1687" s="1571"/>
      <c r="C1687" s="1571"/>
      <c r="D1687" s="1571"/>
      <c r="E1687" s="1571"/>
      <c r="F1687" s="1571"/>
      <c r="G1687" s="1571"/>
      <c r="H1687" s="1571"/>
      <c r="I1687" s="1571"/>
    </row>
    <row r="1688" spans="1:9" ht="18.75" customHeight="1" thickBot="1" x14ac:dyDescent="0.25">
      <c r="A1688" s="1556" t="s">
        <v>411</v>
      </c>
      <c r="B1688" s="1557"/>
      <c r="C1688" s="1557"/>
      <c r="D1688" s="1557"/>
      <c r="E1688" s="1557"/>
      <c r="F1688" s="1557"/>
      <c r="G1688" s="1557"/>
      <c r="H1688" s="1557"/>
      <c r="I1688" s="1558"/>
    </row>
    <row r="1689" spans="1:9" s="120" customFormat="1" ht="54.75" customHeight="1" thickBot="1" x14ac:dyDescent="0.25">
      <c r="A1689" s="164" t="s">
        <v>465</v>
      </c>
      <c r="B1689" s="2" t="s">
        <v>459</v>
      </c>
      <c r="C1689" s="172" t="s">
        <v>455</v>
      </c>
      <c r="D1689" s="2" t="s">
        <v>458</v>
      </c>
      <c r="E1689" s="8" t="s">
        <v>1</v>
      </c>
      <c r="F1689" s="2" t="s">
        <v>1393</v>
      </c>
      <c r="G1689" s="2" t="s">
        <v>1394</v>
      </c>
      <c r="H1689" s="2" t="s">
        <v>1395</v>
      </c>
      <c r="I1689" s="2" t="s">
        <v>1396</v>
      </c>
    </row>
    <row r="1690" spans="1:9" ht="18" x14ac:dyDescent="0.2">
      <c r="A1690" s="259">
        <v>20000000</v>
      </c>
      <c r="B1690" s="75"/>
      <c r="C1690" s="181"/>
      <c r="D1690" s="381" t="s">
        <v>807</v>
      </c>
      <c r="E1690" s="76" t="s">
        <v>163</v>
      </c>
      <c r="F1690" s="77"/>
      <c r="G1690" s="38"/>
      <c r="H1690" s="77"/>
      <c r="I1690" s="49"/>
    </row>
    <row r="1691" spans="1:9" ht="18" x14ac:dyDescent="0.2">
      <c r="A1691" s="249">
        <v>21000000</v>
      </c>
      <c r="B1691" s="78"/>
      <c r="C1691" s="182"/>
      <c r="D1691" s="381" t="s">
        <v>807</v>
      </c>
      <c r="E1691" s="11" t="s">
        <v>164</v>
      </c>
      <c r="F1691" s="74"/>
      <c r="G1691" s="29"/>
      <c r="H1691" s="74"/>
      <c r="I1691" s="19"/>
    </row>
    <row r="1692" spans="1:9" ht="18" x14ac:dyDescent="0.2">
      <c r="A1692" s="249">
        <v>21010000</v>
      </c>
      <c r="B1692" s="78"/>
      <c r="C1692" s="182"/>
      <c r="D1692" s="381" t="s">
        <v>807</v>
      </c>
      <c r="E1692" s="270" t="s">
        <v>165</v>
      </c>
      <c r="F1692" s="74"/>
      <c r="G1692" s="29"/>
      <c r="H1692" s="74"/>
      <c r="I1692" s="19"/>
    </row>
    <row r="1693" spans="1:9" ht="18" x14ac:dyDescent="0.2">
      <c r="A1693" s="250">
        <v>21010103</v>
      </c>
      <c r="B1693" s="81" t="s">
        <v>650</v>
      </c>
      <c r="C1693" s="184"/>
      <c r="D1693" s="496" t="s">
        <v>807</v>
      </c>
      <c r="E1693" s="122" t="s">
        <v>168</v>
      </c>
      <c r="F1693" s="80"/>
      <c r="G1693" s="29"/>
      <c r="H1693" s="80"/>
      <c r="I1693" s="19"/>
    </row>
    <row r="1694" spans="1:9" ht="18" x14ac:dyDescent="0.2">
      <c r="A1694" s="250" t="s">
        <v>707</v>
      </c>
      <c r="B1694" s="81" t="s">
        <v>650</v>
      </c>
      <c r="C1694" s="184"/>
      <c r="D1694" s="496" t="s">
        <v>807</v>
      </c>
      <c r="E1694" s="122" t="s">
        <v>169</v>
      </c>
      <c r="F1694" s="80"/>
      <c r="G1694" s="29"/>
      <c r="H1694" s="80"/>
      <c r="I1694" s="19"/>
    </row>
    <row r="1695" spans="1:9" ht="18" x14ac:dyDescent="0.2">
      <c r="A1695" s="250" t="s">
        <v>705</v>
      </c>
      <c r="B1695" s="81" t="s">
        <v>650</v>
      </c>
      <c r="C1695" s="184"/>
      <c r="D1695" s="496" t="s">
        <v>807</v>
      </c>
      <c r="E1695" s="122" t="s">
        <v>708</v>
      </c>
      <c r="F1695" s="80"/>
      <c r="G1695" s="29"/>
      <c r="H1695" s="80"/>
      <c r="I1695" s="19"/>
    </row>
    <row r="1696" spans="1:9" ht="18" x14ac:dyDescent="0.2">
      <c r="A1696" s="230">
        <v>21010106</v>
      </c>
      <c r="B1696" s="81" t="s">
        <v>650</v>
      </c>
      <c r="C1696" s="184"/>
      <c r="D1696" s="496" t="s">
        <v>807</v>
      </c>
      <c r="E1696" s="122" t="s">
        <v>171</v>
      </c>
      <c r="F1696" s="80"/>
      <c r="G1696" s="29"/>
      <c r="H1696" s="80"/>
      <c r="I1696" s="19"/>
    </row>
    <row r="1697" spans="1:9" ht="18" x14ac:dyDescent="0.2">
      <c r="A1697" s="234"/>
      <c r="B1697" s="81" t="s">
        <v>650</v>
      </c>
      <c r="C1697" s="184"/>
      <c r="D1697" s="496" t="s">
        <v>807</v>
      </c>
      <c r="E1697" s="271" t="s">
        <v>686</v>
      </c>
      <c r="F1697" s="80"/>
      <c r="G1697" s="29"/>
      <c r="H1697" s="80"/>
      <c r="I1697" s="19"/>
    </row>
    <row r="1698" spans="1:9" ht="18" x14ac:dyDescent="0.2">
      <c r="A1698" s="249">
        <v>21020300</v>
      </c>
      <c r="B1698" s="78"/>
      <c r="C1698" s="182"/>
      <c r="D1698" s="381" t="s">
        <v>807</v>
      </c>
      <c r="E1698" s="270" t="s">
        <v>192</v>
      </c>
      <c r="F1698" s="80"/>
      <c r="G1698" s="29"/>
      <c r="H1698" s="80"/>
      <c r="I1698" s="19"/>
    </row>
    <row r="1699" spans="1:9" ht="18" x14ac:dyDescent="0.2">
      <c r="A1699" s="250">
        <v>21020301</v>
      </c>
      <c r="B1699" s="81" t="s">
        <v>650</v>
      </c>
      <c r="C1699" s="184"/>
      <c r="D1699" s="496" t="s">
        <v>807</v>
      </c>
      <c r="E1699" s="271" t="s">
        <v>177</v>
      </c>
      <c r="F1699" s="80"/>
      <c r="G1699" s="29"/>
      <c r="H1699" s="80"/>
      <c r="I1699" s="19"/>
    </row>
    <row r="1700" spans="1:9" ht="18" x14ac:dyDescent="0.2">
      <c r="A1700" s="250">
        <v>21020302</v>
      </c>
      <c r="B1700" s="81" t="s">
        <v>650</v>
      </c>
      <c r="C1700" s="184"/>
      <c r="D1700" s="496" t="s">
        <v>807</v>
      </c>
      <c r="E1700" s="271" t="s">
        <v>178</v>
      </c>
      <c r="F1700" s="80"/>
      <c r="G1700" s="29"/>
      <c r="H1700" s="80"/>
      <c r="I1700" s="19"/>
    </row>
    <row r="1701" spans="1:9" ht="18" x14ac:dyDescent="0.2">
      <c r="A1701" s="250">
        <v>21020303</v>
      </c>
      <c r="B1701" s="81" t="s">
        <v>650</v>
      </c>
      <c r="C1701" s="184"/>
      <c r="D1701" s="496" t="s">
        <v>807</v>
      </c>
      <c r="E1701" s="271" t="s">
        <v>179</v>
      </c>
      <c r="F1701" s="80"/>
      <c r="G1701" s="29"/>
      <c r="H1701" s="80"/>
      <c r="I1701" s="19"/>
    </row>
    <row r="1702" spans="1:9" ht="18" x14ac:dyDescent="0.2">
      <c r="A1702" s="250">
        <v>21020304</v>
      </c>
      <c r="B1702" s="81" t="s">
        <v>650</v>
      </c>
      <c r="C1702" s="184"/>
      <c r="D1702" s="496" t="s">
        <v>807</v>
      </c>
      <c r="E1702" s="271" t="s">
        <v>180</v>
      </c>
      <c r="F1702" s="80"/>
      <c r="G1702" s="29"/>
      <c r="H1702" s="80"/>
      <c r="I1702" s="19"/>
    </row>
    <row r="1703" spans="1:9" ht="18" x14ac:dyDescent="0.2">
      <c r="A1703" s="250">
        <v>21020312</v>
      </c>
      <c r="B1703" s="81" t="s">
        <v>650</v>
      </c>
      <c r="C1703" s="184"/>
      <c r="D1703" s="496" t="s">
        <v>807</v>
      </c>
      <c r="E1703" s="271" t="s">
        <v>183</v>
      </c>
      <c r="F1703" s="80"/>
      <c r="G1703" s="29"/>
      <c r="H1703" s="80"/>
      <c r="I1703" s="19"/>
    </row>
    <row r="1704" spans="1:9" ht="18" x14ac:dyDescent="0.2">
      <c r="A1704" s="250">
        <v>21020315</v>
      </c>
      <c r="B1704" s="81" t="s">
        <v>650</v>
      </c>
      <c r="C1704" s="184"/>
      <c r="D1704" s="496" t="s">
        <v>807</v>
      </c>
      <c r="E1704" s="271" t="s">
        <v>186</v>
      </c>
      <c r="F1704" s="80"/>
      <c r="G1704" s="29"/>
      <c r="H1704" s="80"/>
      <c r="I1704" s="19"/>
    </row>
    <row r="1705" spans="1:9" ht="18" x14ac:dyDescent="0.2">
      <c r="A1705" s="249">
        <v>21020400</v>
      </c>
      <c r="B1705" s="78"/>
      <c r="C1705" s="182"/>
      <c r="D1705" s="381" t="s">
        <v>807</v>
      </c>
      <c r="E1705" s="270" t="s">
        <v>193</v>
      </c>
      <c r="F1705" s="80"/>
      <c r="G1705" s="29"/>
      <c r="H1705" s="80"/>
      <c r="I1705" s="19"/>
    </row>
    <row r="1706" spans="1:9" ht="18" x14ac:dyDescent="0.2">
      <c r="A1706" s="250">
        <v>21020401</v>
      </c>
      <c r="B1706" s="81" t="s">
        <v>650</v>
      </c>
      <c r="C1706" s="184"/>
      <c r="D1706" s="496" t="s">
        <v>807</v>
      </c>
      <c r="E1706" s="271" t="s">
        <v>177</v>
      </c>
      <c r="F1706" s="80"/>
      <c r="G1706" s="29"/>
      <c r="H1706" s="80"/>
      <c r="I1706" s="19"/>
    </row>
    <row r="1707" spans="1:9" ht="18" x14ac:dyDescent="0.2">
      <c r="A1707" s="250">
        <v>21020402</v>
      </c>
      <c r="B1707" s="81" t="s">
        <v>650</v>
      </c>
      <c r="C1707" s="184"/>
      <c r="D1707" s="496" t="s">
        <v>807</v>
      </c>
      <c r="E1707" s="271" t="s">
        <v>178</v>
      </c>
      <c r="F1707" s="80"/>
      <c r="G1707" s="29"/>
      <c r="H1707" s="80"/>
      <c r="I1707" s="19"/>
    </row>
    <row r="1708" spans="1:9" ht="18" x14ac:dyDescent="0.2">
      <c r="A1708" s="250">
        <v>21020403</v>
      </c>
      <c r="B1708" s="81" t="s">
        <v>650</v>
      </c>
      <c r="C1708" s="184"/>
      <c r="D1708" s="496" t="s">
        <v>807</v>
      </c>
      <c r="E1708" s="271" t="s">
        <v>179</v>
      </c>
      <c r="F1708" s="80"/>
      <c r="G1708" s="29"/>
      <c r="H1708" s="80"/>
      <c r="I1708" s="19"/>
    </row>
    <row r="1709" spans="1:9" ht="18" x14ac:dyDescent="0.2">
      <c r="A1709" s="250">
        <v>21020404</v>
      </c>
      <c r="B1709" s="81" t="s">
        <v>650</v>
      </c>
      <c r="C1709" s="184"/>
      <c r="D1709" s="496" t="s">
        <v>807</v>
      </c>
      <c r="E1709" s="271" t="s">
        <v>180</v>
      </c>
      <c r="F1709" s="80"/>
      <c r="G1709" s="29"/>
      <c r="H1709" s="80"/>
      <c r="I1709" s="19"/>
    </row>
    <row r="1710" spans="1:9" ht="18" x14ac:dyDescent="0.2">
      <c r="A1710" s="250">
        <v>21020412</v>
      </c>
      <c r="B1710" s="81" t="s">
        <v>650</v>
      </c>
      <c r="C1710" s="184"/>
      <c r="D1710" s="496" t="s">
        <v>807</v>
      </c>
      <c r="E1710" s="271" t="s">
        <v>183</v>
      </c>
      <c r="F1710" s="80"/>
      <c r="G1710" s="29"/>
      <c r="H1710" s="80"/>
      <c r="I1710" s="19"/>
    </row>
    <row r="1711" spans="1:9" ht="18" x14ac:dyDescent="0.2">
      <c r="A1711" s="250">
        <v>21020415</v>
      </c>
      <c r="B1711" s="81" t="s">
        <v>650</v>
      </c>
      <c r="C1711" s="184"/>
      <c r="D1711" s="496" t="s">
        <v>807</v>
      </c>
      <c r="E1711" s="271" t="s">
        <v>186</v>
      </c>
      <c r="F1711" s="80"/>
      <c r="G1711" s="29"/>
      <c r="H1711" s="80"/>
      <c r="I1711" s="19"/>
    </row>
    <row r="1712" spans="1:9" ht="18" x14ac:dyDescent="0.2">
      <c r="A1712" s="249">
        <v>21020500</v>
      </c>
      <c r="B1712" s="78"/>
      <c r="C1712" s="182"/>
      <c r="D1712" s="381" t="s">
        <v>807</v>
      </c>
      <c r="E1712" s="270" t="s">
        <v>194</v>
      </c>
      <c r="F1712" s="80"/>
      <c r="G1712" s="29"/>
      <c r="H1712" s="80"/>
      <c r="I1712" s="19"/>
    </row>
    <row r="1713" spans="1:9" ht="18" x14ac:dyDescent="0.2">
      <c r="A1713" s="250">
        <v>21020501</v>
      </c>
      <c r="B1713" s="81" t="s">
        <v>650</v>
      </c>
      <c r="C1713" s="184"/>
      <c r="D1713" s="496" t="s">
        <v>807</v>
      </c>
      <c r="E1713" s="271" t="s">
        <v>177</v>
      </c>
      <c r="F1713" s="80"/>
      <c r="G1713" s="29"/>
      <c r="H1713" s="80"/>
      <c r="I1713" s="19"/>
    </row>
    <row r="1714" spans="1:9" ht="18" x14ac:dyDescent="0.2">
      <c r="A1714" s="251">
        <v>21020502</v>
      </c>
      <c r="B1714" s="81" t="s">
        <v>650</v>
      </c>
      <c r="C1714" s="186"/>
      <c r="D1714" s="496" t="s">
        <v>807</v>
      </c>
      <c r="E1714" s="271" t="s">
        <v>178</v>
      </c>
      <c r="F1714" s="80"/>
      <c r="G1714" s="29"/>
      <c r="H1714" s="80"/>
      <c r="I1714" s="19"/>
    </row>
    <row r="1715" spans="1:9" ht="18" x14ac:dyDescent="0.2">
      <c r="A1715" s="251">
        <v>21020503</v>
      </c>
      <c r="B1715" s="81" t="s">
        <v>650</v>
      </c>
      <c r="C1715" s="186"/>
      <c r="D1715" s="496" t="s">
        <v>807</v>
      </c>
      <c r="E1715" s="271" t="s">
        <v>179</v>
      </c>
      <c r="F1715" s="80"/>
      <c r="G1715" s="29"/>
      <c r="H1715" s="80"/>
      <c r="I1715" s="19"/>
    </row>
    <row r="1716" spans="1:9" ht="18" x14ac:dyDescent="0.2">
      <c r="A1716" s="251">
        <v>21020504</v>
      </c>
      <c r="B1716" s="81" t="s">
        <v>650</v>
      </c>
      <c r="C1716" s="186"/>
      <c r="D1716" s="496" t="s">
        <v>807</v>
      </c>
      <c r="E1716" s="271" t="s">
        <v>180</v>
      </c>
      <c r="F1716" s="80"/>
      <c r="G1716" s="29"/>
      <c r="H1716" s="80"/>
      <c r="I1716" s="19"/>
    </row>
    <row r="1717" spans="1:9" ht="18" x14ac:dyDescent="0.2">
      <c r="A1717" s="251">
        <v>21020512</v>
      </c>
      <c r="B1717" s="81" t="s">
        <v>650</v>
      </c>
      <c r="C1717" s="186"/>
      <c r="D1717" s="496" t="s">
        <v>807</v>
      </c>
      <c r="E1717" s="271" t="s">
        <v>183</v>
      </c>
      <c r="F1717" s="80"/>
      <c r="G1717" s="29"/>
      <c r="H1717" s="80"/>
      <c r="I1717" s="19"/>
    </row>
    <row r="1718" spans="1:9" ht="18" x14ac:dyDescent="0.2">
      <c r="A1718" s="251">
        <v>21020515</v>
      </c>
      <c r="B1718" s="81" t="s">
        <v>650</v>
      </c>
      <c r="C1718" s="186"/>
      <c r="D1718" s="496" t="s">
        <v>807</v>
      </c>
      <c r="E1718" s="271" t="s">
        <v>186</v>
      </c>
      <c r="F1718" s="80"/>
      <c r="G1718" s="29"/>
      <c r="H1718" s="80"/>
      <c r="I1718" s="19"/>
    </row>
    <row r="1719" spans="1:9" ht="18" x14ac:dyDescent="0.2">
      <c r="A1719" s="231">
        <v>21020600</v>
      </c>
      <c r="B1719" s="83"/>
      <c r="C1719" s="185"/>
      <c r="D1719" s="381" t="s">
        <v>807</v>
      </c>
      <c r="E1719" s="11" t="s">
        <v>195</v>
      </c>
      <c r="F1719" s="80"/>
      <c r="G1719" s="29"/>
      <c r="H1719" s="80"/>
      <c r="I1719" s="19"/>
    </row>
    <row r="1720" spans="1:9" ht="18" x14ac:dyDescent="0.2">
      <c r="A1720" s="241">
        <v>21020605</v>
      </c>
      <c r="B1720" s="81" t="s">
        <v>650</v>
      </c>
      <c r="C1720" s="186"/>
      <c r="D1720" s="496" t="s">
        <v>807</v>
      </c>
      <c r="E1720" s="79" t="s">
        <v>198</v>
      </c>
      <c r="F1720" s="80"/>
      <c r="G1720" s="29"/>
      <c r="H1720" s="80"/>
      <c r="I1720" s="19"/>
    </row>
    <row r="1721" spans="1:9" ht="18" x14ac:dyDescent="0.2">
      <c r="A1721" s="245">
        <v>22020000</v>
      </c>
      <c r="B1721" s="85"/>
      <c r="C1721" s="187"/>
      <c r="D1721" s="381" t="s">
        <v>807</v>
      </c>
      <c r="E1721" s="272" t="s">
        <v>203</v>
      </c>
      <c r="F1721" s="80"/>
      <c r="G1721" s="29"/>
      <c r="H1721" s="80"/>
      <c r="I1721" s="19"/>
    </row>
    <row r="1722" spans="1:9" ht="18" x14ac:dyDescent="0.2">
      <c r="A1722" s="245">
        <v>22020100</v>
      </c>
      <c r="B1722" s="85"/>
      <c r="C1722" s="187"/>
      <c r="D1722" s="381" t="s">
        <v>807</v>
      </c>
      <c r="E1722" s="272" t="s">
        <v>204</v>
      </c>
      <c r="F1722" s="80"/>
      <c r="G1722" s="29"/>
      <c r="H1722" s="80"/>
      <c r="I1722" s="19"/>
    </row>
    <row r="1723" spans="1:9" ht="18" x14ac:dyDescent="0.2">
      <c r="A1723" s="167">
        <v>22020102</v>
      </c>
      <c r="B1723" s="81" t="s">
        <v>650</v>
      </c>
      <c r="C1723" s="202"/>
      <c r="D1723" s="496" t="s">
        <v>807</v>
      </c>
      <c r="E1723" s="273" t="s">
        <v>206</v>
      </c>
      <c r="F1723" s="269"/>
      <c r="G1723" s="19">
        <v>100000</v>
      </c>
      <c r="H1723" s="269"/>
      <c r="I1723" s="19">
        <v>100000</v>
      </c>
    </row>
    <row r="1724" spans="1:9" ht="18" x14ac:dyDescent="0.2">
      <c r="A1724" s="245">
        <v>22020300</v>
      </c>
      <c r="B1724" s="85"/>
      <c r="C1724" s="187"/>
      <c r="D1724" s="381" t="s">
        <v>807</v>
      </c>
      <c r="E1724" s="272" t="s">
        <v>212</v>
      </c>
      <c r="F1724" s="80"/>
      <c r="G1724" s="19"/>
      <c r="H1724" s="80"/>
      <c r="I1724" s="19"/>
    </row>
    <row r="1725" spans="1:9" ht="18" x14ac:dyDescent="0.2">
      <c r="A1725" s="253">
        <v>22020313</v>
      </c>
      <c r="B1725" s="81" t="s">
        <v>650</v>
      </c>
      <c r="C1725" s="174"/>
      <c r="D1725" s="496" t="s">
        <v>807</v>
      </c>
      <c r="E1725" s="274" t="s">
        <v>221</v>
      </c>
      <c r="F1725" s="80"/>
      <c r="G1725" s="19"/>
      <c r="H1725" s="80"/>
      <c r="I1725" s="19"/>
    </row>
    <row r="1726" spans="1:9" ht="18" x14ac:dyDescent="0.2">
      <c r="A1726" s="245">
        <v>22020000</v>
      </c>
      <c r="B1726" s="85"/>
      <c r="C1726" s="187"/>
      <c r="D1726" s="381" t="s">
        <v>807</v>
      </c>
      <c r="E1726" s="272" t="s">
        <v>203</v>
      </c>
      <c r="F1726" s="74"/>
      <c r="G1726" s="19"/>
      <c r="H1726" s="74"/>
      <c r="I1726" s="19"/>
    </row>
    <row r="1727" spans="1:9" ht="18" x14ac:dyDescent="0.2">
      <c r="A1727" s="245">
        <v>22020600</v>
      </c>
      <c r="B1727" s="81"/>
      <c r="C1727" s="187"/>
      <c r="D1727" s="381" t="s">
        <v>807</v>
      </c>
      <c r="E1727" s="272" t="s">
        <v>230</v>
      </c>
      <c r="F1727" s="74"/>
      <c r="G1727" s="19"/>
      <c r="H1727" s="74"/>
      <c r="I1727" s="19"/>
    </row>
    <row r="1728" spans="1:9" ht="18" x14ac:dyDescent="0.2">
      <c r="A1728" s="253">
        <v>22020602</v>
      </c>
      <c r="B1728" s="81" t="s">
        <v>650</v>
      </c>
      <c r="C1728" s="174"/>
      <c r="D1728" s="496" t="s">
        <v>807</v>
      </c>
      <c r="E1728" s="274" t="s">
        <v>231</v>
      </c>
      <c r="F1728" s="74"/>
      <c r="G1728" s="19">
        <v>1000000</v>
      </c>
      <c r="H1728" s="74"/>
      <c r="I1728" s="19">
        <v>1000000</v>
      </c>
    </row>
    <row r="1729" spans="1:9" ht="18.75" thickBot="1" x14ac:dyDescent="0.25">
      <c r="A1729" s="256">
        <v>22020603</v>
      </c>
      <c r="B1729" s="537" t="s">
        <v>650</v>
      </c>
      <c r="C1729" s="207"/>
      <c r="D1729" s="496" t="s">
        <v>807</v>
      </c>
      <c r="E1729" s="586" t="s">
        <v>232</v>
      </c>
      <c r="F1729" s="123"/>
      <c r="G1729" s="27">
        <v>2000000</v>
      </c>
      <c r="H1729" s="123"/>
      <c r="I1729" s="27">
        <v>2000000</v>
      </c>
    </row>
    <row r="1730" spans="1:9" ht="18.75" thickBot="1" x14ac:dyDescent="0.25">
      <c r="A1730" s="607"/>
      <c r="B1730" s="599"/>
      <c r="C1730" s="608"/>
      <c r="D1730" s="599"/>
      <c r="E1730" s="609" t="s">
        <v>316</v>
      </c>
      <c r="F1730" s="610">
        <f>SUM(F1693:F1720)</f>
        <v>0</v>
      </c>
      <c r="G1730" s="610">
        <f>SUM(G1693:G1720)</f>
        <v>0</v>
      </c>
      <c r="H1730" s="610">
        <f>SUM(H1693:H1720)</f>
        <v>0</v>
      </c>
      <c r="I1730" s="611">
        <f>SUM(I1693:I1720)</f>
        <v>0</v>
      </c>
    </row>
    <row r="1731" spans="1:9" ht="18.75" thickBot="1" x14ac:dyDescent="0.25">
      <c r="A1731" s="602"/>
      <c r="B1731" s="603"/>
      <c r="C1731" s="604"/>
      <c r="D1731" s="595"/>
      <c r="E1731" s="605" t="s">
        <v>203</v>
      </c>
      <c r="F1731" s="606">
        <f>SUM(F1723:F1729)</f>
        <v>0</v>
      </c>
      <c r="G1731" s="606">
        <f>SUM(G1723:G1729)</f>
        <v>3100000</v>
      </c>
      <c r="H1731" s="606">
        <f>SUM(H1723:H1729)</f>
        <v>0</v>
      </c>
      <c r="I1731" s="606">
        <f>SUM(I1723:I1729)</f>
        <v>3100000</v>
      </c>
    </row>
    <row r="1732" spans="1:9" ht="18.75" thickBot="1" x14ac:dyDescent="0.25">
      <c r="A1732" s="254"/>
      <c r="B1732" s="264"/>
      <c r="C1732" s="419"/>
      <c r="D1732" s="383"/>
      <c r="E1732" s="408" t="s">
        <v>296</v>
      </c>
      <c r="F1732" s="395">
        <f>SUM(F1730:F1731)</f>
        <v>0</v>
      </c>
      <c r="G1732" s="395">
        <f>SUM(G1730:G1731)</f>
        <v>3100000</v>
      </c>
      <c r="H1732" s="395">
        <f>SUM(H1730:H1731)</f>
        <v>0</v>
      </c>
      <c r="I1732" s="395">
        <f>SUM(I1730:I1731)</f>
        <v>3100000</v>
      </c>
    </row>
    <row r="1733" spans="1:9" ht="22.5" x14ac:dyDescent="0.25">
      <c r="A1733" s="1535" t="s">
        <v>786</v>
      </c>
      <c r="B1733" s="1536"/>
      <c r="C1733" s="1536"/>
      <c r="D1733" s="1536"/>
      <c r="E1733" s="1536"/>
      <c r="F1733" s="1536"/>
      <c r="G1733" s="1536"/>
      <c r="H1733" s="1536"/>
      <c r="I1733" s="1537"/>
    </row>
    <row r="1734" spans="1:9" ht="19.5" x14ac:dyDescent="0.2">
      <c r="A1734" s="1538" t="s">
        <v>487</v>
      </c>
      <c r="B1734" s="1539"/>
      <c r="C1734" s="1539"/>
      <c r="D1734" s="1539"/>
      <c r="E1734" s="1539"/>
      <c r="F1734" s="1539"/>
      <c r="G1734" s="1539"/>
      <c r="H1734" s="1539"/>
      <c r="I1734" s="1540"/>
    </row>
    <row r="1735" spans="1:9" ht="22.5" x14ac:dyDescent="0.25">
      <c r="A1735" s="1541" t="s">
        <v>1392</v>
      </c>
      <c r="B1735" s="1542"/>
      <c r="C1735" s="1542"/>
      <c r="D1735" s="1542"/>
      <c r="E1735" s="1542"/>
      <c r="F1735" s="1542"/>
      <c r="G1735" s="1542"/>
      <c r="H1735" s="1542"/>
      <c r="I1735" s="1543"/>
    </row>
    <row r="1736" spans="1:9" ht="18.75" customHeight="1" thickBot="1" x14ac:dyDescent="0.3">
      <c r="A1736" s="1571" t="s">
        <v>330</v>
      </c>
      <c r="B1736" s="1571"/>
      <c r="C1736" s="1571"/>
      <c r="D1736" s="1571"/>
      <c r="E1736" s="1571"/>
      <c r="F1736" s="1571"/>
      <c r="G1736" s="1571"/>
      <c r="H1736" s="1571"/>
      <c r="I1736" s="1571"/>
    </row>
    <row r="1737" spans="1:9" ht="18.75" customHeight="1" thickBot="1" x14ac:dyDescent="0.25">
      <c r="A1737" s="1550" t="s">
        <v>412</v>
      </c>
      <c r="B1737" s="1551"/>
      <c r="C1737" s="1551"/>
      <c r="D1737" s="1551"/>
      <c r="E1737" s="1551"/>
      <c r="F1737" s="1551"/>
      <c r="G1737" s="1551"/>
      <c r="H1737" s="1551"/>
      <c r="I1737" s="1552"/>
    </row>
    <row r="1738" spans="1:9" s="120" customFormat="1" ht="52.5" thickBot="1" x14ac:dyDescent="0.25">
      <c r="A1738" s="164" t="s">
        <v>699</v>
      </c>
      <c r="B1738" s="2" t="s">
        <v>459</v>
      </c>
      <c r="C1738" s="172" t="s">
        <v>455</v>
      </c>
      <c r="D1738" s="2" t="s">
        <v>458</v>
      </c>
      <c r="E1738" s="8" t="s">
        <v>1</v>
      </c>
      <c r="F1738" s="2" t="s">
        <v>1393</v>
      </c>
      <c r="G1738" s="2" t="s">
        <v>1394</v>
      </c>
      <c r="H1738" s="2" t="s">
        <v>1395</v>
      </c>
      <c r="I1738" s="2" t="s">
        <v>1396</v>
      </c>
    </row>
    <row r="1739" spans="1:9" ht="18" x14ac:dyDescent="0.2">
      <c r="A1739" s="247">
        <v>55100200100</v>
      </c>
      <c r="B1739" s="81" t="s">
        <v>650</v>
      </c>
      <c r="C1739" s="177"/>
      <c r="D1739" s="496" t="s">
        <v>807</v>
      </c>
      <c r="E1739" s="95" t="s">
        <v>382</v>
      </c>
      <c r="F1739" s="465">
        <f>F1801</f>
        <v>117034758.50819999</v>
      </c>
      <c r="G1739" s="465">
        <f>G1801</f>
        <v>197402321.80999997</v>
      </c>
      <c r="H1739" s="465">
        <f>H1801</f>
        <v>94942322.43249999</v>
      </c>
      <c r="I1739" s="465">
        <f>I1801</f>
        <v>246267004.07000011</v>
      </c>
    </row>
    <row r="1740" spans="1:9" ht="18.75" thickBot="1" x14ac:dyDescent="0.25">
      <c r="A1740" s="245"/>
      <c r="B1740" s="85"/>
      <c r="C1740" s="187"/>
      <c r="D1740" s="85"/>
      <c r="E1740" s="97"/>
      <c r="F1740" s="466"/>
      <c r="G1740" s="368"/>
      <c r="H1740" s="368"/>
      <c r="I1740" s="369"/>
    </row>
    <row r="1741" spans="1:9" ht="18.75" thickBot="1" x14ac:dyDescent="0.25">
      <c r="A1741" s="166"/>
      <c r="B1741" s="98"/>
      <c r="C1741" s="190"/>
      <c r="D1741" s="98"/>
      <c r="E1741" s="99" t="s">
        <v>296</v>
      </c>
      <c r="F1741" s="459">
        <f>SUM(F1739:F1740)</f>
        <v>117034758.50819999</v>
      </c>
      <c r="G1741" s="459">
        <f>SUM(G1739:G1740)</f>
        <v>197402321.80999997</v>
      </c>
      <c r="H1741" s="459">
        <f>SUM(H1739:H1740)</f>
        <v>94942322.43249999</v>
      </c>
      <c r="I1741" s="459">
        <f>SUM(I1739:I1740)</f>
        <v>246267004.07000011</v>
      </c>
    </row>
    <row r="1742" spans="1:9" ht="18.75" thickBot="1" x14ac:dyDescent="0.25">
      <c r="A1742" s="1583" t="s">
        <v>508</v>
      </c>
      <c r="B1742" s="1584"/>
      <c r="C1742" s="1584"/>
      <c r="D1742" s="1584"/>
      <c r="E1742" s="1584"/>
      <c r="F1742" s="1584"/>
      <c r="G1742" s="1584"/>
      <c r="H1742" s="1584"/>
      <c r="I1742" s="1585"/>
    </row>
    <row r="1743" spans="1:9" ht="18" x14ac:dyDescent="0.2">
      <c r="A1743" s="247"/>
      <c r="B1743" s="67"/>
      <c r="C1743" s="177"/>
      <c r="D1743" s="67"/>
      <c r="E1743" s="467" t="s">
        <v>164</v>
      </c>
      <c r="F1743" s="462">
        <f t="shared" ref="F1743:I1744" si="56">F1799</f>
        <v>62674758.50819999</v>
      </c>
      <c r="G1743" s="462">
        <f t="shared" si="56"/>
        <v>125102321.80999997</v>
      </c>
      <c r="H1743" s="462">
        <f t="shared" si="56"/>
        <v>49062322.43249999</v>
      </c>
      <c r="I1743" s="462">
        <f t="shared" si="56"/>
        <v>178767004.07000011</v>
      </c>
    </row>
    <row r="1744" spans="1:9" ht="18.75" thickBot="1" x14ac:dyDescent="0.25">
      <c r="A1744" s="246"/>
      <c r="B1744" s="137"/>
      <c r="C1744" s="178"/>
      <c r="D1744" s="70"/>
      <c r="E1744" s="468" t="s">
        <v>203</v>
      </c>
      <c r="F1744" s="463">
        <f t="shared" si="56"/>
        <v>54360000</v>
      </c>
      <c r="G1744" s="463">
        <f t="shared" si="56"/>
        <v>72300000</v>
      </c>
      <c r="H1744" s="463">
        <f t="shared" si="56"/>
        <v>45880000</v>
      </c>
      <c r="I1744" s="463">
        <f t="shared" si="56"/>
        <v>67500000</v>
      </c>
    </row>
    <row r="1745" spans="1:9" ht="18.75" thickBot="1" x14ac:dyDescent="0.25">
      <c r="A1745" s="166"/>
      <c r="B1745" s="98"/>
      <c r="C1745" s="190"/>
      <c r="D1745" s="98"/>
      <c r="E1745" s="469" t="s">
        <v>296</v>
      </c>
      <c r="F1745" s="464">
        <f>SUM(F1743:F1744)</f>
        <v>117034758.50819999</v>
      </c>
      <c r="G1745" s="464">
        <f>SUM(G1743:G1744)</f>
        <v>197402321.80999997</v>
      </c>
      <c r="H1745" s="464">
        <f>SUM(H1743:H1744)</f>
        <v>94942322.43249999</v>
      </c>
      <c r="I1745" s="464">
        <f>SUM(I1743:I1744)</f>
        <v>246267004.07000011</v>
      </c>
    </row>
    <row r="1746" spans="1:9" ht="22.5" x14ac:dyDescent="0.25">
      <c r="A1746" s="1535" t="s">
        <v>786</v>
      </c>
      <c r="B1746" s="1536"/>
      <c r="C1746" s="1536"/>
      <c r="D1746" s="1536"/>
      <c r="E1746" s="1536"/>
      <c r="F1746" s="1536"/>
      <c r="G1746" s="1536"/>
      <c r="H1746" s="1536"/>
      <c r="I1746" s="1537"/>
    </row>
    <row r="1747" spans="1:9" ht="19.5" x14ac:dyDescent="0.2">
      <c r="A1747" s="1538" t="s">
        <v>487</v>
      </c>
      <c r="B1747" s="1539"/>
      <c r="C1747" s="1539"/>
      <c r="D1747" s="1539"/>
      <c r="E1747" s="1539"/>
      <c r="F1747" s="1539"/>
      <c r="G1747" s="1539"/>
      <c r="H1747" s="1539"/>
      <c r="I1747" s="1540"/>
    </row>
    <row r="1748" spans="1:9" ht="22.5" x14ac:dyDescent="0.25">
      <c r="A1748" s="1541" t="s">
        <v>1392</v>
      </c>
      <c r="B1748" s="1542"/>
      <c r="C1748" s="1542"/>
      <c r="D1748" s="1542"/>
      <c r="E1748" s="1542"/>
      <c r="F1748" s="1542"/>
      <c r="G1748" s="1542"/>
      <c r="H1748" s="1542"/>
      <c r="I1748" s="1543"/>
    </row>
    <row r="1749" spans="1:9" ht="18.75" customHeight="1" thickBot="1" x14ac:dyDescent="0.3">
      <c r="A1749" s="1571" t="s">
        <v>277</v>
      </c>
      <c r="B1749" s="1571"/>
      <c r="C1749" s="1571"/>
      <c r="D1749" s="1571"/>
      <c r="E1749" s="1571"/>
      <c r="F1749" s="1571"/>
      <c r="G1749" s="1571"/>
      <c r="H1749" s="1571"/>
      <c r="I1749" s="1571"/>
    </row>
    <row r="1750" spans="1:9" ht="18.75" customHeight="1" thickBot="1" x14ac:dyDescent="0.25">
      <c r="A1750" s="1556" t="s">
        <v>812</v>
      </c>
      <c r="B1750" s="1557"/>
      <c r="C1750" s="1557"/>
      <c r="D1750" s="1557"/>
      <c r="E1750" s="1557"/>
      <c r="F1750" s="1557"/>
      <c r="G1750" s="1557"/>
      <c r="H1750" s="1557"/>
      <c r="I1750" s="1558"/>
    </row>
    <row r="1751" spans="1:9" s="120" customFormat="1" ht="53.25" customHeight="1" thickBot="1" x14ac:dyDescent="0.25">
      <c r="A1751" s="1363" t="s">
        <v>465</v>
      </c>
      <c r="B1751" s="163" t="s">
        <v>459</v>
      </c>
      <c r="C1751" s="1364" t="s">
        <v>455</v>
      </c>
      <c r="D1751" s="163" t="s">
        <v>458</v>
      </c>
      <c r="E1751" s="1285" t="s">
        <v>1</v>
      </c>
      <c r="F1751" s="163" t="s">
        <v>1393</v>
      </c>
      <c r="G1751" s="163" t="s">
        <v>1394</v>
      </c>
      <c r="H1751" s="163" t="s">
        <v>1395</v>
      </c>
      <c r="I1751" s="163" t="s">
        <v>1396</v>
      </c>
    </row>
    <row r="1752" spans="1:9" ht="18" x14ac:dyDescent="0.2">
      <c r="A1752" s="248">
        <v>20000000</v>
      </c>
      <c r="B1752" s="89"/>
      <c r="C1752" s="188"/>
      <c r="D1752" s="1370" t="s">
        <v>807</v>
      </c>
      <c r="E1752" s="90" t="s">
        <v>163</v>
      </c>
      <c r="F1752" s="91"/>
      <c r="G1752" s="1371"/>
      <c r="H1752" s="91"/>
      <c r="I1752" s="352"/>
    </row>
    <row r="1753" spans="1:9" ht="18" x14ac:dyDescent="0.2">
      <c r="A1753" s="249">
        <v>21000000</v>
      </c>
      <c r="B1753" s="78"/>
      <c r="C1753" s="182"/>
      <c r="D1753" s="374" t="s">
        <v>807</v>
      </c>
      <c r="E1753" s="11" t="s">
        <v>164</v>
      </c>
      <c r="F1753" s="74"/>
      <c r="G1753" s="18"/>
      <c r="H1753" s="74"/>
      <c r="I1753" s="19"/>
    </row>
    <row r="1754" spans="1:9" ht="18" x14ac:dyDescent="0.2">
      <c r="A1754" s="249">
        <v>21010000</v>
      </c>
      <c r="B1754" s="78"/>
      <c r="C1754" s="182"/>
      <c r="D1754" s="374" t="s">
        <v>807</v>
      </c>
      <c r="E1754" s="11" t="s">
        <v>165</v>
      </c>
      <c r="F1754" s="74"/>
      <c r="G1754" s="18"/>
      <c r="H1754" s="74"/>
      <c r="I1754" s="19"/>
    </row>
    <row r="1755" spans="1:9" ht="18" x14ac:dyDescent="0.2">
      <c r="A1755" s="250">
        <v>21010103</v>
      </c>
      <c r="B1755" s="162" t="s">
        <v>650</v>
      </c>
      <c r="C1755" s="184"/>
      <c r="D1755" s="370" t="s">
        <v>807</v>
      </c>
      <c r="E1755" s="79" t="s">
        <v>168</v>
      </c>
      <c r="F1755" s="80"/>
      <c r="G1755" s="18"/>
      <c r="H1755" s="80"/>
      <c r="I1755" s="19"/>
    </row>
    <row r="1756" spans="1:9" ht="18" x14ac:dyDescent="0.2">
      <c r="A1756" s="250">
        <v>21010104</v>
      </c>
      <c r="B1756" s="162" t="s">
        <v>650</v>
      </c>
      <c r="C1756" s="184"/>
      <c r="D1756" s="370" t="s">
        <v>807</v>
      </c>
      <c r="E1756" s="79" t="s">
        <v>169</v>
      </c>
      <c r="F1756" s="29">
        <f>G1756+(G1756*2%)</f>
        <v>547923.6</v>
      </c>
      <c r="G1756" s="18">
        <v>537180</v>
      </c>
      <c r="H1756" s="74">
        <f>G1756/12*9</f>
        <v>402885</v>
      </c>
      <c r="I1756" s="19">
        <f>DISTRICT!D216</f>
        <v>537180</v>
      </c>
    </row>
    <row r="1757" spans="1:9" ht="18" x14ac:dyDescent="0.2">
      <c r="A1757" s="250">
        <v>21010105</v>
      </c>
      <c r="B1757" s="162" t="s">
        <v>650</v>
      </c>
      <c r="C1757" s="184"/>
      <c r="D1757" s="370" t="s">
        <v>807</v>
      </c>
      <c r="E1757" s="79" t="s">
        <v>170</v>
      </c>
      <c r="F1757" s="29">
        <f>G1757+(G1757*2%)</f>
        <v>20572141.32</v>
      </c>
      <c r="G1757" s="18">
        <v>20168766</v>
      </c>
      <c r="H1757" s="74">
        <f>G1757/12*9</f>
        <v>15126574.5</v>
      </c>
      <c r="I1757" s="19">
        <f>DISTRICT!D214</f>
        <v>27123103</v>
      </c>
    </row>
    <row r="1758" spans="1:9" ht="18" x14ac:dyDescent="0.2">
      <c r="A1758" s="230">
        <v>21010106</v>
      </c>
      <c r="B1758" s="162" t="s">
        <v>650</v>
      </c>
      <c r="C1758" s="184"/>
      <c r="D1758" s="370" t="s">
        <v>807</v>
      </c>
      <c r="E1758" s="79" t="s">
        <v>171</v>
      </c>
      <c r="F1758" s="80"/>
      <c r="G1758" s="18"/>
      <c r="H1758" s="29"/>
      <c r="I1758" s="19"/>
    </row>
    <row r="1759" spans="1:9" ht="18" x14ac:dyDescent="0.2">
      <c r="A1759" s="234"/>
      <c r="B1759" s="162" t="s">
        <v>650</v>
      </c>
      <c r="C1759" s="184"/>
      <c r="D1759" s="370" t="s">
        <v>807</v>
      </c>
      <c r="E1759" s="63" t="s">
        <v>686</v>
      </c>
      <c r="F1759" s="80"/>
      <c r="G1759" s="18">
        <v>3105891.9</v>
      </c>
      <c r="H1759" s="29"/>
      <c r="I1759" s="19">
        <v>98400000</v>
      </c>
    </row>
    <row r="1760" spans="1:9" ht="18" x14ac:dyDescent="0.2">
      <c r="A1760" s="249">
        <v>21020300</v>
      </c>
      <c r="B1760" s="78"/>
      <c r="C1760" s="182"/>
      <c r="D1760" s="374" t="s">
        <v>807</v>
      </c>
      <c r="E1760" s="11" t="s">
        <v>192</v>
      </c>
      <c r="F1760" s="80"/>
      <c r="G1760" s="18"/>
      <c r="H1760" s="29"/>
      <c r="I1760" s="19"/>
    </row>
    <row r="1761" spans="1:9" ht="18" x14ac:dyDescent="0.2">
      <c r="A1761" s="250">
        <v>21020301</v>
      </c>
      <c r="B1761" s="162" t="s">
        <v>650</v>
      </c>
      <c r="C1761" s="184"/>
      <c r="D1761" s="370" t="s">
        <v>807</v>
      </c>
      <c r="E1761" s="63" t="s">
        <v>177</v>
      </c>
      <c r="F1761" s="80"/>
      <c r="G1761" s="18"/>
      <c r="H1761" s="29"/>
      <c r="I1761" s="19"/>
    </row>
    <row r="1762" spans="1:9" ht="18" x14ac:dyDescent="0.2">
      <c r="A1762" s="250">
        <v>21020302</v>
      </c>
      <c r="B1762" s="162" t="s">
        <v>650</v>
      </c>
      <c r="C1762" s="184"/>
      <c r="D1762" s="370" t="s">
        <v>807</v>
      </c>
      <c r="E1762" s="63" t="s">
        <v>178</v>
      </c>
      <c r="F1762" s="80"/>
      <c r="G1762" s="18"/>
      <c r="H1762" s="29"/>
      <c r="I1762" s="19"/>
    </row>
    <row r="1763" spans="1:9" ht="18" x14ac:dyDescent="0.2">
      <c r="A1763" s="250">
        <v>21020303</v>
      </c>
      <c r="B1763" s="162" t="s">
        <v>650</v>
      </c>
      <c r="C1763" s="184"/>
      <c r="D1763" s="370" t="s">
        <v>807</v>
      </c>
      <c r="E1763" s="63" t="s">
        <v>179</v>
      </c>
      <c r="F1763" s="80"/>
      <c r="G1763" s="18"/>
      <c r="H1763" s="29"/>
      <c r="I1763" s="19"/>
    </row>
    <row r="1764" spans="1:9" ht="18" x14ac:dyDescent="0.2">
      <c r="A1764" s="250">
        <v>21020304</v>
      </c>
      <c r="B1764" s="162" t="s">
        <v>650</v>
      </c>
      <c r="C1764" s="184"/>
      <c r="D1764" s="370" t="s">
        <v>807</v>
      </c>
      <c r="E1764" s="63" t="s">
        <v>180</v>
      </c>
      <c r="F1764" s="80"/>
      <c r="G1764" s="18"/>
      <c r="H1764" s="29"/>
      <c r="I1764" s="19"/>
    </row>
    <row r="1765" spans="1:9" ht="18" x14ac:dyDescent="0.2">
      <c r="A1765" s="250">
        <v>21020312</v>
      </c>
      <c r="B1765" s="162" t="s">
        <v>650</v>
      </c>
      <c r="C1765" s="184"/>
      <c r="D1765" s="370" t="s">
        <v>807</v>
      </c>
      <c r="E1765" s="63" t="s">
        <v>183</v>
      </c>
      <c r="F1765" s="80"/>
      <c r="G1765" s="18"/>
      <c r="H1765" s="29"/>
      <c r="I1765" s="19"/>
    </row>
    <row r="1766" spans="1:9" ht="18" x14ac:dyDescent="0.2">
      <c r="A1766" s="250">
        <v>21020315</v>
      </c>
      <c r="B1766" s="162" t="s">
        <v>650</v>
      </c>
      <c r="C1766" s="184"/>
      <c r="D1766" s="370" t="s">
        <v>807</v>
      </c>
      <c r="E1766" s="63" t="s">
        <v>186</v>
      </c>
      <c r="F1766" s="80"/>
      <c r="G1766" s="18"/>
      <c r="H1766" s="29"/>
      <c r="I1766" s="19"/>
    </row>
    <row r="1767" spans="1:9" ht="18" x14ac:dyDescent="0.2">
      <c r="A1767" s="230">
        <v>21020314</v>
      </c>
      <c r="B1767" s="162" t="s">
        <v>650</v>
      </c>
      <c r="C1767" s="184"/>
      <c r="D1767" s="370" t="s">
        <v>807</v>
      </c>
      <c r="E1767" s="63" t="s">
        <v>523</v>
      </c>
      <c r="F1767" s="80"/>
      <c r="G1767" s="18"/>
      <c r="H1767" s="29"/>
      <c r="I1767" s="19"/>
    </row>
    <row r="1768" spans="1:9" ht="18" x14ac:dyDescent="0.2">
      <c r="A1768" s="230">
        <v>21020305</v>
      </c>
      <c r="B1768" s="162" t="s">
        <v>650</v>
      </c>
      <c r="C1768" s="184"/>
      <c r="D1768" s="370" t="s">
        <v>807</v>
      </c>
      <c r="E1768" s="63" t="s">
        <v>524</v>
      </c>
      <c r="F1768" s="80"/>
      <c r="G1768" s="18"/>
      <c r="H1768" s="29"/>
      <c r="I1768" s="19"/>
    </row>
    <row r="1769" spans="1:9" ht="18" x14ac:dyDescent="0.2">
      <c r="A1769" s="230">
        <v>21020306</v>
      </c>
      <c r="B1769" s="162" t="s">
        <v>650</v>
      </c>
      <c r="C1769" s="184"/>
      <c r="D1769" s="370" t="s">
        <v>807</v>
      </c>
      <c r="E1769" s="63" t="s">
        <v>525</v>
      </c>
      <c r="F1769" s="80"/>
      <c r="G1769" s="18"/>
      <c r="H1769" s="29"/>
      <c r="I1769" s="19"/>
    </row>
    <row r="1770" spans="1:9" ht="18" x14ac:dyDescent="0.2">
      <c r="A1770" s="249">
        <v>21020400</v>
      </c>
      <c r="B1770" s="78"/>
      <c r="C1770" s="182"/>
      <c r="D1770" s="374" t="s">
        <v>807</v>
      </c>
      <c r="E1770" s="11" t="s">
        <v>193</v>
      </c>
      <c r="F1770" s="80"/>
      <c r="G1770" s="18"/>
      <c r="H1770" s="29"/>
      <c r="I1770" s="19"/>
    </row>
    <row r="1771" spans="1:9" ht="18" x14ac:dyDescent="0.2">
      <c r="A1771" s="250">
        <v>21020401</v>
      </c>
      <c r="B1771" s="162" t="s">
        <v>650</v>
      </c>
      <c r="C1771" s="184"/>
      <c r="D1771" s="370" t="s">
        <v>807</v>
      </c>
      <c r="E1771" s="63" t="s">
        <v>177</v>
      </c>
      <c r="F1771" s="29">
        <f t="shared" ref="F1771:F1783" si="57">G1771+(G1771*2%)</f>
        <v>191773.26</v>
      </c>
      <c r="G1771" s="121">
        <v>188013</v>
      </c>
      <c r="H1771" s="74">
        <f t="shared" ref="H1771:H1783" si="58">G1771/12*9</f>
        <v>141009.75</v>
      </c>
      <c r="I1771" s="359">
        <f>DISTRICT!F216</f>
        <v>188013</v>
      </c>
    </row>
    <row r="1772" spans="1:9" ht="18" x14ac:dyDescent="0.2">
      <c r="A1772" s="250">
        <v>21020402</v>
      </c>
      <c r="B1772" s="162" t="s">
        <v>650</v>
      </c>
      <c r="C1772" s="184"/>
      <c r="D1772" s="370" t="s">
        <v>807</v>
      </c>
      <c r="E1772" s="63" t="s">
        <v>178</v>
      </c>
      <c r="F1772" s="29">
        <f t="shared" si="57"/>
        <v>109584.72</v>
      </c>
      <c r="G1772" s="121">
        <v>107436</v>
      </c>
      <c r="H1772" s="74">
        <f t="shared" si="58"/>
        <v>80577</v>
      </c>
      <c r="I1772" s="359">
        <f>DISTRICT!G216</f>
        <v>107436</v>
      </c>
    </row>
    <row r="1773" spans="1:9" ht="18" x14ac:dyDescent="0.2">
      <c r="A1773" s="250">
        <v>21020403</v>
      </c>
      <c r="B1773" s="162" t="s">
        <v>650</v>
      </c>
      <c r="C1773" s="184"/>
      <c r="D1773" s="370" t="s">
        <v>807</v>
      </c>
      <c r="E1773" s="63" t="s">
        <v>179</v>
      </c>
      <c r="F1773" s="29">
        <f t="shared" si="57"/>
        <v>7711.2</v>
      </c>
      <c r="G1773" s="121">
        <v>7560</v>
      </c>
      <c r="H1773" s="74">
        <f t="shared" si="58"/>
        <v>5670</v>
      </c>
      <c r="I1773" s="359">
        <f>DISTRICT!H216</f>
        <v>7560</v>
      </c>
    </row>
    <row r="1774" spans="1:9" ht="18" x14ac:dyDescent="0.2">
      <c r="A1774" s="250">
        <v>21020404</v>
      </c>
      <c r="B1774" s="162" t="s">
        <v>650</v>
      </c>
      <c r="C1774" s="184"/>
      <c r="D1774" s="370" t="s">
        <v>807</v>
      </c>
      <c r="E1774" s="63" t="s">
        <v>180</v>
      </c>
      <c r="F1774" s="29">
        <f t="shared" si="57"/>
        <v>27396.18</v>
      </c>
      <c r="G1774" s="121">
        <v>26859</v>
      </c>
      <c r="H1774" s="74">
        <f t="shared" si="58"/>
        <v>20144.25</v>
      </c>
      <c r="I1774" s="359">
        <f>DISTRICT!I216</f>
        <v>26859</v>
      </c>
    </row>
    <row r="1775" spans="1:9" ht="18" x14ac:dyDescent="0.2">
      <c r="A1775" s="250">
        <v>21020412</v>
      </c>
      <c r="B1775" s="162" t="s">
        <v>650</v>
      </c>
      <c r="C1775" s="184"/>
      <c r="D1775" s="370" t="s">
        <v>807</v>
      </c>
      <c r="E1775" s="63" t="s">
        <v>183</v>
      </c>
      <c r="F1775" s="29">
        <f t="shared" si="57"/>
        <v>0</v>
      </c>
      <c r="G1775" s="121"/>
      <c r="H1775" s="74">
        <f t="shared" si="58"/>
        <v>0</v>
      </c>
      <c r="I1775" s="359"/>
    </row>
    <row r="1776" spans="1:9" ht="18" x14ac:dyDescent="0.2">
      <c r="A1776" s="250">
        <v>21020415</v>
      </c>
      <c r="B1776" s="162" t="s">
        <v>650</v>
      </c>
      <c r="C1776" s="184"/>
      <c r="D1776" s="370" t="s">
        <v>807</v>
      </c>
      <c r="E1776" s="63" t="s">
        <v>186</v>
      </c>
      <c r="F1776" s="29">
        <f t="shared" si="57"/>
        <v>51876.18</v>
      </c>
      <c r="G1776" s="121">
        <v>50859</v>
      </c>
      <c r="H1776" s="74">
        <f t="shared" si="58"/>
        <v>38144.25</v>
      </c>
      <c r="I1776" s="359">
        <f>DISTRICT!J216</f>
        <v>50859</v>
      </c>
    </row>
    <row r="1777" spans="1:9" ht="18" x14ac:dyDescent="0.2">
      <c r="A1777" s="249">
        <v>21020500</v>
      </c>
      <c r="B1777" s="78"/>
      <c r="C1777" s="182"/>
      <c r="D1777" s="374" t="s">
        <v>807</v>
      </c>
      <c r="E1777" s="11" t="s">
        <v>194</v>
      </c>
      <c r="F1777" s="29">
        <f t="shared" si="57"/>
        <v>0</v>
      </c>
      <c r="G1777" s="121"/>
      <c r="H1777" s="74">
        <f t="shared" si="58"/>
        <v>0</v>
      </c>
      <c r="I1777" s="359"/>
    </row>
    <row r="1778" spans="1:9" ht="18" x14ac:dyDescent="0.2">
      <c r="A1778" s="250">
        <v>21020501</v>
      </c>
      <c r="B1778" s="162" t="s">
        <v>650</v>
      </c>
      <c r="C1778" s="184"/>
      <c r="D1778" s="370" t="s">
        <v>807</v>
      </c>
      <c r="E1778" s="63" t="s">
        <v>177</v>
      </c>
      <c r="F1778" s="29">
        <f t="shared" si="57"/>
        <v>8500756.5510000046</v>
      </c>
      <c r="G1778" s="121">
        <v>8334075.0500000054</v>
      </c>
      <c r="H1778" s="74">
        <f t="shared" si="58"/>
        <v>6250556.2875000043</v>
      </c>
      <c r="I1778" s="359">
        <f>DISTRICT!F214</f>
        <v>9493086.0500000361</v>
      </c>
    </row>
    <row r="1779" spans="1:9" ht="18" x14ac:dyDescent="0.2">
      <c r="A1779" s="251">
        <v>21020502</v>
      </c>
      <c r="B1779" s="162" t="s">
        <v>650</v>
      </c>
      <c r="C1779" s="186"/>
      <c r="D1779" s="370" t="s">
        <v>807</v>
      </c>
      <c r="E1779" s="63" t="s">
        <v>178</v>
      </c>
      <c r="F1779" s="29">
        <f t="shared" si="57"/>
        <v>4857575.1719999965</v>
      </c>
      <c r="G1779" s="121">
        <v>4762328.5999999968</v>
      </c>
      <c r="H1779" s="74">
        <f t="shared" si="58"/>
        <v>3571746.4499999974</v>
      </c>
      <c r="I1779" s="359">
        <f>DISTRICT!G214</f>
        <v>5424620.5999999791</v>
      </c>
    </row>
    <row r="1780" spans="1:9" ht="18" x14ac:dyDescent="0.2">
      <c r="A1780" s="251">
        <v>21020503</v>
      </c>
      <c r="B1780" s="162" t="s">
        <v>650</v>
      </c>
      <c r="C1780" s="186"/>
      <c r="D1780" s="370" t="s">
        <v>807</v>
      </c>
      <c r="E1780" s="63" t="s">
        <v>179</v>
      </c>
      <c r="F1780" s="29">
        <f t="shared" si="57"/>
        <v>1085076</v>
      </c>
      <c r="G1780" s="121">
        <v>1063800</v>
      </c>
      <c r="H1780" s="74">
        <f t="shared" si="58"/>
        <v>797850</v>
      </c>
      <c r="I1780" s="359">
        <f>DISTRICT!H214</f>
        <v>1128600</v>
      </c>
    </row>
    <row r="1781" spans="1:9" ht="18" x14ac:dyDescent="0.2">
      <c r="A1781" s="251">
        <v>21020504</v>
      </c>
      <c r="B1781" s="162" t="s">
        <v>650</v>
      </c>
      <c r="C1781" s="186"/>
      <c r="D1781" s="370" t="s">
        <v>807</v>
      </c>
      <c r="E1781" s="63" t="s">
        <v>180</v>
      </c>
      <c r="F1781" s="29">
        <f t="shared" si="57"/>
        <v>1214393.7929999991</v>
      </c>
      <c r="G1781" s="121">
        <v>1190582.1499999992</v>
      </c>
      <c r="H1781" s="74">
        <f t="shared" si="58"/>
        <v>892936.61249999935</v>
      </c>
      <c r="I1781" s="359">
        <f>DISTRICT!I214</f>
        <v>1356155.1499999948</v>
      </c>
    </row>
    <row r="1782" spans="1:9" ht="18" x14ac:dyDescent="0.2">
      <c r="A1782" s="251">
        <v>21020512</v>
      </c>
      <c r="B1782" s="162" t="s">
        <v>650</v>
      </c>
      <c r="C1782" s="186"/>
      <c r="D1782" s="370" t="s">
        <v>807</v>
      </c>
      <c r="E1782" s="63" t="s">
        <v>183</v>
      </c>
      <c r="F1782" s="29">
        <f t="shared" si="57"/>
        <v>0</v>
      </c>
      <c r="G1782" s="121"/>
      <c r="H1782" s="74">
        <f t="shared" si="58"/>
        <v>0</v>
      </c>
      <c r="I1782" s="359"/>
    </row>
    <row r="1783" spans="1:9" ht="18" x14ac:dyDescent="0.2">
      <c r="A1783" s="251">
        <v>21020515</v>
      </c>
      <c r="B1783" s="162" t="s">
        <v>650</v>
      </c>
      <c r="C1783" s="186"/>
      <c r="D1783" s="370" t="s">
        <v>807</v>
      </c>
      <c r="E1783" s="63" t="s">
        <v>186</v>
      </c>
      <c r="F1783" s="29">
        <f t="shared" si="57"/>
        <v>14258550.532199984</v>
      </c>
      <c r="G1783" s="121">
        <v>13978971.109999985</v>
      </c>
      <c r="H1783" s="74">
        <f t="shared" si="58"/>
        <v>10484228.332499988</v>
      </c>
      <c r="I1783" s="359">
        <f>DISTRICT!J214</f>
        <v>14923532.270000061</v>
      </c>
    </row>
    <row r="1784" spans="1:9" ht="18" x14ac:dyDescent="0.2">
      <c r="A1784" s="252">
        <v>21020600</v>
      </c>
      <c r="B1784" s="83"/>
      <c r="C1784" s="185"/>
      <c r="D1784" s="374" t="s">
        <v>807</v>
      </c>
      <c r="E1784" s="11" t="s">
        <v>195</v>
      </c>
      <c r="F1784" s="80"/>
      <c r="G1784" s="121"/>
      <c r="H1784" s="80"/>
      <c r="I1784" s="359"/>
    </row>
    <row r="1785" spans="1:9" s="120" customFormat="1" ht="18" customHeight="1" x14ac:dyDescent="0.2">
      <c r="A1785" s="251">
        <v>21020601</v>
      </c>
      <c r="B1785" s="1392" t="s">
        <v>650</v>
      </c>
      <c r="C1785" s="186"/>
      <c r="D1785" s="370" t="s">
        <v>807</v>
      </c>
      <c r="E1785" s="500" t="s">
        <v>709</v>
      </c>
      <c r="F1785" s="80">
        <v>11250000</v>
      </c>
      <c r="G1785" s="121">
        <v>30000000</v>
      </c>
      <c r="H1785" s="80">
        <v>11250000</v>
      </c>
      <c r="I1785" s="19">
        <v>20000000</v>
      </c>
    </row>
    <row r="1786" spans="1:9" s="120" customFormat="1" ht="18" customHeight="1" x14ac:dyDescent="0.2">
      <c r="A1786" s="232">
        <v>21030100</v>
      </c>
      <c r="B1786" s="85"/>
      <c r="C1786" s="187"/>
      <c r="D1786" s="374" t="s">
        <v>807</v>
      </c>
      <c r="E1786" s="58" t="s">
        <v>199</v>
      </c>
      <c r="F1786" s="74"/>
      <c r="G1786" s="29"/>
      <c r="H1786" s="29"/>
      <c r="I1786" s="720"/>
    </row>
    <row r="1787" spans="1:9" s="120" customFormat="1" ht="18" customHeight="1" x14ac:dyDescent="0.2">
      <c r="A1787" s="1379">
        <v>22010100</v>
      </c>
      <c r="B1787" s="162" t="s">
        <v>1322</v>
      </c>
      <c r="C1787" s="215"/>
      <c r="D1787" s="370" t="s">
        <v>807</v>
      </c>
      <c r="E1787" s="972" t="s">
        <v>1389</v>
      </c>
      <c r="F1787" s="74"/>
      <c r="G1787" s="29">
        <v>41580000</v>
      </c>
      <c r="H1787" s="29"/>
      <c r="I1787" s="19"/>
    </row>
    <row r="1788" spans="1:9" ht="18" x14ac:dyDescent="0.2">
      <c r="A1788" s="245">
        <v>22020000</v>
      </c>
      <c r="B1788" s="85"/>
      <c r="C1788" s="187"/>
      <c r="D1788" s="374" t="s">
        <v>807</v>
      </c>
      <c r="E1788" s="58" t="s">
        <v>203</v>
      </c>
      <c r="F1788" s="80"/>
      <c r="G1788" s="121"/>
      <c r="H1788" s="80"/>
      <c r="I1788" s="359"/>
    </row>
    <row r="1789" spans="1:9" ht="18" x14ac:dyDescent="0.2">
      <c r="A1789" s="245">
        <v>22020100</v>
      </c>
      <c r="B1789" s="85"/>
      <c r="C1789" s="187"/>
      <c r="D1789" s="374" t="s">
        <v>807</v>
      </c>
      <c r="E1789" s="58" t="s">
        <v>204</v>
      </c>
      <c r="F1789" s="80"/>
      <c r="G1789" s="121"/>
      <c r="H1789" s="80"/>
      <c r="I1789" s="359"/>
    </row>
    <row r="1790" spans="1:9" ht="18" x14ac:dyDescent="0.2">
      <c r="A1790" s="785">
        <v>22020101</v>
      </c>
      <c r="B1790" s="162" t="s">
        <v>650</v>
      </c>
      <c r="C1790" s="202"/>
      <c r="D1790" s="370" t="s">
        <v>807</v>
      </c>
      <c r="E1790" s="127" t="s">
        <v>205</v>
      </c>
      <c r="F1790" s="269"/>
      <c r="G1790" s="121"/>
      <c r="H1790" s="269"/>
      <c r="I1790" s="359"/>
    </row>
    <row r="1791" spans="1:9" ht="18" x14ac:dyDescent="0.2">
      <c r="A1791" s="785">
        <v>22020102</v>
      </c>
      <c r="B1791" s="162" t="s">
        <v>650</v>
      </c>
      <c r="C1791" s="202"/>
      <c r="D1791" s="370" t="s">
        <v>807</v>
      </c>
      <c r="E1791" s="127" t="s">
        <v>206</v>
      </c>
      <c r="F1791" s="269"/>
      <c r="G1791" s="121">
        <v>300000</v>
      </c>
      <c r="H1791" s="269"/>
      <c r="I1791" s="359">
        <v>500000</v>
      </c>
    </row>
    <row r="1792" spans="1:9" ht="18" x14ac:dyDescent="0.2">
      <c r="A1792" s="785">
        <v>22020103</v>
      </c>
      <c r="B1792" s="162" t="s">
        <v>650</v>
      </c>
      <c r="C1792" s="202"/>
      <c r="D1792" s="370" t="s">
        <v>807</v>
      </c>
      <c r="E1792" s="127" t="s">
        <v>207</v>
      </c>
      <c r="F1792" s="269"/>
      <c r="G1792" s="121"/>
      <c r="H1792" s="269"/>
      <c r="I1792" s="359"/>
    </row>
    <row r="1793" spans="1:9" ht="18" x14ac:dyDescent="0.2">
      <c r="A1793" s="785">
        <v>22020104</v>
      </c>
      <c r="B1793" s="162" t="s">
        <v>650</v>
      </c>
      <c r="C1793" s="202"/>
      <c r="D1793" s="370" t="s">
        <v>807</v>
      </c>
      <c r="E1793" s="127" t="s">
        <v>208</v>
      </c>
      <c r="F1793" s="269">
        <v>360000</v>
      </c>
      <c r="G1793" s="121">
        <v>2000000</v>
      </c>
      <c r="H1793" s="269">
        <v>880000</v>
      </c>
      <c r="I1793" s="359">
        <v>2000000</v>
      </c>
    </row>
    <row r="1794" spans="1:9" s="60" customFormat="1" ht="18" x14ac:dyDescent="0.2">
      <c r="A1794" s="245">
        <v>22022000</v>
      </c>
      <c r="B1794" s="85"/>
      <c r="C1794" s="187"/>
      <c r="D1794" s="374" t="s">
        <v>807</v>
      </c>
      <c r="E1794" s="58" t="s">
        <v>541</v>
      </c>
      <c r="F1794" s="82"/>
      <c r="G1794" s="397"/>
      <c r="H1794" s="82"/>
      <c r="I1794" s="361"/>
    </row>
    <row r="1795" spans="1:9" ht="18" x14ac:dyDescent="0.2">
      <c r="A1795" s="253">
        <v>22022017</v>
      </c>
      <c r="B1795" s="162" t="s">
        <v>650</v>
      </c>
      <c r="C1795" s="174"/>
      <c r="D1795" s="370" t="s">
        <v>807</v>
      </c>
      <c r="E1795" s="92" t="s">
        <v>259</v>
      </c>
      <c r="F1795" s="80"/>
      <c r="G1795" s="121"/>
      <c r="H1795" s="80"/>
      <c r="I1795" s="359"/>
    </row>
    <row r="1796" spans="1:9" ht="18" x14ac:dyDescent="0.2">
      <c r="A1796" s="245">
        <v>22040000</v>
      </c>
      <c r="B1796" s="85"/>
      <c r="C1796" s="187"/>
      <c r="D1796" s="374" t="s">
        <v>807</v>
      </c>
      <c r="E1796" s="58" t="s">
        <v>310</v>
      </c>
      <c r="F1796" s="80"/>
      <c r="G1796" s="121"/>
      <c r="H1796" s="80"/>
      <c r="I1796" s="359"/>
    </row>
    <row r="1797" spans="1:9" ht="18" x14ac:dyDescent="0.2">
      <c r="A1797" s="245">
        <v>22040100</v>
      </c>
      <c r="B1797" s="85"/>
      <c r="C1797" s="187"/>
      <c r="D1797" s="374" t="s">
        <v>807</v>
      </c>
      <c r="E1797" s="58" t="s">
        <v>308</v>
      </c>
      <c r="F1797" s="80"/>
      <c r="G1797" s="121"/>
      <c r="H1797" s="80"/>
      <c r="I1797" s="359"/>
    </row>
    <row r="1798" spans="1:9" s="120" customFormat="1" ht="28.5" thickBot="1" x14ac:dyDescent="0.25">
      <c r="A1798" s="1435">
        <v>22040109</v>
      </c>
      <c r="B1798" s="1413" t="s">
        <v>650</v>
      </c>
      <c r="C1798" s="1373"/>
      <c r="D1798" s="902" t="s">
        <v>807</v>
      </c>
      <c r="E1798" s="1414" t="s">
        <v>710</v>
      </c>
      <c r="F1798" s="1375">
        <v>54000000</v>
      </c>
      <c r="G1798" s="1397">
        <v>70000000</v>
      </c>
      <c r="H1798" s="1397">
        <v>45000000</v>
      </c>
      <c r="I1798" s="1398">
        <v>65000000</v>
      </c>
    </row>
    <row r="1799" spans="1:9" ht="18.75" thickBot="1" x14ac:dyDescent="0.25">
      <c r="A1799" s="1438"/>
      <c r="B1799" s="1366"/>
      <c r="C1799" s="1367"/>
      <c r="D1799" s="1366"/>
      <c r="E1799" s="1378" t="s">
        <v>164</v>
      </c>
      <c r="F1799" s="1369">
        <f>SUM(F1756:F1785)</f>
        <v>62674758.50819999</v>
      </c>
      <c r="G1799" s="1369">
        <f>SUM(G1756:G1787)</f>
        <v>125102321.80999997</v>
      </c>
      <c r="H1799" s="1369">
        <f>SUM(H1756:H1785)</f>
        <v>49062322.43249999</v>
      </c>
      <c r="I1799" s="1428">
        <f>SUM(I1756:I1787)</f>
        <v>178767004.07000011</v>
      </c>
    </row>
    <row r="1800" spans="1:9" ht="18.75" thickBot="1" x14ac:dyDescent="0.25">
      <c r="A1800" s="581"/>
      <c r="B1800" s="582"/>
      <c r="C1800" s="583"/>
      <c r="D1800" s="584"/>
      <c r="E1800" s="585" t="s">
        <v>203</v>
      </c>
      <c r="F1800" s="517">
        <f>SUM(F1790:F1798)</f>
        <v>54360000</v>
      </c>
      <c r="G1800" s="517">
        <f>SUM(G1790:G1798)</f>
        <v>72300000</v>
      </c>
      <c r="H1800" s="517">
        <f>SUM(H1790:H1798)</f>
        <v>45880000</v>
      </c>
      <c r="I1800" s="517">
        <f>SUM(I1790:I1798)</f>
        <v>67500000</v>
      </c>
    </row>
    <row r="1801" spans="1:9" ht="18.75" thickBot="1" x14ac:dyDescent="0.25">
      <c r="A1801" s="254"/>
      <c r="B1801" s="254"/>
      <c r="C1801" s="423"/>
      <c r="D1801" s="254"/>
      <c r="E1801" s="422" t="s">
        <v>296</v>
      </c>
      <c r="F1801" s="385">
        <f>SUM(F1799:F1800)</f>
        <v>117034758.50819999</v>
      </c>
      <c r="G1801" s="385">
        <f>SUM(G1799:G1800)</f>
        <v>197402321.80999997</v>
      </c>
      <c r="H1801" s="475">
        <f>SUM(H1799:H1800)</f>
        <v>94942322.43249999</v>
      </c>
      <c r="I1801" s="385">
        <f>SUM(I1799:I1800)</f>
        <v>246267004.07000011</v>
      </c>
    </row>
    <row r="1802" spans="1:9" ht="22.5" x14ac:dyDescent="0.25">
      <c r="A1802" s="1535" t="s">
        <v>786</v>
      </c>
      <c r="B1802" s="1536"/>
      <c r="C1802" s="1536"/>
      <c r="D1802" s="1536"/>
      <c r="E1802" s="1536"/>
      <c r="F1802" s="1536"/>
      <c r="G1802" s="1536"/>
      <c r="H1802" s="1536"/>
      <c r="I1802" s="1537"/>
    </row>
    <row r="1803" spans="1:9" ht="19.5" x14ac:dyDescent="0.2">
      <c r="A1803" s="1538" t="s">
        <v>487</v>
      </c>
      <c r="B1803" s="1539"/>
      <c r="C1803" s="1539"/>
      <c r="D1803" s="1539"/>
      <c r="E1803" s="1539"/>
      <c r="F1803" s="1539"/>
      <c r="G1803" s="1539"/>
      <c r="H1803" s="1539"/>
      <c r="I1803" s="1540"/>
    </row>
    <row r="1804" spans="1:9" ht="22.5" x14ac:dyDescent="0.25">
      <c r="A1804" s="1541" t="s">
        <v>1392</v>
      </c>
      <c r="B1804" s="1542"/>
      <c r="C1804" s="1542"/>
      <c r="D1804" s="1542"/>
      <c r="E1804" s="1542"/>
      <c r="F1804" s="1542"/>
      <c r="G1804" s="1542"/>
      <c r="H1804" s="1542"/>
      <c r="I1804" s="1543"/>
    </row>
    <row r="1805" spans="1:9" ht="18.75" customHeight="1" thickBot="1" x14ac:dyDescent="0.3">
      <c r="A1805" s="1571" t="s">
        <v>330</v>
      </c>
      <c r="B1805" s="1571"/>
      <c r="C1805" s="1571"/>
      <c r="D1805" s="1571"/>
      <c r="E1805" s="1571"/>
      <c r="F1805" s="1571"/>
      <c r="G1805" s="1571"/>
      <c r="H1805" s="1571"/>
      <c r="I1805" s="1571"/>
    </row>
    <row r="1806" spans="1:9" ht="18.75" customHeight="1" thickBot="1" x14ac:dyDescent="0.25">
      <c r="A1806" s="1550" t="s">
        <v>413</v>
      </c>
      <c r="B1806" s="1551"/>
      <c r="C1806" s="1551"/>
      <c r="D1806" s="1551"/>
      <c r="E1806" s="1551"/>
      <c r="F1806" s="1551"/>
      <c r="G1806" s="1551"/>
      <c r="H1806" s="1551"/>
      <c r="I1806" s="1552"/>
    </row>
    <row r="1807" spans="1:9" s="120" customFormat="1" ht="52.5" thickBot="1" x14ac:dyDescent="0.25">
      <c r="A1807" s="164" t="s">
        <v>699</v>
      </c>
      <c r="B1807" s="2" t="s">
        <v>459</v>
      </c>
      <c r="C1807" s="172" t="s">
        <v>455</v>
      </c>
      <c r="D1807" s="2" t="s">
        <v>458</v>
      </c>
      <c r="E1807" s="8" t="s">
        <v>1</v>
      </c>
      <c r="F1807" s="2" t="s">
        <v>1393</v>
      </c>
      <c r="G1807" s="2" t="s">
        <v>1394</v>
      </c>
      <c r="H1807" s="2" t="s">
        <v>1395</v>
      </c>
      <c r="I1807" s="2" t="s">
        <v>1396</v>
      </c>
    </row>
    <row r="1808" spans="1:9" ht="18" x14ac:dyDescent="0.2">
      <c r="A1808" s="244">
        <v>22000300101</v>
      </c>
      <c r="B1808" s="115" t="s">
        <v>650</v>
      </c>
      <c r="C1808" s="203"/>
      <c r="D1808" s="496" t="s">
        <v>807</v>
      </c>
      <c r="E1808" s="61" t="s">
        <v>365</v>
      </c>
      <c r="F1808" s="138">
        <f>F1879</f>
        <v>9754406.620000001</v>
      </c>
      <c r="G1808" s="138">
        <f>G1879</f>
        <v>27289390.800000001</v>
      </c>
      <c r="H1808" s="138">
        <f>H1879</f>
        <v>10887826.175000001</v>
      </c>
      <c r="I1808" s="138">
        <f>I1879</f>
        <v>43770774.75</v>
      </c>
    </row>
    <row r="1809" spans="1:9" ht="18" x14ac:dyDescent="0.2">
      <c r="A1809" s="245">
        <v>22000300102</v>
      </c>
      <c r="B1809" s="115" t="s">
        <v>650</v>
      </c>
      <c r="C1809" s="187"/>
      <c r="D1809" s="496" t="s">
        <v>807</v>
      </c>
      <c r="E1809" s="63" t="s">
        <v>366</v>
      </c>
      <c r="F1809" s="139">
        <f>F1928</f>
        <v>980000</v>
      </c>
      <c r="G1809" s="139">
        <f>G1928</f>
        <v>8100000</v>
      </c>
      <c r="H1809" s="139">
        <f>H1928</f>
        <v>1230000</v>
      </c>
      <c r="I1809" s="139">
        <f>I1928</f>
        <v>8100000</v>
      </c>
    </row>
    <row r="1810" spans="1:9" ht="18" x14ac:dyDescent="0.2">
      <c r="A1810" s="245">
        <v>22000300103</v>
      </c>
      <c r="B1810" s="115" t="s">
        <v>650</v>
      </c>
      <c r="C1810" s="187"/>
      <c r="D1810" s="496" t="s">
        <v>807</v>
      </c>
      <c r="E1810" s="63" t="s">
        <v>367</v>
      </c>
      <c r="F1810" s="139">
        <f>F1984</f>
        <v>1830000</v>
      </c>
      <c r="G1810" s="139">
        <f>G1984</f>
        <v>73150000</v>
      </c>
      <c r="H1810" s="139">
        <f>H1984</f>
        <v>3500000</v>
      </c>
      <c r="I1810" s="139">
        <f>I1984</f>
        <v>30150000</v>
      </c>
    </row>
    <row r="1811" spans="1:9" ht="18" x14ac:dyDescent="0.2">
      <c r="A1811" s="245"/>
      <c r="B1811" s="85"/>
      <c r="C1811" s="187"/>
      <c r="D1811" s="85"/>
      <c r="E1811" s="87"/>
      <c r="F1811" s="140"/>
      <c r="G1811" s="340"/>
      <c r="H1811" s="93"/>
      <c r="I1811" s="347"/>
    </row>
    <row r="1812" spans="1:9" ht="18" x14ac:dyDescent="0.2">
      <c r="A1812" s="245"/>
      <c r="B1812" s="85"/>
      <c r="C1812" s="187"/>
      <c r="D1812" s="85"/>
      <c r="E1812" s="87"/>
      <c r="F1812" s="140"/>
      <c r="G1812" s="340"/>
      <c r="H1812" s="93"/>
      <c r="I1812" s="347"/>
    </row>
    <row r="1813" spans="1:9" ht="18.75" thickBot="1" x14ac:dyDescent="0.25">
      <c r="A1813" s="246"/>
      <c r="B1813" s="70"/>
      <c r="C1813" s="178"/>
      <c r="D1813" s="70"/>
      <c r="E1813" s="72"/>
      <c r="F1813" s="100"/>
      <c r="G1813" s="341"/>
      <c r="H1813" s="94"/>
      <c r="I1813" s="348"/>
    </row>
    <row r="1814" spans="1:9" ht="18.75" thickBot="1" x14ac:dyDescent="0.25">
      <c r="A1814" s="166"/>
      <c r="B1814" s="98"/>
      <c r="C1814" s="190"/>
      <c r="D1814" s="98"/>
      <c r="E1814" s="65" t="s">
        <v>296</v>
      </c>
      <c r="F1814" s="684">
        <f>SUM(F1808:F1813)</f>
        <v>12564406.620000001</v>
      </c>
      <c r="G1814" s="684">
        <f>SUM(G1808:G1813)</f>
        <v>108539390.8</v>
      </c>
      <c r="H1814" s="684">
        <f>SUM(H1808:H1813)</f>
        <v>15617826.175000001</v>
      </c>
      <c r="I1814" s="684">
        <f>SUM(I1808:I1813)</f>
        <v>82020774.75</v>
      </c>
    </row>
    <row r="1815" spans="1:9" ht="18.75" thickBot="1" x14ac:dyDescent="0.25">
      <c r="A1815" s="1586" t="s">
        <v>508</v>
      </c>
      <c r="B1815" s="1587"/>
      <c r="C1815" s="1587"/>
      <c r="D1815" s="1587"/>
      <c r="E1815" s="1587"/>
      <c r="F1815" s="1587"/>
      <c r="G1815" s="1587"/>
      <c r="H1815" s="1587"/>
      <c r="I1815" s="1588"/>
    </row>
    <row r="1816" spans="1:9" ht="18" x14ac:dyDescent="0.2">
      <c r="A1816" s="247"/>
      <c r="B1816" s="67"/>
      <c r="C1816" s="177"/>
      <c r="D1816" s="67"/>
      <c r="E1816" s="68" t="s">
        <v>164</v>
      </c>
      <c r="F1816" s="685">
        <f t="shared" ref="F1816:I1817" si="59">SUM(F1877+F1926+F1982)</f>
        <v>2184406.62</v>
      </c>
      <c r="G1816" s="685">
        <f t="shared" si="59"/>
        <v>3139390.8</v>
      </c>
      <c r="H1816" s="685">
        <f t="shared" si="59"/>
        <v>1873526.1750000003</v>
      </c>
      <c r="I1816" s="685">
        <f t="shared" si="59"/>
        <v>19620774.750000004</v>
      </c>
    </row>
    <row r="1817" spans="1:9" ht="18.75" thickBot="1" x14ac:dyDescent="0.25">
      <c r="A1817" s="257"/>
      <c r="B1817" s="131"/>
      <c r="C1817" s="208"/>
      <c r="D1817" s="131"/>
      <c r="E1817" s="132" t="s">
        <v>203</v>
      </c>
      <c r="F1817" s="686">
        <f t="shared" si="59"/>
        <v>10380000</v>
      </c>
      <c r="G1817" s="686">
        <f t="shared" si="59"/>
        <v>105400000</v>
      </c>
      <c r="H1817" s="686">
        <f t="shared" si="59"/>
        <v>13744300</v>
      </c>
      <c r="I1817" s="686">
        <f t="shared" si="59"/>
        <v>62400000</v>
      </c>
    </row>
    <row r="1818" spans="1:9" ht="18.75" thickBot="1" x14ac:dyDescent="0.25">
      <c r="A1818" s="170"/>
      <c r="B1818" s="133"/>
      <c r="C1818" s="209"/>
      <c r="D1818" s="133"/>
      <c r="E1818" s="141" t="s">
        <v>296</v>
      </c>
      <c r="F1818" s="687">
        <f>SUM(F1816:F1817)</f>
        <v>12564406.620000001</v>
      </c>
      <c r="G1818" s="687">
        <f>SUM(G1816:G1817)</f>
        <v>108539390.8</v>
      </c>
      <c r="H1818" s="687">
        <f>SUM(H1816:H1817)</f>
        <v>15617826.175000001</v>
      </c>
      <c r="I1818" s="687">
        <f>SUM(I1816:I1817)</f>
        <v>82020774.75</v>
      </c>
    </row>
    <row r="1819" spans="1:9" ht="22.5" x14ac:dyDescent="0.25">
      <c r="A1819" s="1535" t="s">
        <v>786</v>
      </c>
      <c r="B1819" s="1536"/>
      <c r="C1819" s="1536"/>
      <c r="D1819" s="1536"/>
      <c r="E1819" s="1536"/>
      <c r="F1819" s="1536"/>
      <c r="G1819" s="1536"/>
      <c r="H1819" s="1536"/>
      <c r="I1819" s="1537"/>
    </row>
    <row r="1820" spans="1:9" ht="19.5" x14ac:dyDescent="0.2">
      <c r="A1820" s="1538" t="s">
        <v>487</v>
      </c>
      <c r="B1820" s="1539"/>
      <c r="C1820" s="1539"/>
      <c r="D1820" s="1539"/>
      <c r="E1820" s="1539"/>
      <c r="F1820" s="1539"/>
      <c r="G1820" s="1539"/>
      <c r="H1820" s="1539"/>
      <c r="I1820" s="1540"/>
    </row>
    <row r="1821" spans="1:9" ht="22.5" x14ac:dyDescent="0.25">
      <c r="A1821" s="1541" t="s">
        <v>1392</v>
      </c>
      <c r="B1821" s="1542"/>
      <c r="C1821" s="1542"/>
      <c r="D1821" s="1542"/>
      <c r="E1821" s="1542"/>
      <c r="F1821" s="1542"/>
      <c r="G1821" s="1542"/>
      <c r="H1821" s="1542"/>
      <c r="I1821" s="1543"/>
    </row>
    <row r="1822" spans="1:9" ht="18.75" customHeight="1" thickBot="1" x14ac:dyDescent="0.3">
      <c r="A1822" s="1571" t="s">
        <v>277</v>
      </c>
      <c r="B1822" s="1571"/>
      <c r="C1822" s="1571"/>
      <c r="D1822" s="1571"/>
      <c r="E1822" s="1571"/>
      <c r="F1822" s="1571"/>
      <c r="G1822" s="1571"/>
      <c r="H1822" s="1571"/>
      <c r="I1822" s="1571"/>
    </row>
    <row r="1823" spans="1:9" ht="18.75" customHeight="1" thickBot="1" x14ac:dyDescent="0.25">
      <c r="A1823" s="1568" t="s">
        <v>441</v>
      </c>
      <c r="B1823" s="1569"/>
      <c r="C1823" s="1569"/>
      <c r="D1823" s="1569"/>
      <c r="E1823" s="1569"/>
      <c r="F1823" s="1569"/>
      <c r="G1823" s="1569"/>
      <c r="H1823" s="1569"/>
      <c r="I1823" s="1570"/>
    </row>
    <row r="1824" spans="1:9" s="120" customFormat="1" ht="51.75" customHeight="1" thickBot="1" x14ac:dyDescent="0.25">
      <c r="A1824" s="1363" t="s">
        <v>465</v>
      </c>
      <c r="B1824" s="163" t="s">
        <v>459</v>
      </c>
      <c r="C1824" s="1364" t="s">
        <v>455</v>
      </c>
      <c r="D1824" s="163" t="s">
        <v>458</v>
      </c>
      <c r="E1824" s="1285" t="s">
        <v>1</v>
      </c>
      <c r="F1824" s="163" t="s">
        <v>1393</v>
      </c>
      <c r="G1824" s="163" t="s">
        <v>1394</v>
      </c>
      <c r="H1824" s="163" t="s">
        <v>1395</v>
      </c>
      <c r="I1824" s="163" t="s">
        <v>1396</v>
      </c>
    </row>
    <row r="1825" spans="1:9" ht="18" x14ac:dyDescent="0.2">
      <c r="A1825" s="248">
        <v>20000000</v>
      </c>
      <c r="B1825" s="89"/>
      <c r="C1825" s="188"/>
      <c r="D1825" s="1370" t="s">
        <v>807</v>
      </c>
      <c r="E1825" s="90" t="s">
        <v>163</v>
      </c>
      <c r="F1825" s="91"/>
      <c r="G1825" s="1371"/>
      <c r="H1825" s="91"/>
      <c r="I1825" s="352"/>
    </row>
    <row r="1826" spans="1:9" ht="18" x14ac:dyDescent="0.2">
      <c r="A1826" s="249">
        <v>21000000</v>
      </c>
      <c r="B1826" s="78"/>
      <c r="C1826" s="182"/>
      <c r="D1826" s="374" t="s">
        <v>807</v>
      </c>
      <c r="E1826" s="11" t="s">
        <v>164</v>
      </c>
      <c r="F1826" s="74"/>
      <c r="G1826" s="18"/>
      <c r="H1826" s="74"/>
      <c r="I1826" s="19"/>
    </row>
    <row r="1827" spans="1:9" ht="18" x14ac:dyDescent="0.2">
      <c r="A1827" s="249">
        <v>21010000</v>
      </c>
      <c r="B1827" s="78"/>
      <c r="C1827" s="182"/>
      <c r="D1827" s="374" t="s">
        <v>807</v>
      </c>
      <c r="E1827" s="11" t="s">
        <v>165</v>
      </c>
      <c r="F1827" s="74"/>
      <c r="G1827" s="18"/>
      <c r="H1827" s="74"/>
      <c r="I1827" s="19"/>
    </row>
    <row r="1828" spans="1:9" ht="18" x14ac:dyDescent="0.2">
      <c r="A1828" s="250">
        <v>21010103</v>
      </c>
      <c r="B1828" s="162" t="s">
        <v>650</v>
      </c>
      <c r="C1828" s="184"/>
      <c r="D1828" s="370" t="s">
        <v>807</v>
      </c>
      <c r="E1828" s="79" t="s">
        <v>168</v>
      </c>
      <c r="F1828" s="29">
        <f>G1828+(G1828*2%)</f>
        <v>1505220.12</v>
      </c>
      <c r="G1828" s="18">
        <v>1475706</v>
      </c>
      <c r="H1828" s="74">
        <f>G1828/12*9</f>
        <v>1106779.5</v>
      </c>
      <c r="I1828" s="19">
        <f>PRS!D28</f>
        <v>1793990</v>
      </c>
    </row>
    <row r="1829" spans="1:9" ht="18" x14ac:dyDescent="0.2">
      <c r="A1829" s="250">
        <v>21010104</v>
      </c>
      <c r="B1829" s="162" t="s">
        <v>650</v>
      </c>
      <c r="C1829" s="184"/>
      <c r="D1829" s="370" t="s">
        <v>807</v>
      </c>
      <c r="E1829" s="79" t="s">
        <v>169</v>
      </c>
      <c r="F1829" s="80"/>
      <c r="G1829" s="18"/>
      <c r="H1829" s="29"/>
      <c r="I1829" s="19">
        <f>PRS!D24</f>
        <v>2492735</v>
      </c>
    </row>
    <row r="1830" spans="1:9" ht="18" x14ac:dyDescent="0.2">
      <c r="A1830" s="250">
        <v>21010105</v>
      </c>
      <c r="B1830" s="162" t="s">
        <v>650</v>
      </c>
      <c r="C1830" s="184"/>
      <c r="D1830" s="370" t="s">
        <v>807</v>
      </c>
      <c r="E1830" s="79" t="s">
        <v>170</v>
      </c>
      <c r="F1830" s="80"/>
      <c r="G1830" s="18"/>
      <c r="H1830" s="29"/>
      <c r="I1830" s="19">
        <f>PRS!D16</f>
        <v>1441920</v>
      </c>
    </row>
    <row r="1831" spans="1:9" ht="18" x14ac:dyDescent="0.2">
      <c r="A1831" s="230">
        <v>21010106</v>
      </c>
      <c r="B1831" s="162" t="s">
        <v>650</v>
      </c>
      <c r="C1831" s="184"/>
      <c r="D1831" s="370" t="s">
        <v>807</v>
      </c>
      <c r="E1831" s="79" t="s">
        <v>171</v>
      </c>
      <c r="F1831" s="80"/>
      <c r="G1831" s="18"/>
      <c r="H1831" s="29"/>
      <c r="I1831" s="19"/>
    </row>
    <row r="1832" spans="1:9" ht="18" x14ac:dyDescent="0.2">
      <c r="A1832" s="234"/>
      <c r="B1832" s="162" t="s">
        <v>650</v>
      </c>
      <c r="C1832" s="184"/>
      <c r="D1832" s="370" t="s">
        <v>807</v>
      </c>
      <c r="E1832" s="63" t="s">
        <v>686</v>
      </c>
      <c r="F1832" s="80"/>
      <c r="G1832" s="18">
        <v>221355.9</v>
      </c>
      <c r="H1832" s="29"/>
      <c r="I1832" s="19">
        <v>9600000</v>
      </c>
    </row>
    <row r="1833" spans="1:9" ht="18" x14ac:dyDescent="0.2">
      <c r="A1833" s="249">
        <v>21020000</v>
      </c>
      <c r="B1833" s="78"/>
      <c r="C1833" s="182"/>
      <c r="D1833" s="374" t="s">
        <v>807</v>
      </c>
      <c r="E1833" s="11" t="s">
        <v>176</v>
      </c>
      <c r="F1833" s="80"/>
      <c r="G1833" s="18"/>
      <c r="H1833" s="29"/>
      <c r="I1833" s="19"/>
    </row>
    <row r="1834" spans="1:9" ht="18" x14ac:dyDescent="0.2">
      <c r="A1834" s="249">
        <v>21020300</v>
      </c>
      <c r="B1834" s="78"/>
      <c r="C1834" s="182"/>
      <c r="D1834" s="374" t="s">
        <v>807</v>
      </c>
      <c r="E1834" s="11" t="s">
        <v>192</v>
      </c>
      <c r="F1834" s="80"/>
      <c r="G1834" s="18"/>
      <c r="H1834" s="29"/>
      <c r="I1834" s="19"/>
    </row>
    <row r="1835" spans="1:9" ht="18" x14ac:dyDescent="0.2">
      <c r="A1835" s="250">
        <v>21020301</v>
      </c>
      <c r="B1835" s="162" t="s">
        <v>650</v>
      </c>
      <c r="C1835" s="184"/>
      <c r="D1835" s="370" t="s">
        <v>807</v>
      </c>
      <c r="E1835" s="63" t="s">
        <v>177</v>
      </c>
      <c r="F1835" s="80">
        <v>269400</v>
      </c>
      <c r="G1835" s="18">
        <v>516497.1</v>
      </c>
      <c r="H1835" s="74">
        <f>G1835/12*9</f>
        <v>387372.82499999995</v>
      </c>
      <c r="I1835" s="19">
        <f>PRS!F28</f>
        <v>627896.5</v>
      </c>
    </row>
    <row r="1836" spans="1:9" ht="18" x14ac:dyDescent="0.2">
      <c r="A1836" s="250">
        <v>21020302</v>
      </c>
      <c r="B1836" s="162" t="s">
        <v>650</v>
      </c>
      <c r="C1836" s="184"/>
      <c r="D1836" s="370" t="s">
        <v>807</v>
      </c>
      <c r="E1836" s="63" t="s">
        <v>178</v>
      </c>
      <c r="F1836" s="80">
        <v>250110</v>
      </c>
      <c r="G1836" s="18">
        <v>295141.2</v>
      </c>
      <c r="H1836" s="74">
        <f>G1836/12*9</f>
        <v>221355.90000000002</v>
      </c>
      <c r="I1836" s="19">
        <f>PRS!G28</f>
        <v>358798</v>
      </c>
    </row>
    <row r="1837" spans="1:9" ht="18" x14ac:dyDescent="0.2">
      <c r="A1837" s="250">
        <v>21020303</v>
      </c>
      <c r="B1837" s="162" t="s">
        <v>650</v>
      </c>
      <c r="C1837" s="184"/>
      <c r="D1837" s="370" t="s">
        <v>807</v>
      </c>
      <c r="E1837" s="63" t="s">
        <v>179</v>
      </c>
      <c r="F1837" s="80">
        <v>17280</v>
      </c>
      <c r="G1837" s="18">
        <v>15120</v>
      </c>
      <c r="H1837" s="74">
        <f>G1837/12*9</f>
        <v>11340</v>
      </c>
      <c r="I1837" s="19">
        <f>PRS!H28</f>
        <v>19240</v>
      </c>
    </row>
    <row r="1838" spans="1:9" ht="18" x14ac:dyDescent="0.2">
      <c r="A1838" s="250">
        <v>21020304</v>
      </c>
      <c r="B1838" s="162" t="s">
        <v>650</v>
      </c>
      <c r="C1838" s="184"/>
      <c r="D1838" s="370" t="s">
        <v>807</v>
      </c>
      <c r="E1838" s="63" t="s">
        <v>180</v>
      </c>
      <c r="F1838" s="80">
        <v>40221.75</v>
      </c>
      <c r="G1838" s="18">
        <v>73785.3</v>
      </c>
      <c r="H1838" s="74">
        <f>G1838/12*9</f>
        <v>55338.975000000006</v>
      </c>
      <c r="I1838" s="19">
        <f>PRS!I28</f>
        <v>89699.5</v>
      </c>
    </row>
    <row r="1839" spans="1:9" ht="18" x14ac:dyDescent="0.2">
      <c r="A1839" s="250">
        <v>21020305</v>
      </c>
      <c r="B1839" s="162" t="s">
        <v>650</v>
      </c>
      <c r="C1839" s="184"/>
      <c r="D1839" s="370" t="s">
        <v>807</v>
      </c>
      <c r="E1839" s="63" t="s">
        <v>181</v>
      </c>
      <c r="F1839" s="80"/>
      <c r="G1839" s="18"/>
      <c r="H1839" s="29"/>
      <c r="I1839" s="19"/>
    </row>
    <row r="1840" spans="1:9" ht="18" x14ac:dyDescent="0.2">
      <c r="A1840" s="250">
        <v>21020306</v>
      </c>
      <c r="B1840" s="162" t="s">
        <v>650</v>
      </c>
      <c r="C1840" s="184"/>
      <c r="D1840" s="370" t="s">
        <v>807</v>
      </c>
      <c r="E1840" s="63" t="s">
        <v>182</v>
      </c>
      <c r="F1840" s="80"/>
      <c r="G1840" s="18"/>
      <c r="H1840" s="29"/>
      <c r="I1840" s="19"/>
    </row>
    <row r="1841" spans="1:9" ht="18" x14ac:dyDescent="0.2">
      <c r="A1841" s="250">
        <v>21020312</v>
      </c>
      <c r="B1841" s="162" t="s">
        <v>650</v>
      </c>
      <c r="C1841" s="184"/>
      <c r="D1841" s="370" t="s">
        <v>807</v>
      </c>
      <c r="E1841" s="63" t="s">
        <v>183</v>
      </c>
      <c r="F1841" s="80"/>
      <c r="G1841" s="18"/>
      <c r="H1841" s="29"/>
      <c r="I1841" s="19"/>
    </row>
    <row r="1842" spans="1:9" ht="18" x14ac:dyDescent="0.2">
      <c r="A1842" s="250">
        <v>21020314</v>
      </c>
      <c r="B1842" s="162" t="s">
        <v>650</v>
      </c>
      <c r="C1842" s="184"/>
      <c r="D1842" s="370" t="s">
        <v>807</v>
      </c>
      <c r="E1842" s="63" t="s">
        <v>185</v>
      </c>
      <c r="F1842" s="80"/>
      <c r="G1842" s="18"/>
      <c r="H1842" s="29"/>
      <c r="I1842" s="19"/>
    </row>
    <row r="1843" spans="1:9" ht="18" x14ac:dyDescent="0.2">
      <c r="A1843" s="250">
        <v>21020315</v>
      </c>
      <c r="B1843" s="162" t="s">
        <v>650</v>
      </c>
      <c r="C1843" s="184"/>
      <c r="D1843" s="370" t="s">
        <v>807</v>
      </c>
      <c r="E1843" s="63" t="s">
        <v>186</v>
      </c>
      <c r="F1843" s="80">
        <v>102174.75</v>
      </c>
      <c r="G1843" s="18">
        <v>121785.3</v>
      </c>
      <c r="H1843" s="29">
        <f>G1843/12*9</f>
        <v>91338.974999999991</v>
      </c>
      <c r="I1843" s="19">
        <f>PRS!J28</f>
        <v>137699.5</v>
      </c>
    </row>
    <row r="1844" spans="1:9" ht="18" x14ac:dyDescent="0.2">
      <c r="A1844" s="249">
        <v>21020400</v>
      </c>
      <c r="B1844" s="78"/>
      <c r="C1844" s="182"/>
      <c r="D1844" s="374" t="s">
        <v>807</v>
      </c>
      <c r="E1844" s="11" t="s">
        <v>193</v>
      </c>
      <c r="F1844" s="80"/>
      <c r="G1844" s="18"/>
      <c r="H1844" s="80"/>
      <c r="I1844" s="19"/>
    </row>
    <row r="1845" spans="1:9" ht="18" x14ac:dyDescent="0.2">
      <c r="A1845" s="250">
        <v>21020401</v>
      </c>
      <c r="B1845" s="162" t="s">
        <v>650</v>
      </c>
      <c r="C1845" s="184"/>
      <c r="D1845" s="370" t="s">
        <v>807</v>
      </c>
      <c r="E1845" s="63" t="s">
        <v>177</v>
      </c>
      <c r="F1845" s="80"/>
      <c r="G1845" s="18"/>
      <c r="H1845" s="80"/>
      <c r="I1845" s="19">
        <f>PRS!F24</f>
        <v>872457.24999999988</v>
      </c>
    </row>
    <row r="1846" spans="1:9" ht="18" x14ac:dyDescent="0.2">
      <c r="A1846" s="250">
        <v>21020402</v>
      </c>
      <c r="B1846" s="162" t="s">
        <v>650</v>
      </c>
      <c r="C1846" s="184"/>
      <c r="D1846" s="370" t="s">
        <v>807</v>
      </c>
      <c r="E1846" s="63" t="s">
        <v>178</v>
      </c>
      <c r="F1846" s="80"/>
      <c r="G1846" s="18"/>
      <c r="H1846" s="80"/>
      <c r="I1846" s="19">
        <f>PRS!G25</f>
        <v>147570.6</v>
      </c>
    </row>
    <row r="1847" spans="1:9" ht="18" x14ac:dyDescent="0.2">
      <c r="A1847" s="250">
        <v>21020403</v>
      </c>
      <c r="B1847" s="162" t="s">
        <v>650</v>
      </c>
      <c r="C1847" s="184"/>
      <c r="D1847" s="370" t="s">
        <v>807</v>
      </c>
      <c r="E1847" s="63" t="s">
        <v>179</v>
      </c>
      <c r="F1847" s="80"/>
      <c r="G1847" s="18"/>
      <c r="H1847" s="80"/>
      <c r="I1847" s="19">
        <f>PRS!H24</f>
        <v>52920</v>
      </c>
    </row>
    <row r="1848" spans="1:9" ht="18" x14ac:dyDescent="0.2">
      <c r="A1848" s="250">
        <v>21020404</v>
      </c>
      <c r="B1848" s="162" t="s">
        <v>650</v>
      </c>
      <c r="C1848" s="184"/>
      <c r="D1848" s="370" t="s">
        <v>807</v>
      </c>
      <c r="E1848" s="63" t="s">
        <v>180</v>
      </c>
      <c r="F1848" s="80"/>
      <c r="G1848" s="18"/>
      <c r="H1848" s="80"/>
      <c r="I1848" s="19">
        <f>PRS!I27</f>
        <v>52806.850000000006</v>
      </c>
    </row>
    <row r="1849" spans="1:9" ht="18" x14ac:dyDescent="0.2">
      <c r="A1849" s="250">
        <v>21020412</v>
      </c>
      <c r="B1849" s="162" t="s">
        <v>650</v>
      </c>
      <c r="C1849" s="184"/>
      <c r="D1849" s="370" t="s">
        <v>807</v>
      </c>
      <c r="E1849" s="63" t="s">
        <v>183</v>
      </c>
      <c r="F1849" s="80"/>
      <c r="G1849" s="18"/>
      <c r="H1849" s="80"/>
      <c r="I1849" s="19"/>
    </row>
    <row r="1850" spans="1:9" ht="18" x14ac:dyDescent="0.2">
      <c r="A1850" s="250">
        <v>21020415</v>
      </c>
      <c r="B1850" s="162" t="s">
        <v>650</v>
      </c>
      <c r="C1850" s="184"/>
      <c r="D1850" s="370" t="s">
        <v>807</v>
      </c>
      <c r="E1850" s="63" t="s">
        <v>186</v>
      </c>
      <c r="F1850" s="80"/>
      <c r="G1850" s="18"/>
      <c r="H1850" s="80"/>
      <c r="I1850" s="19">
        <f>PRS!J24</f>
        <v>292636.75</v>
      </c>
    </row>
    <row r="1851" spans="1:9" ht="18" x14ac:dyDescent="0.2">
      <c r="A1851" s="249">
        <v>21020500</v>
      </c>
      <c r="B1851" s="78"/>
      <c r="C1851" s="182"/>
      <c r="D1851" s="374" t="s">
        <v>807</v>
      </c>
      <c r="E1851" s="11" t="s">
        <v>194</v>
      </c>
      <c r="F1851" s="80"/>
      <c r="G1851" s="18"/>
      <c r="H1851" s="80"/>
      <c r="I1851" s="19"/>
    </row>
    <row r="1852" spans="1:9" ht="18" x14ac:dyDescent="0.2">
      <c r="A1852" s="250">
        <v>21020501</v>
      </c>
      <c r="B1852" s="162" t="s">
        <v>650</v>
      </c>
      <c r="C1852" s="184"/>
      <c r="D1852" s="370" t="s">
        <v>807</v>
      </c>
      <c r="E1852" s="63" t="s">
        <v>177</v>
      </c>
      <c r="F1852" s="80"/>
      <c r="G1852" s="18"/>
      <c r="H1852" s="80"/>
      <c r="I1852" s="19"/>
    </row>
    <row r="1853" spans="1:9" ht="18" x14ac:dyDescent="0.2">
      <c r="A1853" s="251">
        <v>21020502</v>
      </c>
      <c r="B1853" s="162" t="s">
        <v>650</v>
      </c>
      <c r="C1853" s="186"/>
      <c r="D1853" s="370" t="s">
        <v>807</v>
      </c>
      <c r="E1853" s="63" t="s">
        <v>178</v>
      </c>
      <c r="F1853" s="80"/>
      <c r="G1853" s="18"/>
      <c r="H1853" s="80"/>
      <c r="I1853" s="19">
        <f>PRS!F16</f>
        <v>504672.00000000006</v>
      </c>
    </row>
    <row r="1854" spans="1:9" ht="18" x14ac:dyDescent="0.2">
      <c r="A1854" s="251">
        <v>21020503</v>
      </c>
      <c r="B1854" s="162" t="s">
        <v>650</v>
      </c>
      <c r="C1854" s="186"/>
      <c r="D1854" s="370" t="s">
        <v>807</v>
      </c>
      <c r="E1854" s="63" t="s">
        <v>179</v>
      </c>
      <c r="F1854" s="80"/>
      <c r="G1854" s="18"/>
      <c r="H1854" s="80"/>
      <c r="I1854" s="19">
        <f>PRS!G16</f>
        <v>288384</v>
      </c>
    </row>
    <row r="1855" spans="1:9" ht="18" x14ac:dyDescent="0.2">
      <c r="A1855" s="251">
        <v>21020504</v>
      </c>
      <c r="B1855" s="162" t="s">
        <v>650</v>
      </c>
      <c r="C1855" s="186"/>
      <c r="D1855" s="370" t="s">
        <v>807</v>
      </c>
      <c r="E1855" s="63" t="s">
        <v>180</v>
      </c>
      <c r="F1855" s="80"/>
      <c r="G1855" s="18"/>
      <c r="H1855" s="80"/>
      <c r="I1855" s="19">
        <f>PRS!H16</f>
        <v>54000</v>
      </c>
    </row>
    <row r="1856" spans="1:9" ht="18" x14ac:dyDescent="0.2">
      <c r="A1856" s="251" t="s">
        <v>535</v>
      </c>
      <c r="B1856" s="162" t="s">
        <v>650</v>
      </c>
      <c r="C1856" s="186"/>
      <c r="D1856" s="370" t="s">
        <v>807</v>
      </c>
      <c r="E1856" s="63" t="s">
        <v>183</v>
      </c>
      <c r="F1856" s="80"/>
      <c r="G1856" s="18"/>
      <c r="H1856" s="80"/>
      <c r="I1856" s="19">
        <f>PRS!I16</f>
        <v>72096</v>
      </c>
    </row>
    <row r="1857" spans="1:9" ht="18" x14ac:dyDescent="0.2">
      <c r="A1857" s="251">
        <v>21020515</v>
      </c>
      <c r="B1857" s="162" t="s">
        <v>650</v>
      </c>
      <c r="C1857" s="186"/>
      <c r="D1857" s="370" t="s">
        <v>807</v>
      </c>
      <c r="E1857" s="63" t="s">
        <v>186</v>
      </c>
      <c r="F1857" s="80"/>
      <c r="G1857" s="18"/>
      <c r="H1857" s="80"/>
      <c r="I1857" s="19">
        <f>PRS!J16</f>
        <v>721252.80000000016</v>
      </c>
    </row>
    <row r="1858" spans="1:9" ht="18" x14ac:dyDescent="0.2">
      <c r="A1858" s="231">
        <v>21020600</v>
      </c>
      <c r="B1858" s="83"/>
      <c r="C1858" s="185"/>
      <c r="D1858" s="374" t="s">
        <v>807</v>
      </c>
      <c r="E1858" s="11" t="s">
        <v>195</v>
      </c>
      <c r="F1858" s="80"/>
      <c r="G1858" s="18"/>
      <c r="H1858" s="80"/>
      <c r="I1858" s="19"/>
    </row>
    <row r="1859" spans="1:9" ht="18" x14ac:dyDescent="0.2">
      <c r="A1859" s="241">
        <v>21020605</v>
      </c>
      <c r="B1859" s="162" t="s">
        <v>650</v>
      </c>
      <c r="C1859" s="186"/>
      <c r="D1859" s="370" t="s">
        <v>807</v>
      </c>
      <c r="E1859" s="79" t="s">
        <v>198</v>
      </c>
      <c r="F1859" s="80"/>
      <c r="G1859" s="18"/>
      <c r="H1859" s="80"/>
      <c r="I1859" s="19"/>
    </row>
    <row r="1860" spans="1:9" ht="18" x14ac:dyDescent="0.2">
      <c r="A1860" s="232">
        <v>21030100</v>
      </c>
      <c r="B1860" s="85"/>
      <c r="C1860" s="187"/>
      <c r="D1860" s="374" t="s">
        <v>807</v>
      </c>
      <c r="E1860" s="58" t="s">
        <v>199</v>
      </c>
      <c r="F1860" s="74"/>
      <c r="G1860" s="29"/>
      <c r="H1860" s="29"/>
      <c r="I1860" s="720"/>
    </row>
    <row r="1861" spans="1:9" ht="18" x14ac:dyDescent="0.2">
      <c r="A1861" s="1379">
        <v>22010100</v>
      </c>
      <c r="B1861" s="162" t="s">
        <v>1322</v>
      </c>
      <c r="C1861" s="215"/>
      <c r="D1861" s="370" t="s">
        <v>807</v>
      </c>
      <c r="E1861" s="972" t="s">
        <v>1389</v>
      </c>
      <c r="F1861" s="74"/>
      <c r="G1861" s="29">
        <v>420000</v>
      </c>
      <c r="H1861" s="29"/>
      <c r="I1861" s="19"/>
    </row>
    <row r="1862" spans="1:9" ht="18" x14ac:dyDescent="0.2">
      <c r="A1862" s="245">
        <v>22020000</v>
      </c>
      <c r="B1862" s="85"/>
      <c r="C1862" s="187"/>
      <c r="D1862" s="374" t="s">
        <v>807</v>
      </c>
      <c r="E1862" s="58" t="s">
        <v>203</v>
      </c>
      <c r="F1862" s="80"/>
      <c r="G1862" s="18"/>
      <c r="H1862" s="80"/>
      <c r="I1862" s="19"/>
    </row>
    <row r="1863" spans="1:9" ht="18" x14ac:dyDescent="0.2">
      <c r="A1863" s="52">
        <v>22020100</v>
      </c>
      <c r="B1863" s="85"/>
      <c r="C1863" s="53"/>
      <c r="D1863" s="85"/>
      <c r="E1863" s="58" t="s">
        <v>204</v>
      </c>
      <c r="F1863" s="80"/>
      <c r="G1863" s="18"/>
      <c r="H1863" s="80"/>
      <c r="I1863" s="19"/>
    </row>
    <row r="1864" spans="1:9" ht="18" x14ac:dyDescent="0.2">
      <c r="A1864" s="1455">
        <v>22020101</v>
      </c>
      <c r="B1864" s="162" t="s">
        <v>650</v>
      </c>
      <c r="C1864" s="186"/>
      <c r="D1864" s="370" t="s">
        <v>807</v>
      </c>
      <c r="E1864" s="127" t="s">
        <v>205</v>
      </c>
      <c r="F1864" s="269"/>
      <c r="G1864" s="18"/>
      <c r="H1864" s="269"/>
      <c r="I1864" s="19"/>
    </row>
    <row r="1865" spans="1:9" ht="18" x14ac:dyDescent="0.2">
      <c r="A1865" s="1455">
        <v>22020102</v>
      </c>
      <c r="B1865" s="162"/>
      <c r="C1865" s="871"/>
      <c r="D1865" s="871"/>
      <c r="E1865" s="127" t="s">
        <v>206</v>
      </c>
      <c r="F1865" s="18"/>
      <c r="G1865" s="18">
        <v>150000</v>
      </c>
      <c r="H1865" s="18"/>
      <c r="I1865" s="19">
        <v>150000</v>
      </c>
    </row>
    <row r="1866" spans="1:9" ht="18" x14ac:dyDescent="0.2">
      <c r="A1866" s="1455">
        <v>22020103</v>
      </c>
      <c r="B1866" s="162"/>
      <c r="C1866" s="871"/>
      <c r="D1866" s="871"/>
      <c r="E1866" s="127" t="s">
        <v>207</v>
      </c>
      <c r="F1866" s="269"/>
      <c r="G1866" s="18"/>
      <c r="H1866" s="269"/>
      <c r="I1866" s="19"/>
    </row>
    <row r="1867" spans="1:9" ht="18" x14ac:dyDescent="0.2">
      <c r="A1867" s="1455">
        <v>22020104</v>
      </c>
      <c r="B1867" s="162"/>
      <c r="C1867" s="871"/>
      <c r="D1867" s="871"/>
      <c r="E1867" s="127" t="s">
        <v>208</v>
      </c>
      <c r="F1867" s="80"/>
      <c r="G1867" s="18"/>
      <c r="H1867" s="269"/>
      <c r="I1867" s="19"/>
    </row>
    <row r="1868" spans="1:9" ht="18" x14ac:dyDescent="0.2">
      <c r="A1868" s="52">
        <v>22020300</v>
      </c>
      <c r="B1868" s="85"/>
      <c r="C1868" s="53"/>
      <c r="D1868" s="85"/>
      <c r="E1868" s="58" t="s">
        <v>212</v>
      </c>
      <c r="F1868" s="80"/>
      <c r="G1868" s="18"/>
      <c r="H1868" s="80"/>
      <c r="I1868" s="19"/>
    </row>
    <row r="1869" spans="1:9" ht="18" x14ac:dyDescent="0.2">
      <c r="A1869" s="872">
        <v>22020301</v>
      </c>
      <c r="B1869" s="162" t="s">
        <v>650</v>
      </c>
      <c r="C1869" s="186"/>
      <c r="D1869" s="370" t="s">
        <v>807</v>
      </c>
      <c r="E1869" s="84" t="s">
        <v>433</v>
      </c>
      <c r="F1869" s="80">
        <v>1920000</v>
      </c>
      <c r="G1869" s="18">
        <v>3000000</v>
      </c>
      <c r="H1869" s="80">
        <v>1564300</v>
      </c>
      <c r="I1869" s="19">
        <v>3000000</v>
      </c>
    </row>
    <row r="1870" spans="1:9" ht="18" x14ac:dyDescent="0.2">
      <c r="A1870" s="872">
        <v>22020305</v>
      </c>
      <c r="B1870" s="162" t="s">
        <v>650</v>
      </c>
      <c r="C1870" s="186"/>
      <c r="D1870" s="370" t="s">
        <v>807</v>
      </c>
      <c r="E1870" s="84" t="s">
        <v>215</v>
      </c>
      <c r="F1870" s="74">
        <v>3300000</v>
      </c>
      <c r="G1870" s="18">
        <v>7000000</v>
      </c>
      <c r="H1870" s="74">
        <v>2890000</v>
      </c>
      <c r="I1870" s="19">
        <v>7000000</v>
      </c>
    </row>
    <row r="1871" spans="1:9" ht="18" x14ac:dyDescent="0.2">
      <c r="A1871" s="873">
        <v>22022000</v>
      </c>
      <c r="B1871" s="874"/>
      <c r="C1871" s="874"/>
      <c r="D1871" s="874"/>
      <c r="E1871" s="58" t="s">
        <v>246</v>
      </c>
      <c r="F1871" s="74"/>
      <c r="G1871" s="18"/>
      <c r="H1871" s="74"/>
      <c r="I1871" s="19"/>
    </row>
    <row r="1872" spans="1:9" ht="18" x14ac:dyDescent="0.2">
      <c r="A1872" s="872">
        <v>22022003</v>
      </c>
      <c r="B1872" s="875"/>
      <c r="C1872" s="875"/>
      <c r="D1872" s="875"/>
      <c r="E1872" s="92" t="s">
        <v>249</v>
      </c>
      <c r="F1872" s="74"/>
      <c r="G1872" s="18"/>
      <c r="H1872" s="74"/>
      <c r="I1872" s="19"/>
    </row>
    <row r="1873" spans="1:9" ht="18" x14ac:dyDescent="0.2">
      <c r="A1873" s="872">
        <v>22022004</v>
      </c>
      <c r="B1873" s="162" t="s">
        <v>650</v>
      </c>
      <c r="C1873" s="186"/>
      <c r="D1873" s="370" t="s">
        <v>807</v>
      </c>
      <c r="E1873" s="63" t="s">
        <v>250</v>
      </c>
      <c r="F1873" s="74">
        <v>1900000</v>
      </c>
      <c r="G1873" s="18">
        <v>5000000</v>
      </c>
      <c r="H1873" s="74">
        <v>230000</v>
      </c>
      <c r="I1873" s="19">
        <v>5000000</v>
      </c>
    </row>
    <row r="1874" spans="1:9" ht="18" x14ac:dyDescent="0.2">
      <c r="A1874" s="872">
        <v>22022017</v>
      </c>
      <c r="B1874" s="875"/>
      <c r="C1874" s="875"/>
      <c r="D1874" s="875"/>
      <c r="E1874" s="63" t="s">
        <v>259</v>
      </c>
      <c r="F1874" s="74">
        <v>220000</v>
      </c>
      <c r="G1874" s="18">
        <v>8000000</v>
      </c>
      <c r="H1874" s="74">
        <v>3780000</v>
      </c>
      <c r="I1874" s="19">
        <v>8000000</v>
      </c>
    </row>
    <row r="1875" spans="1:9" ht="34.5" x14ac:dyDescent="0.2">
      <c r="A1875" s="873">
        <v>22020700</v>
      </c>
      <c r="B1875" s="874"/>
      <c r="C1875" s="874"/>
      <c r="D1875" s="874"/>
      <c r="E1875" s="87" t="s">
        <v>234</v>
      </c>
      <c r="F1875" s="74"/>
      <c r="G1875" s="18"/>
      <c r="H1875" s="74"/>
      <c r="I1875" s="19"/>
    </row>
    <row r="1876" spans="1:9" ht="18.75" thickBot="1" x14ac:dyDescent="0.25">
      <c r="A1876" s="1456">
        <v>22020710</v>
      </c>
      <c r="B1876" s="1336" t="s">
        <v>650</v>
      </c>
      <c r="C1876" s="1457"/>
      <c r="D1876" s="902" t="s">
        <v>807</v>
      </c>
      <c r="E1876" s="1374" t="s">
        <v>444</v>
      </c>
      <c r="F1876" s="1380">
        <v>230000</v>
      </c>
      <c r="G1876" s="1375">
        <v>1000000</v>
      </c>
      <c r="H1876" s="1380">
        <v>550000</v>
      </c>
      <c r="I1876" s="1377">
        <v>1000000</v>
      </c>
    </row>
    <row r="1877" spans="1:9" ht="18.75" thickBot="1" x14ac:dyDescent="0.25">
      <c r="A1877" s="1438"/>
      <c r="B1877" s="1366"/>
      <c r="C1877" s="1367"/>
      <c r="D1877" s="1366"/>
      <c r="E1877" s="1378" t="s">
        <v>316</v>
      </c>
      <c r="F1877" s="1381">
        <f>SUM(F1828:F1859)</f>
        <v>2184406.62</v>
      </c>
      <c r="G1877" s="1381">
        <f>SUM(G1828:G1861)</f>
        <v>3139390.8</v>
      </c>
      <c r="H1877" s="1381">
        <f>SUM(H1828:H1859)</f>
        <v>1873526.1750000003</v>
      </c>
      <c r="I1877" s="1388">
        <f>SUM(I1828:I1861)</f>
        <v>19620774.750000004</v>
      </c>
    </row>
    <row r="1878" spans="1:9" ht="18.75" thickBot="1" x14ac:dyDescent="0.25">
      <c r="A1878" s="579"/>
      <c r="B1878" s="587"/>
      <c r="C1878" s="515"/>
      <c r="D1878" s="514"/>
      <c r="E1878" s="524" t="s">
        <v>203</v>
      </c>
      <c r="F1878" s="525">
        <f>SUM(F1864:F1876)</f>
        <v>7570000</v>
      </c>
      <c r="G1878" s="525">
        <f>SUM(G1864:G1876)</f>
        <v>24150000</v>
      </c>
      <c r="H1878" s="525">
        <f>SUM(H1864:H1876)</f>
        <v>9014300</v>
      </c>
      <c r="I1878" s="525">
        <f>SUM(I1864:I1876)</f>
        <v>24150000</v>
      </c>
    </row>
    <row r="1879" spans="1:9" ht="18.75" thickBot="1" x14ac:dyDescent="0.25">
      <c r="A1879" s="254"/>
      <c r="B1879" s="420"/>
      <c r="C1879" s="419"/>
      <c r="D1879" s="254"/>
      <c r="E1879" s="418" t="s">
        <v>296</v>
      </c>
      <c r="F1879" s="395">
        <f>SUM(F1877:F1878)</f>
        <v>9754406.620000001</v>
      </c>
      <c r="G1879" s="395">
        <f>SUM(G1877:G1878)</f>
        <v>27289390.800000001</v>
      </c>
      <c r="H1879" s="395">
        <f>SUM(H1877:H1878)</f>
        <v>10887826.175000001</v>
      </c>
      <c r="I1879" s="395">
        <f>SUM(I1877:I1878)</f>
        <v>43770774.75</v>
      </c>
    </row>
    <row r="1880" spans="1:9" ht="22.5" x14ac:dyDescent="0.25">
      <c r="A1880" s="1535" t="s">
        <v>786</v>
      </c>
      <c r="B1880" s="1536"/>
      <c r="C1880" s="1536"/>
      <c r="D1880" s="1536"/>
      <c r="E1880" s="1536"/>
      <c r="F1880" s="1536"/>
      <c r="G1880" s="1536"/>
      <c r="H1880" s="1536"/>
      <c r="I1880" s="1537"/>
    </row>
    <row r="1881" spans="1:9" ht="19.5" x14ac:dyDescent="0.2">
      <c r="A1881" s="1538" t="s">
        <v>487</v>
      </c>
      <c r="B1881" s="1539"/>
      <c r="C1881" s="1539"/>
      <c r="D1881" s="1539"/>
      <c r="E1881" s="1539"/>
      <c r="F1881" s="1539"/>
      <c r="G1881" s="1539"/>
      <c r="H1881" s="1539"/>
      <c r="I1881" s="1540"/>
    </row>
    <row r="1882" spans="1:9" ht="22.5" x14ac:dyDescent="0.25">
      <c r="A1882" s="1541" t="s">
        <v>1392</v>
      </c>
      <c r="B1882" s="1542"/>
      <c r="C1882" s="1542"/>
      <c r="D1882" s="1542"/>
      <c r="E1882" s="1542"/>
      <c r="F1882" s="1542"/>
      <c r="G1882" s="1542"/>
      <c r="H1882" s="1542"/>
      <c r="I1882" s="1543"/>
    </row>
    <row r="1883" spans="1:9" ht="18.75" customHeight="1" thickBot="1" x14ac:dyDescent="0.3">
      <c r="A1883" s="1571" t="s">
        <v>277</v>
      </c>
      <c r="B1883" s="1571"/>
      <c r="C1883" s="1571"/>
      <c r="D1883" s="1571"/>
      <c r="E1883" s="1571"/>
      <c r="F1883" s="1571"/>
      <c r="G1883" s="1571"/>
      <c r="H1883" s="1571"/>
      <c r="I1883" s="1571"/>
    </row>
    <row r="1884" spans="1:9" ht="18.75" customHeight="1" thickBot="1" x14ac:dyDescent="0.25">
      <c r="A1884" s="1550" t="s">
        <v>442</v>
      </c>
      <c r="B1884" s="1551"/>
      <c r="C1884" s="1551"/>
      <c r="D1884" s="1551"/>
      <c r="E1884" s="1551"/>
      <c r="F1884" s="1551"/>
      <c r="G1884" s="1551"/>
      <c r="H1884" s="1551"/>
      <c r="I1884" s="1552"/>
    </row>
    <row r="1885" spans="1:9" s="120" customFormat="1" ht="54" customHeight="1" thickBot="1" x14ac:dyDescent="0.25">
      <c r="A1885" s="169" t="s">
        <v>465</v>
      </c>
      <c r="B1885" s="275" t="s">
        <v>459</v>
      </c>
      <c r="C1885" s="213" t="s">
        <v>455</v>
      </c>
      <c r="D1885" s="128" t="s">
        <v>458</v>
      </c>
      <c r="E1885" s="142" t="s">
        <v>1</v>
      </c>
      <c r="F1885" s="2" t="s">
        <v>1393</v>
      </c>
      <c r="G1885" s="2" t="s">
        <v>1394</v>
      </c>
      <c r="H1885" s="2" t="s">
        <v>1395</v>
      </c>
      <c r="I1885" s="2" t="s">
        <v>1396</v>
      </c>
    </row>
    <row r="1886" spans="1:9" ht="18" x14ac:dyDescent="0.2">
      <c r="A1886" s="248">
        <v>20000000</v>
      </c>
      <c r="B1886" s="89"/>
      <c r="C1886" s="188"/>
      <c r="D1886" s="381" t="s">
        <v>807</v>
      </c>
      <c r="E1886" s="90" t="s">
        <v>163</v>
      </c>
      <c r="F1886" s="91"/>
      <c r="G1886" s="5"/>
      <c r="H1886" s="91"/>
      <c r="I1886" s="352"/>
    </row>
    <row r="1887" spans="1:9" ht="18" x14ac:dyDescent="0.2">
      <c r="A1887" s="249">
        <v>21000000</v>
      </c>
      <c r="B1887" s="78"/>
      <c r="C1887" s="182"/>
      <c r="D1887" s="381" t="s">
        <v>807</v>
      </c>
      <c r="E1887" s="11" t="s">
        <v>164</v>
      </c>
      <c r="F1887" s="74"/>
      <c r="G1887" s="29"/>
      <c r="H1887" s="74"/>
      <c r="I1887" s="19"/>
    </row>
    <row r="1888" spans="1:9" ht="18" x14ac:dyDescent="0.2">
      <c r="A1888" s="249">
        <v>21010000</v>
      </c>
      <c r="B1888" s="78"/>
      <c r="C1888" s="182"/>
      <c r="D1888" s="381" t="s">
        <v>807</v>
      </c>
      <c r="E1888" s="11" t="s">
        <v>165</v>
      </c>
      <c r="F1888" s="74"/>
      <c r="G1888" s="29"/>
      <c r="H1888" s="74"/>
      <c r="I1888" s="19"/>
    </row>
    <row r="1889" spans="1:9" ht="18" x14ac:dyDescent="0.2">
      <c r="A1889" s="250">
        <v>21010103</v>
      </c>
      <c r="B1889" s="81" t="s">
        <v>650</v>
      </c>
      <c r="C1889" s="184"/>
      <c r="D1889" s="496" t="s">
        <v>807</v>
      </c>
      <c r="E1889" s="79" t="s">
        <v>168</v>
      </c>
      <c r="F1889" s="80"/>
      <c r="G1889" s="29"/>
      <c r="H1889" s="80"/>
      <c r="I1889" s="19"/>
    </row>
    <row r="1890" spans="1:9" ht="18" x14ac:dyDescent="0.2">
      <c r="A1890" s="250">
        <v>21010104</v>
      </c>
      <c r="B1890" s="81" t="s">
        <v>650</v>
      </c>
      <c r="C1890" s="184"/>
      <c r="D1890" s="496" t="s">
        <v>807</v>
      </c>
      <c r="E1890" s="79" t="s">
        <v>169</v>
      </c>
      <c r="F1890" s="80"/>
      <c r="G1890" s="29"/>
      <c r="H1890" s="80"/>
      <c r="I1890" s="19"/>
    </row>
    <row r="1891" spans="1:9" ht="18" x14ac:dyDescent="0.2">
      <c r="A1891" s="250">
        <v>21010105</v>
      </c>
      <c r="B1891" s="81" t="s">
        <v>650</v>
      </c>
      <c r="C1891" s="184"/>
      <c r="D1891" s="496" t="s">
        <v>807</v>
      </c>
      <c r="E1891" s="79" t="s">
        <v>170</v>
      </c>
      <c r="F1891" s="80"/>
      <c r="G1891" s="29"/>
      <c r="H1891" s="80"/>
      <c r="I1891" s="19"/>
    </row>
    <row r="1892" spans="1:9" ht="18" x14ac:dyDescent="0.2">
      <c r="A1892" s="230">
        <v>21010106</v>
      </c>
      <c r="B1892" s="81" t="s">
        <v>650</v>
      </c>
      <c r="C1892" s="184"/>
      <c r="D1892" s="496" t="s">
        <v>807</v>
      </c>
      <c r="E1892" s="79" t="s">
        <v>171</v>
      </c>
      <c r="F1892" s="80"/>
      <c r="G1892" s="29"/>
      <c r="H1892" s="80"/>
      <c r="I1892" s="19"/>
    </row>
    <row r="1893" spans="1:9" ht="18" x14ac:dyDescent="0.2">
      <c r="A1893" s="234"/>
      <c r="B1893" s="81" t="s">
        <v>650</v>
      </c>
      <c r="C1893" s="184"/>
      <c r="D1893" s="496" t="s">
        <v>807</v>
      </c>
      <c r="E1893" s="63" t="s">
        <v>686</v>
      </c>
      <c r="F1893" s="80"/>
      <c r="G1893" s="29"/>
      <c r="H1893" s="80"/>
      <c r="I1893" s="19"/>
    </row>
    <row r="1894" spans="1:9" ht="18" x14ac:dyDescent="0.2">
      <c r="A1894" s="249">
        <v>21020300</v>
      </c>
      <c r="B1894" s="78"/>
      <c r="C1894" s="182"/>
      <c r="D1894" s="381" t="s">
        <v>807</v>
      </c>
      <c r="E1894" s="11" t="s">
        <v>192</v>
      </c>
      <c r="F1894" s="80"/>
      <c r="G1894" s="29"/>
      <c r="H1894" s="80"/>
      <c r="I1894" s="19"/>
    </row>
    <row r="1895" spans="1:9" ht="18" x14ac:dyDescent="0.2">
      <c r="A1895" s="250">
        <v>21020301</v>
      </c>
      <c r="B1895" s="81" t="s">
        <v>650</v>
      </c>
      <c r="C1895" s="184"/>
      <c r="D1895" s="496" t="s">
        <v>807</v>
      </c>
      <c r="E1895" s="63" t="s">
        <v>177</v>
      </c>
      <c r="F1895" s="80"/>
      <c r="G1895" s="29"/>
      <c r="H1895" s="80"/>
      <c r="I1895" s="19"/>
    </row>
    <row r="1896" spans="1:9" ht="18" x14ac:dyDescent="0.2">
      <c r="A1896" s="250">
        <v>21020302</v>
      </c>
      <c r="B1896" s="81" t="s">
        <v>650</v>
      </c>
      <c r="C1896" s="184"/>
      <c r="D1896" s="496" t="s">
        <v>807</v>
      </c>
      <c r="E1896" s="63" t="s">
        <v>178</v>
      </c>
      <c r="F1896" s="80"/>
      <c r="G1896" s="29"/>
      <c r="H1896" s="80"/>
      <c r="I1896" s="19"/>
    </row>
    <row r="1897" spans="1:9" ht="18" x14ac:dyDescent="0.2">
      <c r="A1897" s="250">
        <v>21020303</v>
      </c>
      <c r="B1897" s="81" t="s">
        <v>650</v>
      </c>
      <c r="C1897" s="184"/>
      <c r="D1897" s="496" t="s">
        <v>807</v>
      </c>
      <c r="E1897" s="63" t="s">
        <v>179</v>
      </c>
      <c r="F1897" s="80"/>
      <c r="G1897" s="29"/>
      <c r="H1897" s="80"/>
      <c r="I1897" s="19"/>
    </row>
    <row r="1898" spans="1:9" ht="18" x14ac:dyDescent="0.2">
      <c r="A1898" s="250">
        <v>21020304</v>
      </c>
      <c r="B1898" s="81" t="s">
        <v>650</v>
      </c>
      <c r="C1898" s="184"/>
      <c r="D1898" s="496" t="s">
        <v>807</v>
      </c>
      <c r="E1898" s="63" t="s">
        <v>180</v>
      </c>
      <c r="F1898" s="80"/>
      <c r="G1898" s="29"/>
      <c r="H1898" s="80"/>
      <c r="I1898" s="19"/>
    </row>
    <row r="1899" spans="1:9" ht="18" x14ac:dyDescent="0.2">
      <c r="A1899" s="250">
        <v>21020312</v>
      </c>
      <c r="B1899" s="81" t="s">
        <v>650</v>
      </c>
      <c r="C1899" s="184"/>
      <c r="D1899" s="496" t="s">
        <v>807</v>
      </c>
      <c r="E1899" s="63" t="s">
        <v>183</v>
      </c>
      <c r="F1899" s="80"/>
      <c r="G1899" s="29"/>
      <c r="H1899" s="80"/>
      <c r="I1899" s="19"/>
    </row>
    <row r="1900" spans="1:9" ht="18" x14ac:dyDescent="0.2">
      <c r="A1900" s="250">
        <v>21020315</v>
      </c>
      <c r="B1900" s="81" t="s">
        <v>650</v>
      </c>
      <c r="C1900" s="184"/>
      <c r="D1900" s="496" t="s">
        <v>807</v>
      </c>
      <c r="E1900" s="63" t="s">
        <v>186</v>
      </c>
      <c r="F1900" s="80"/>
      <c r="G1900" s="29"/>
      <c r="H1900" s="80"/>
      <c r="I1900" s="19"/>
    </row>
    <row r="1901" spans="1:9" ht="18" x14ac:dyDescent="0.2">
      <c r="A1901" s="230">
        <v>21020314</v>
      </c>
      <c r="B1901" s="81" t="s">
        <v>650</v>
      </c>
      <c r="C1901" s="184"/>
      <c r="D1901" s="496" t="s">
        <v>807</v>
      </c>
      <c r="E1901" s="63" t="s">
        <v>523</v>
      </c>
      <c r="F1901" s="80"/>
      <c r="G1901" s="29"/>
      <c r="H1901" s="80"/>
      <c r="I1901" s="19"/>
    </row>
    <row r="1902" spans="1:9" ht="18" x14ac:dyDescent="0.2">
      <c r="A1902" s="230">
        <v>21020305</v>
      </c>
      <c r="B1902" s="81" t="s">
        <v>650</v>
      </c>
      <c r="C1902" s="184"/>
      <c r="D1902" s="496" t="s">
        <v>807</v>
      </c>
      <c r="E1902" s="63" t="s">
        <v>524</v>
      </c>
      <c r="F1902" s="80"/>
      <c r="G1902" s="29"/>
      <c r="H1902" s="80"/>
      <c r="I1902" s="19"/>
    </row>
    <row r="1903" spans="1:9" ht="18" x14ac:dyDescent="0.2">
      <c r="A1903" s="230">
        <v>21020306</v>
      </c>
      <c r="B1903" s="81" t="s">
        <v>650</v>
      </c>
      <c r="C1903" s="184"/>
      <c r="D1903" s="496" t="s">
        <v>807</v>
      </c>
      <c r="E1903" s="63" t="s">
        <v>525</v>
      </c>
      <c r="F1903" s="80"/>
      <c r="G1903" s="29"/>
      <c r="H1903" s="80"/>
      <c r="I1903" s="19"/>
    </row>
    <row r="1904" spans="1:9" ht="18" x14ac:dyDescent="0.2">
      <c r="A1904" s="249">
        <v>21020400</v>
      </c>
      <c r="B1904" s="78"/>
      <c r="C1904" s="182"/>
      <c r="D1904" s="381" t="s">
        <v>807</v>
      </c>
      <c r="E1904" s="11" t="s">
        <v>193</v>
      </c>
      <c r="F1904" s="80"/>
      <c r="G1904" s="29"/>
      <c r="H1904" s="80"/>
      <c r="I1904" s="19"/>
    </row>
    <row r="1905" spans="1:9" ht="18" x14ac:dyDescent="0.2">
      <c r="A1905" s="250">
        <v>21020401</v>
      </c>
      <c r="B1905" s="81" t="s">
        <v>650</v>
      </c>
      <c r="C1905" s="184"/>
      <c r="D1905" s="496" t="s">
        <v>807</v>
      </c>
      <c r="E1905" s="63" t="s">
        <v>177</v>
      </c>
      <c r="F1905" s="80"/>
      <c r="G1905" s="29"/>
      <c r="H1905" s="80"/>
      <c r="I1905" s="19"/>
    </row>
    <row r="1906" spans="1:9" ht="18" x14ac:dyDescent="0.2">
      <c r="A1906" s="250">
        <v>21020402</v>
      </c>
      <c r="B1906" s="81" t="s">
        <v>650</v>
      </c>
      <c r="C1906" s="184"/>
      <c r="D1906" s="496" t="s">
        <v>807</v>
      </c>
      <c r="E1906" s="63" t="s">
        <v>178</v>
      </c>
      <c r="F1906" s="80"/>
      <c r="G1906" s="29"/>
      <c r="H1906" s="80"/>
      <c r="I1906" s="19"/>
    </row>
    <row r="1907" spans="1:9" ht="18" x14ac:dyDescent="0.2">
      <c r="A1907" s="250">
        <v>21020403</v>
      </c>
      <c r="B1907" s="81" t="s">
        <v>650</v>
      </c>
      <c r="C1907" s="184"/>
      <c r="D1907" s="496" t="s">
        <v>807</v>
      </c>
      <c r="E1907" s="63" t="s">
        <v>179</v>
      </c>
      <c r="F1907" s="80"/>
      <c r="G1907" s="29"/>
      <c r="H1907" s="80"/>
      <c r="I1907" s="19"/>
    </row>
    <row r="1908" spans="1:9" ht="18" x14ac:dyDescent="0.2">
      <c r="A1908" s="250">
        <v>21020404</v>
      </c>
      <c r="B1908" s="81" t="s">
        <v>650</v>
      </c>
      <c r="C1908" s="184"/>
      <c r="D1908" s="496" t="s">
        <v>807</v>
      </c>
      <c r="E1908" s="63" t="s">
        <v>180</v>
      </c>
      <c r="F1908" s="80"/>
      <c r="G1908" s="29"/>
      <c r="H1908" s="80"/>
      <c r="I1908" s="19"/>
    </row>
    <row r="1909" spans="1:9" ht="18" x14ac:dyDescent="0.2">
      <c r="A1909" s="250">
        <v>21020412</v>
      </c>
      <c r="B1909" s="81" t="s">
        <v>650</v>
      </c>
      <c r="C1909" s="184"/>
      <c r="D1909" s="496" t="s">
        <v>807</v>
      </c>
      <c r="E1909" s="63" t="s">
        <v>183</v>
      </c>
      <c r="F1909" s="80"/>
      <c r="G1909" s="29"/>
      <c r="H1909" s="80"/>
      <c r="I1909" s="19"/>
    </row>
    <row r="1910" spans="1:9" ht="18" x14ac:dyDescent="0.2">
      <c r="A1910" s="250">
        <v>21020415</v>
      </c>
      <c r="B1910" s="81" t="s">
        <v>650</v>
      </c>
      <c r="C1910" s="184"/>
      <c r="D1910" s="496" t="s">
        <v>807</v>
      </c>
      <c r="E1910" s="63" t="s">
        <v>186</v>
      </c>
      <c r="F1910" s="80"/>
      <c r="G1910" s="29"/>
      <c r="H1910" s="80"/>
      <c r="I1910" s="19"/>
    </row>
    <row r="1911" spans="1:9" ht="18" x14ac:dyDescent="0.2">
      <c r="A1911" s="249">
        <v>21020500</v>
      </c>
      <c r="B1911" s="78"/>
      <c r="C1911" s="182"/>
      <c r="D1911" s="381" t="s">
        <v>807</v>
      </c>
      <c r="E1911" s="11" t="s">
        <v>194</v>
      </c>
      <c r="F1911" s="80"/>
      <c r="G1911" s="29"/>
      <c r="H1911" s="80"/>
      <c r="I1911" s="19"/>
    </row>
    <row r="1912" spans="1:9" ht="18" x14ac:dyDescent="0.2">
      <c r="A1912" s="250">
        <v>21020501</v>
      </c>
      <c r="B1912" s="81" t="s">
        <v>650</v>
      </c>
      <c r="C1912" s="184"/>
      <c r="D1912" s="496" t="s">
        <v>807</v>
      </c>
      <c r="E1912" s="63" t="s">
        <v>177</v>
      </c>
      <c r="F1912" s="80"/>
      <c r="G1912" s="29"/>
      <c r="H1912" s="80"/>
      <c r="I1912" s="19"/>
    </row>
    <row r="1913" spans="1:9" ht="18" x14ac:dyDescent="0.2">
      <c r="A1913" s="251">
        <v>21020502</v>
      </c>
      <c r="B1913" s="81" t="s">
        <v>650</v>
      </c>
      <c r="C1913" s="186"/>
      <c r="D1913" s="496" t="s">
        <v>807</v>
      </c>
      <c r="E1913" s="63" t="s">
        <v>178</v>
      </c>
      <c r="F1913" s="80"/>
      <c r="G1913" s="29"/>
      <c r="H1913" s="80"/>
      <c r="I1913" s="19"/>
    </row>
    <row r="1914" spans="1:9" ht="18" x14ac:dyDescent="0.2">
      <c r="A1914" s="251">
        <v>21020503</v>
      </c>
      <c r="B1914" s="81" t="s">
        <v>650</v>
      </c>
      <c r="C1914" s="186"/>
      <c r="D1914" s="496" t="s">
        <v>807</v>
      </c>
      <c r="E1914" s="63" t="s">
        <v>179</v>
      </c>
      <c r="F1914" s="80"/>
      <c r="G1914" s="29"/>
      <c r="H1914" s="80"/>
      <c r="I1914" s="19"/>
    </row>
    <row r="1915" spans="1:9" ht="18" x14ac:dyDescent="0.2">
      <c r="A1915" s="251">
        <v>21020504</v>
      </c>
      <c r="B1915" s="81" t="s">
        <v>650</v>
      </c>
      <c r="C1915" s="186"/>
      <c r="D1915" s="496" t="s">
        <v>807</v>
      </c>
      <c r="E1915" s="63" t="s">
        <v>180</v>
      </c>
      <c r="F1915" s="80"/>
      <c r="G1915" s="29"/>
      <c r="H1915" s="80"/>
      <c r="I1915" s="19"/>
    </row>
    <row r="1916" spans="1:9" ht="18" x14ac:dyDescent="0.2">
      <c r="A1916" s="251">
        <v>21020512</v>
      </c>
      <c r="B1916" s="81" t="s">
        <v>650</v>
      </c>
      <c r="C1916" s="186"/>
      <c r="D1916" s="496" t="s">
        <v>807</v>
      </c>
      <c r="E1916" s="63" t="s">
        <v>183</v>
      </c>
      <c r="F1916" s="80"/>
      <c r="G1916" s="29"/>
      <c r="H1916" s="80"/>
      <c r="I1916" s="19"/>
    </row>
    <row r="1917" spans="1:9" ht="18" x14ac:dyDescent="0.2">
      <c r="A1917" s="251">
        <v>21020515</v>
      </c>
      <c r="B1917" s="81" t="s">
        <v>650</v>
      </c>
      <c r="C1917" s="186"/>
      <c r="D1917" s="496" t="s">
        <v>807</v>
      </c>
      <c r="E1917" s="63" t="s">
        <v>186</v>
      </c>
      <c r="F1917" s="80"/>
      <c r="G1917" s="29"/>
      <c r="H1917" s="80"/>
      <c r="I1917" s="19"/>
    </row>
    <row r="1918" spans="1:9" ht="18" x14ac:dyDescent="0.2">
      <c r="A1918" s="231">
        <v>21020600</v>
      </c>
      <c r="B1918" s="83"/>
      <c r="C1918" s="185"/>
      <c r="D1918" s="381" t="s">
        <v>807</v>
      </c>
      <c r="E1918" s="11" t="s">
        <v>195</v>
      </c>
      <c r="F1918" s="80"/>
      <c r="G1918" s="29"/>
      <c r="H1918" s="80"/>
      <c r="I1918" s="19"/>
    </row>
    <row r="1919" spans="1:9" ht="18" x14ac:dyDescent="0.2">
      <c r="A1919" s="241">
        <v>21020605</v>
      </c>
      <c r="B1919" s="81" t="s">
        <v>650</v>
      </c>
      <c r="C1919" s="186"/>
      <c r="D1919" s="496" t="s">
        <v>807</v>
      </c>
      <c r="E1919" s="79" t="s">
        <v>198</v>
      </c>
      <c r="F1919" s="80"/>
      <c r="G1919" s="29"/>
      <c r="H1919" s="80"/>
      <c r="I1919" s="19"/>
    </row>
    <row r="1920" spans="1:9" ht="18" x14ac:dyDescent="0.2">
      <c r="A1920" s="245">
        <v>22020000</v>
      </c>
      <c r="B1920" s="85"/>
      <c r="C1920" s="187"/>
      <c r="D1920" s="381" t="s">
        <v>807</v>
      </c>
      <c r="E1920" s="58" t="s">
        <v>203</v>
      </c>
      <c r="F1920" s="80"/>
      <c r="G1920" s="29"/>
      <c r="H1920" s="80"/>
      <c r="I1920" s="19"/>
    </row>
    <row r="1921" spans="1:9" ht="18" x14ac:dyDescent="0.2">
      <c r="A1921" s="245">
        <v>22020100</v>
      </c>
      <c r="B1921" s="85"/>
      <c r="C1921" s="187"/>
      <c r="D1921" s="381" t="s">
        <v>807</v>
      </c>
      <c r="E1921" s="58" t="s">
        <v>204</v>
      </c>
      <c r="F1921" s="80"/>
      <c r="G1921" s="29"/>
      <c r="H1921" s="80"/>
      <c r="I1921" s="19"/>
    </row>
    <row r="1922" spans="1:9" ht="18" x14ac:dyDescent="0.2">
      <c r="A1922" s="253">
        <v>22020102</v>
      </c>
      <c r="B1922" s="81" t="s">
        <v>650</v>
      </c>
      <c r="C1922" s="174"/>
      <c r="D1922" s="496" t="s">
        <v>807</v>
      </c>
      <c r="E1922" s="84" t="s">
        <v>206</v>
      </c>
      <c r="F1922" s="80"/>
      <c r="G1922" s="29">
        <v>100000</v>
      </c>
      <c r="H1922" s="80"/>
      <c r="I1922" s="29">
        <v>100000</v>
      </c>
    </row>
    <row r="1923" spans="1:9" ht="18" x14ac:dyDescent="0.2">
      <c r="A1923" s="245">
        <v>22022000</v>
      </c>
      <c r="B1923" s="85"/>
      <c r="C1923" s="187"/>
      <c r="D1923" s="381" t="s">
        <v>807</v>
      </c>
      <c r="E1923" s="58" t="s">
        <v>246</v>
      </c>
      <c r="F1923" s="80"/>
      <c r="G1923" s="29"/>
      <c r="H1923" s="80"/>
      <c r="I1923" s="29"/>
    </row>
    <row r="1924" spans="1:9" ht="18" x14ac:dyDescent="0.2">
      <c r="A1924" s="253">
        <v>22022014</v>
      </c>
      <c r="B1924" s="81" t="s">
        <v>650</v>
      </c>
      <c r="C1924" s="174"/>
      <c r="D1924" s="496" t="s">
        <v>807</v>
      </c>
      <c r="E1924" s="63" t="s">
        <v>256</v>
      </c>
      <c r="F1924" s="80">
        <v>980000</v>
      </c>
      <c r="G1924" s="19">
        <v>5000000</v>
      </c>
      <c r="H1924" s="80">
        <v>1230000</v>
      </c>
      <c r="I1924" s="19">
        <v>5000000</v>
      </c>
    </row>
    <row r="1925" spans="1:9" ht="18.75" thickBot="1" x14ac:dyDescent="0.25">
      <c r="A1925" s="256">
        <v>22022017</v>
      </c>
      <c r="B1925" s="537" t="s">
        <v>650</v>
      </c>
      <c r="C1925" s="207"/>
      <c r="D1925" s="496" t="s">
        <v>807</v>
      </c>
      <c r="E1925" s="118" t="s">
        <v>259</v>
      </c>
      <c r="F1925" s="439"/>
      <c r="G1925" s="27">
        <v>3000000</v>
      </c>
      <c r="H1925" s="439"/>
      <c r="I1925" s="27">
        <v>3000000</v>
      </c>
    </row>
    <row r="1926" spans="1:9" ht="18.75" thickBot="1" x14ac:dyDescent="0.25">
      <c r="A1926" s="580"/>
      <c r="B1926" s="519"/>
      <c r="C1926" s="520"/>
      <c r="D1926" s="519"/>
      <c r="E1926" s="521" t="s">
        <v>164</v>
      </c>
      <c r="F1926" s="522">
        <f>SUM(F1889:F1919)</f>
        <v>0</v>
      </c>
      <c r="G1926" s="522">
        <f>SUM(G1889:G1919)</f>
        <v>0</v>
      </c>
      <c r="H1926" s="522">
        <f>SUM(H1889:H1919)</f>
        <v>0</v>
      </c>
      <c r="I1926" s="523">
        <f>SUM(I1889:I1919)</f>
        <v>0</v>
      </c>
    </row>
    <row r="1927" spans="1:9" ht="18.75" thickBot="1" x14ac:dyDescent="0.25">
      <c r="A1927" s="579"/>
      <c r="B1927" s="514"/>
      <c r="C1927" s="515"/>
      <c r="D1927" s="514"/>
      <c r="E1927" s="516" t="s">
        <v>203</v>
      </c>
      <c r="F1927" s="517">
        <f>SUM(F1922:F1925)</f>
        <v>980000</v>
      </c>
      <c r="G1927" s="517">
        <f>SUM(G1922:G1925)</f>
        <v>8100000</v>
      </c>
      <c r="H1927" s="517">
        <f>SUM(H1922:H1925)</f>
        <v>1230000</v>
      </c>
      <c r="I1927" s="517">
        <f>SUM(I1922:I1925)</f>
        <v>8100000</v>
      </c>
    </row>
    <row r="1928" spans="1:9" ht="18.75" thickBot="1" x14ac:dyDescent="0.25">
      <c r="A1928" s="254"/>
      <c r="B1928" s="420"/>
      <c r="C1928" s="419"/>
      <c r="D1928" s="254"/>
      <c r="E1928" s="424" t="s">
        <v>296</v>
      </c>
      <c r="F1928" s="385">
        <f>SUM(F1926:F1927)</f>
        <v>980000</v>
      </c>
      <c r="G1928" s="385">
        <f>SUM(G1926:G1927)</f>
        <v>8100000</v>
      </c>
      <c r="H1928" s="385">
        <f>SUM(H1926:H1927)</f>
        <v>1230000</v>
      </c>
      <c r="I1928" s="385">
        <f>SUM(I1926:I1927)</f>
        <v>8100000</v>
      </c>
    </row>
    <row r="1929" spans="1:9" ht="22.5" x14ac:dyDescent="0.25">
      <c r="A1929" s="1535" t="s">
        <v>786</v>
      </c>
      <c r="B1929" s="1536"/>
      <c r="C1929" s="1536"/>
      <c r="D1929" s="1536"/>
      <c r="E1929" s="1536"/>
      <c r="F1929" s="1536"/>
      <c r="G1929" s="1536"/>
      <c r="H1929" s="1536"/>
      <c r="I1929" s="1537"/>
    </row>
    <row r="1930" spans="1:9" ht="19.5" x14ac:dyDescent="0.2">
      <c r="A1930" s="1538" t="s">
        <v>487</v>
      </c>
      <c r="B1930" s="1539"/>
      <c r="C1930" s="1539"/>
      <c r="D1930" s="1539"/>
      <c r="E1930" s="1539"/>
      <c r="F1930" s="1539"/>
      <c r="G1930" s="1539"/>
      <c r="H1930" s="1539"/>
      <c r="I1930" s="1540"/>
    </row>
    <row r="1931" spans="1:9" ht="22.5" x14ac:dyDescent="0.25">
      <c r="A1931" s="1541" t="s">
        <v>1392</v>
      </c>
      <c r="B1931" s="1542"/>
      <c r="C1931" s="1542"/>
      <c r="D1931" s="1542"/>
      <c r="E1931" s="1542"/>
      <c r="F1931" s="1542"/>
      <c r="G1931" s="1542"/>
      <c r="H1931" s="1542"/>
      <c r="I1931" s="1543"/>
    </row>
    <row r="1932" spans="1:9" ht="18.75" customHeight="1" thickBot="1" x14ac:dyDescent="0.3">
      <c r="A1932" s="1571" t="s">
        <v>277</v>
      </c>
      <c r="B1932" s="1571"/>
      <c r="C1932" s="1571"/>
      <c r="D1932" s="1571"/>
      <c r="E1932" s="1571"/>
      <c r="F1932" s="1571"/>
      <c r="G1932" s="1571"/>
      <c r="H1932" s="1571"/>
      <c r="I1932" s="1571"/>
    </row>
    <row r="1933" spans="1:9" ht="18.75" customHeight="1" thickBot="1" x14ac:dyDescent="0.25">
      <c r="A1933" s="1568" t="s">
        <v>443</v>
      </c>
      <c r="B1933" s="1569"/>
      <c r="C1933" s="1569"/>
      <c r="D1933" s="1569"/>
      <c r="E1933" s="1569"/>
      <c r="F1933" s="1569"/>
      <c r="G1933" s="1569"/>
      <c r="H1933" s="1569"/>
      <c r="I1933" s="1570"/>
    </row>
    <row r="1934" spans="1:9" s="120" customFormat="1" ht="52.5" customHeight="1" thickBot="1" x14ac:dyDescent="0.25">
      <c r="A1934" s="1363" t="s">
        <v>465</v>
      </c>
      <c r="B1934" s="163" t="s">
        <v>459</v>
      </c>
      <c r="C1934" s="1364" t="s">
        <v>455</v>
      </c>
      <c r="D1934" s="163" t="s">
        <v>458</v>
      </c>
      <c r="E1934" s="1285" t="s">
        <v>1</v>
      </c>
      <c r="F1934" s="163" t="s">
        <v>1393</v>
      </c>
      <c r="G1934" s="163" t="s">
        <v>1394</v>
      </c>
      <c r="H1934" s="163" t="s">
        <v>1395</v>
      </c>
      <c r="I1934" s="163" t="s">
        <v>1396</v>
      </c>
    </row>
    <row r="1935" spans="1:9" ht="18" x14ac:dyDescent="0.2">
      <c r="A1935" s="248">
        <v>20000000</v>
      </c>
      <c r="B1935" s="89"/>
      <c r="C1935" s="188"/>
      <c r="D1935" s="1370" t="s">
        <v>807</v>
      </c>
      <c r="E1935" s="90" t="s">
        <v>163</v>
      </c>
      <c r="F1935" s="91"/>
      <c r="G1935" s="1371"/>
      <c r="H1935" s="91"/>
      <c r="I1935" s="352"/>
    </row>
    <row r="1936" spans="1:9" ht="18" x14ac:dyDescent="0.2">
      <c r="A1936" s="249">
        <v>21000000</v>
      </c>
      <c r="B1936" s="78"/>
      <c r="C1936" s="182"/>
      <c r="D1936" s="374" t="s">
        <v>807</v>
      </c>
      <c r="E1936" s="11" t="s">
        <v>164</v>
      </c>
      <c r="F1936" s="74"/>
      <c r="G1936" s="18"/>
      <c r="H1936" s="74"/>
      <c r="I1936" s="19"/>
    </row>
    <row r="1937" spans="1:9" ht="18" x14ac:dyDescent="0.2">
      <c r="A1937" s="249">
        <v>21010000</v>
      </c>
      <c r="B1937" s="78"/>
      <c r="C1937" s="182"/>
      <c r="D1937" s="374" t="s">
        <v>807</v>
      </c>
      <c r="E1937" s="11" t="s">
        <v>165</v>
      </c>
      <c r="F1937" s="74"/>
      <c r="G1937" s="18"/>
      <c r="H1937" s="74"/>
      <c r="I1937" s="19"/>
    </row>
    <row r="1938" spans="1:9" ht="18" x14ac:dyDescent="0.2">
      <c r="A1938" s="250">
        <v>21010103</v>
      </c>
      <c r="B1938" s="162" t="s">
        <v>650</v>
      </c>
      <c r="C1938" s="184"/>
      <c r="D1938" s="370" t="s">
        <v>807</v>
      </c>
      <c r="E1938" s="79" t="s">
        <v>168</v>
      </c>
      <c r="F1938" s="80"/>
      <c r="G1938" s="18"/>
      <c r="H1938" s="80"/>
      <c r="I1938" s="19"/>
    </row>
    <row r="1939" spans="1:9" ht="18" x14ac:dyDescent="0.2">
      <c r="A1939" s="250">
        <v>21010104</v>
      </c>
      <c r="B1939" s="162" t="s">
        <v>650</v>
      </c>
      <c r="C1939" s="184"/>
      <c r="D1939" s="370" t="s">
        <v>807</v>
      </c>
      <c r="E1939" s="79" t="s">
        <v>169</v>
      </c>
      <c r="F1939" s="80"/>
      <c r="G1939" s="18"/>
      <c r="H1939" s="80"/>
      <c r="I1939" s="19"/>
    </row>
    <row r="1940" spans="1:9" ht="18" x14ac:dyDescent="0.2">
      <c r="A1940" s="250">
        <v>21010105</v>
      </c>
      <c r="B1940" s="162" t="s">
        <v>650</v>
      </c>
      <c r="C1940" s="184"/>
      <c r="D1940" s="370" t="s">
        <v>807</v>
      </c>
      <c r="E1940" s="79" t="s">
        <v>170</v>
      </c>
      <c r="F1940" s="80"/>
      <c r="G1940" s="18"/>
      <c r="H1940" s="80"/>
      <c r="I1940" s="19"/>
    </row>
    <row r="1941" spans="1:9" ht="18" x14ac:dyDescent="0.2">
      <c r="A1941" s="230">
        <v>21010106</v>
      </c>
      <c r="B1941" s="162" t="s">
        <v>650</v>
      </c>
      <c r="C1941" s="184"/>
      <c r="D1941" s="370" t="s">
        <v>807</v>
      </c>
      <c r="E1941" s="79" t="s">
        <v>171</v>
      </c>
      <c r="F1941" s="80"/>
      <c r="G1941" s="18"/>
      <c r="H1941" s="80"/>
      <c r="I1941" s="19"/>
    </row>
    <row r="1942" spans="1:9" ht="18" x14ac:dyDescent="0.2">
      <c r="A1942" s="234"/>
      <c r="B1942" s="162" t="s">
        <v>650</v>
      </c>
      <c r="C1942" s="184"/>
      <c r="D1942" s="370" t="s">
        <v>807</v>
      </c>
      <c r="E1942" s="63" t="s">
        <v>686</v>
      </c>
      <c r="F1942" s="80"/>
      <c r="G1942" s="18"/>
      <c r="H1942" s="80"/>
      <c r="I1942" s="19"/>
    </row>
    <row r="1943" spans="1:9" ht="18" x14ac:dyDescent="0.2">
      <c r="A1943" s="249">
        <v>21020300</v>
      </c>
      <c r="B1943" s="78"/>
      <c r="C1943" s="182"/>
      <c r="D1943" s="374" t="s">
        <v>807</v>
      </c>
      <c r="E1943" s="11" t="s">
        <v>192</v>
      </c>
      <c r="F1943" s="80"/>
      <c r="G1943" s="18"/>
      <c r="H1943" s="80"/>
      <c r="I1943" s="19"/>
    </row>
    <row r="1944" spans="1:9" ht="18" x14ac:dyDescent="0.2">
      <c r="A1944" s="250">
        <v>21020301</v>
      </c>
      <c r="B1944" s="162" t="s">
        <v>650</v>
      </c>
      <c r="C1944" s="184"/>
      <c r="D1944" s="370" t="s">
        <v>807</v>
      </c>
      <c r="E1944" s="63" t="s">
        <v>177</v>
      </c>
      <c r="F1944" s="80"/>
      <c r="G1944" s="18"/>
      <c r="H1944" s="80"/>
      <c r="I1944" s="19"/>
    </row>
    <row r="1945" spans="1:9" ht="18" x14ac:dyDescent="0.2">
      <c r="A1945" s="250">
        <v>21020302</v>
      </c>
      <c r="B1945" s="162" t="s">
        <v>650</v>
      </c>
      <c r="C1945" s="184"/>
      <c r="D1945" s="370" t="s">
        <v>807</v>
      </c>
      <c r="E1945" s="63" t="s">
        <v>178</v>
      </c>
      <c r="F1945" s="80"/>
      <c r="G1945" s="18"/>
      <c r="H1945" s="80"/>
      <c r="I1945" s="19"/>
    </row>
    <row r="1946" spans="1:9" ht="18" x14ac:dyDescent="0.2">
      <c r="A1946" s="250">
        <v>21020303</v>
      </c>
      <c r="B1946" s="162" t="s">
        <v>650</v>
      </c>
      <c r="C1946" s="184"/>
      <c r="D1946" s="370" t="s">
        <v>807</v>
      </c>
      <c r="E1946" s="63" t="s">
        <v>179</v>
      </c>
      <c r="F1946" s="80"/>
      <c r="G1946" s="18"/>
      <c r="H1946" s="80"/>
      <c r="I1946" s="19"/>
    </row>
    <row r="1947" spans="1:9" ht="18" x14ac:dyDescent="0.2">
      <c r="A1947" s="250">
        <v>21020304</v>
      </c>
      <c r="B1947" s="162" t="s">
        <v>650</v>
      </c>
      <c r="C1947" s="184"/>
      <c r="D1947" s="370" t="s">
        <v>807</v>
      </c>
      <c r="E1947" s="63" t="s">
        <v>180</v>
      </c>
      <c r="F1947" s="80"/>
      <c r="G1947" s="18"/>
      <c r="H1947" s="80"/>
      <c r="I1947" s="19"/>
    </row>
    <row r="1948" spans="1:9" ht="18" x14ac:dyDescent="0.2">
      <c r="A1948" s="250">
        <v>21020312</v>
      </c>
      <c r="B1948" s="162" t="s">
        <v>650</v>
      </c>
      <c r="C1948" s="184"/>
      <c r="D1948" s="370" t="s">
        <v>807</v>
      </c>
      <c r="E1948" s="63" t="s">
        <v>183</v>
      </c>
      <c r="F1948" s="80"/>
      <c r="G1948" s="18"/>
      <c r="H1948" s="80"/>
      <c r="I1948" s="19"/>
    </row>
    <row r="1949" spans="1:9" ht="18" x14ac:dyDescent="0.2">
      <c r="A1949" s="250">
        <v>21020315</v>
      </c>
      <c r="B1949" s="162" t="s">
        <v>650</v>
      </c>
      <c r="C1949" s="184"/>
      <c r="D1949" s="370" t="s">
        <v>807</v>
      </c>
      <c r="E1949" s="63" t="s">
        <v>186</v>
      </c>
      <c r="F1949" s="80"/>
      <c r="G1949" s="18"/>
      <c r="H1949" s="80"/>
      <c r="I1949" s="19"/>
    </row>
    <row r="1950" spans="1:9" ht="18" x14ac:dyDescent="0.2">
      <c r="A1950" s="230">
        <v>21020314</v>
      </c>
      <c r="B1950" s="162" t="s">
        <v>650</v>
      </c>
      <c r="C1950" s="184"/>
      <c r="D1950" s="370" t="s">
        <v>807</v>
      </c>
      <c r="E1950" s="63" t="s">
        <v>523</v>
      </c>
      <c r="F1950" s="80"/>
      <c r="G1950" s="18"/>
      <c r="H1950" s="80"/>
      <c r="I1950" s="19"/>
    </row>
    <row r="1951" spans="1:9" ht="18" x14ac:dyDescent="0.2">
      <c r="A1951" s="230">
        <v>21020305</v>
      </c>
      <c r="B1951" s="162" t="s">
        <v>650</v>
      </c>
      <c r="C1951" s="184"/>
      <c r="D1951" s="370" t="s">
        <v>807</v>
      </c>
      <c r="E1951" s="63" t="s">
        <v>524</v>
      </c>
      <c r="F1951" s="80"/>
      <c r="G1951" s="18"/>
      <c r="H1951" s="80"/>
      <c r="I1951" s="19"/>
    </row>
    <row r="1952" spans="1:9" ht="18" x14ac:dyDescent="0.2">
      <c r="A1952" s="230">
        <v>21020306</v>
      </c>
      <c r="B1952" s="162" t="s">
        <v>650</v>
      </c>
      <c r="C1952" s="184"/>
      <c r="D1952" s="370" t="s">
        <v>807</v>
      </c>
      <c r="E1952" s="63" t="s">
        <v>525</v>
      </c>
      <c r="F1952" s="80"/>
      <c r="G1952" s="18"/>
      <c r="H1952" s="80"/>
      <c r="I1952" s="19"/>
    </row>
    <row r="1953" spans="1:9" ht="18" x14ac:dyDescent="0.2">
      <c r="A1953" s="249">
        <v>21020400</v>
      </c>
      <c r="B1953" s="78"/>
      <c r="C1953" s="182"/>
      <c r="D1953" s="374" t="s">
        <v>807</v>
      </c>
      <c r="E1953" s="11" t="s">
        <v>193</v>
      </c>
      <c r="F1953" s="80"/>
      <c r="G1953" s="18"/>
      <c r="H1953" s="80"/>
      <c r="I1953" s="19"/>
    </row>
    <row r="1954" spans="1:9" ht="18" x14ac:dyDescent="0.2">
      <c r="A1954" s="250">
        <v>21020401</v>
      </c>
      <c r="B1954" s="162" t="s">
        <v>650</v>
      </c>
      <c r="C1954" s="184"/>
      <c r="D1954" s="370" t="s">
        <v>807</v>
      </c>
      <c r="E1954" s="63" t="s">
        <v>177</v>
      </c>
      <c r="F1954" s="80"/>
      <c r="G1954" s="18"/>
      <c r="H1954" s="80"/>
      <c r="I1954" s="19"/>
    </row>
    <row r="1955" spans="1:9" ht="18" x14ac:dyDescent="0.2">
      <c r="A1955" s="250">
        <v>21020402</v>
      </c>
      <c r="B1955" s="162" t="s">
        <v>650</v>
      </c>
      <c r="C1955" s="184"/>
      <c r="D1955" s="370" t="s">
        <v>807</v>
      </c>
      <c r="E1955" s="63" t="s">
        <v>178</v>
      </c>
      <c r="F1955" s="80"/>
      <c r="G1955" s="18"/>
      <c r="H1955" s="80"/>
      <c r="I1955" s="19"/>
    </row>
    <row r="1956" spans="1:9" ht="18" x14ac:dyDescent="0.2">
      <c r="A1956" s="250">
        <v>21020403</v>
      </c>
      <c r="B1956" s="162" t="s">
        <v>650</v>
      </c>
      <c r="C1956" s="184"/>
      <c r="D1956" s="370" t="s">
        <v>807</v>
      </c>
      <c r="E1956" s="63" t="s">
        <v>179</v>
      </c>
      <c r="F1956" s="80"/>
      <c r="G1956" s="18"/>
      <c r="H1956" s="80"/>
      <c r="I1956" s="19"/>
    </row>
    <row r="1957" spans="1:9" ht="18" x14ac:dyDescent="0.2">
      <c r="A1957" s="250">
        <v>21020404</v>
      </c>
      <c r="B1957" s="162" t="s">
        <v>650</v>
      </c>
      <c r="C1957" s="184"/>
      <c r="D1957" s="370" t="s">
        <v>807</v>
      </c>
      <c r="E1957" s="63" t="s">
        <v>180</v>
      </c>
      <c r="F1957" s="80"/>
      <c r="G1957" s="18"/>
      <c r="H1957" s="80"/>
      <c r="I1957" s="19"/>
    </row>
    <row r="1958" spans="1:9" ht="18" x14ac:dyDescent="0.2">
      <c r="A1958" s="250">
        <v>21020412</v>
      </c>
      <c r="B1958" s="162" t="s">
        <v>650</v>
      </c>
      <c r="C1958" s="184"/>
      <c r="D1958" s="370" t="s">
        <v>807</v>
      </c>
      <c r="E1958" s="63" t="s">
        <v>183</v>
      </c>
      <c r="F1958" s="80"/>
      <c r="G1958" s="18"/>
      <c r="H1958" s="80"/>
      <c r="I1958" s="19"/>
    </row>
    <row r="1959" spans="1:9" ht="18" x14ac:dyDescent="0.2">
      <c r="A1959" s="250">
        <v>21020415</v>
      </c>
      <c r="B1959" s="162" t="s">
        <v>650</v>
      </c>
      <c r="C1959" s="184"/>
      <c r="D1959" s="370" t="s">
        <v>807</v>
      </c>
      <c r="E1959" s="63" t="s">
        <v>186</v>
      </c>
      <c r="F1959" s="80"/>
      <c r="G1959" s="18"/>
      <c r="H1959" s="80"/>
      <c r="I1959" s="19"/>
    </row>
    <row r="1960" spans="1:9" ht="18" x14ac:dyDescent="0.2">
      <c r="A1960" s="249">
        <v>21020500</v>
      </c>
      <c r="B1960" s="78"/>
      <c r="C1960" s="182"/>
      <c r="D1960" s="374" t="s">
        <v>807</v>
      </c>
      <c r="E1960" s="11" t="s">
        <v>194</v>
      </c>
      <c r="F1960" s="80"/>
      <c r="G1960" s="18"/>
      <c r="H1960" s="80"/>
      <c r="I1960" s="19"/>
    </row>
    <row r="1961" spans="1:9" ht="18" x14ac:dyDescent="0.2">
      <c r="A1961" s="250">
        <v>21020501</v>
      </c>
      <c r="B1961" s="162" t="s">
        <v>650</v>
      </c>
      <c r="C1961" s="184"/>
      <c r="D1961" s="370" t="s">
        <v>807</v>
      </c>
      <c r="E1961" s="63" t="s">
        <v>177</v>
      </c>
      <c r="F1961" s="80"/>
      <c r="G1961" s="18"/>
      <c r="H1961" s="80"/>
      <c r="I1961" s="19"/>
    </row>
    <row r="1962" spans="1:9" ht="18" x14ac:dyDescent="0.2">
      <c r="A1962" s="251">
        <v>21020502</v>
      </c>
      <c r="B1962" s="162" t="s">
        <v>650</v>
      </c>
      <c r="C1962" s="186"/>
      <c r="D1962" s="370" t="s">
        <v>807</v>
      </c>
      <c r="E1962" s="63" t="s">
        <v>178</v>
      </c>
      <c r="F1962" s="80"/>
      <c r="G1962" s="18"/>
      <c r="H1962" s="80"/>
      <c r="I1962" s="19"/>
    </row>
    <row r="1963" spans="1:9" ht="18" x14ac:dyDescent="0.2">
      <c r="A1963" s="251">
        <v>21020503</v>
      </c>
      <c r="B1963" s="162" t="s">
        <v>650</v>
      </c>
      <c r="C1963" s="186"/>
      <c r="D1963" s="370" t="s">
        <v>807</v>
      </c>
      <c r="E1963" s="63" t="s">
        <v>179</v>
      </c>
      <c r="F1963" s="80"/>
      <c r="G1963" s="18"/>
      <c r="H1963" s="80"/>
      <c r="I1963" s="19"/>
    </row>
    <row r="1964" spans="1:9" ht="18" x14ac:dyDescent="0.2">
      <c r="A1964" s="251">
        <v>21020504</v>
      </c>
      <c r="B1964" s="162" t="s">
        <v>650</v>
      </c>
      <c r="C1964" s="186"/>
      <c r="D1964" s="370" t="s">
        <v>807</v>
      </c>
      <c r="E1964" s="63" t="s">
        <v>180</v>
      </c>
      <c r="F1964" s="80"/>
      <c r="G1964" s="18"/>
      <c r="H1964" s="80"/>
      <c r="I1964" s="19"/>
    </row>
    <row r="1965" spans="1:9" ht="18" x14ac:dyDescent="0.2">
      <c r="A1965" s="251">
        <v>21020512</v>
      </c>
      <c r="B1965" s="162" t="s">
        <v>650</v>
      </c>
      <c r="C1965" s="186"/>
      <c r="D1965" s="370" t="s">
        <v>807</v>
      </c>
      <c r="E1965" s="63" t="s">
        <v>183</v>
      </c>
      <c r="F1965" s="80"/>
      <c r="G1965" s="18"/>
      <c r="H1965" s="80"/>
      <c r="I1965" s="19"/>
    </row>
    <row r="1966" spans="1:9" ht="18" x14ac:dyDescent="0.2">
      <c r="A1966" s="251">
        <v>21020515</v>
      </c>
      <c r="B1966" s="162" t="s">
        <v>650</v>
      </c>
      <c r="C1966" s="186"/>
      <c r="D1966" s="370" t="s">
        <v>807</v>
      </c>
      <c r="E1966" s="63" t="s">
        <v>186</v>
      </c>
      <c r="F1966" s="80"/>
      <c r="G1966" s="18"/>
      <c r="H1966" s="80"/>
      <c r="I1966" s="19"/>
    </row>
    <row r="1967" spans="1:9" ht="18" x14ac:dyDescent="0.2">
      <c r="A1967" s="231">
        <v>21020600</v>
      </c>
      <c r="B1967" s="83"/>
      <c r="C1967" s="185"/>
      <c r="D1967" s="374" t="s">
        <v>807</v>
      </c>
      <c r="E1967" s="11" t="s">
        <v>195</v>
      </c>
      <c r="F1967" s="80"/>
      <c r="G1967" s="18"/>
      <c r="H1967" s="80"/>
      <c r="I1967" s="19"/>
    </row>
    <row r="1968" spans="1:9" ht="18" x14ac:dyDescent="0.2">
      <c r="A1968" s="241">
        <v>21020605</v>
      </c>
      <c r="B1968" s="162" t="s">
        <v>650</v>
      </c>
      <c r="C1968" s="186"/>
      <c r="D1968" s="370" t="s">
        <v>807</v>
      </c>
      <c r="E1968" s="79" t="s">
        <v>198</v>
      </c>
      <c r="F1968" s="80"/>
      <c r="G1968" s="18"/>
      <c r="H1968" s="80"/>
      <c r="I1968" s="19"/>
    </row>
    <row r="1969" spans="1:9" ht="18" x14ac:dyDescent="0.2">
      <c r="A1969" s="232">
        <v>21030100</v>
      </c>
      <c r="B1969" s="85"/>
      <c r="C1969" s="187"/>
      <c r="D1969" s="374" t="s">
        <v>807</v>
      </c>
      <c r="E1969" s="58" t="s">
        <v>199</v>
      </c>
      <c r="F1969" s="74"/>
      <c r="G1969" s="29"/>
      <c r="H1969" s="29"/>
      <c r="I1969" s="720"/>
    </row>
    <row r="1970" spans="1:9" ht="18" x14ac:dyDescent="0.2">
      <c r="A1970" s="1379">
        <v>22010100</v>
      </c>
      <c r="B1970" s="162" t="s">
        <v>1322</v>
      </c>
      <c r="C1970" s="215"/>
      <c r="D1970" s="370" t="s">
        <v>807</v>
      </c>
      <c r="E1970" s="972" t="s">
        <v>1389</v>
      </c>
      <c r="F1970" s="74"/>
      <c r="G1970" s="29"/>
      <c r="H1970" s="29"/>
      <c r="I1970" s="19"/>
    </row>
    <row r="1971" spans="1:9" ht="18" x14ac:dyDescent="0.2">
      <c r="A1971" s="245">
        <v>22020000</v>
      </c>
      <c r="B1971" s="85"/>
      <c r="C1971" s="187"/>
      <c r="D1971" s="374" t="s">
        <v>807</v>
      </c>
      <c r="E1971" s="58" t="s">
        <v>203</v>
      </c>
      <c r="F1971" s="80"/>
      <c r="G1971" s="18"/>
      <c r="H1971" s="80"/>
      <c r="I1971" s="19"/>
    </row>
    <row r="1972" spans="1:9" ht="18" x14ac:dyDescent="0.2">
      <c r="A1972" s="245">
        <v>22020100</v>
      </c>
      <c r="B1972" s="85"/>
      <c r="C1972" s="187"/>
      <c r="D1972" s="374" t="s">
        <v>807</v>
      </c>
      <c r="E1972" s="58" t="s">
        <v>204</v>
      </c>
      <c r="F1972" s="80"/>
      <c r="G1972" s="18"/>
      <c r="H1972" s="80"/>
      <c r="I1972" s="19"/>
    </row>
    <row r="1973" spans="1:9" ht="18" x14ac:dyDescent="0.2">
      <c r="A1973" s="785">
        <v>22020101</v>
      </c>
      <c r="B1973" s="162" t="s">
        <v>650</v>
      </c>
      <c r="C1973" s="202"/>
      <c r="D1973" s="370" t="s">
        <v>807</v>
      </c>
      <c r="E1973" s="127" t="s">
        <v>205</v>
      </c>
      <c r="F1973" s="269"/>
      <c r="G1973" s="18"/>
      <c r="H1973" s="269"/>
      <c r="I1973" s="19"/>
    </row>
    <row r="1974" spans="1:9" ht="18" x14ac:dyDescent="0.2">
      <c r="A1974" s="785">
        <v>22020102</v>
      </c>
      <c r="B1974" s="162" t="s">
        <v>650</v>
      </c>
      <c r="C1974" s="202"/>
      <c r="D1974" s="370" t="s">
        <v>807</v>
      </c>
      <c r="E1974" s="127" t="s">
        <v>206</v>
      </c>
      <c r="F1974" s="428"/>
      <c r="G1974" s="121">
        <v>150000</v>
      </c>
      <c r="H1974" s="18"/>
      <c r="I1974" s="359">
        <v>150000</v>
      </c>
    </row>
    <row r="1975" spans="1:9" ht="18" x14ac:dyDescent="0.2">
      <c r="A1975" s="785">
        <v>22020103</v>
      </c>
      <c r="B1975" s="162" t="s">
        <v>650</v>
      </c>
      <c r="C1975" s="202"/>
      <c r="D1975" s="370" t="s">
        <v>807</v>
      </c>
      <c r="E1975" s="127" t="s">
        <v>207</v>
      </c>
      <c r="F1975" s="269"/>
      <c r="G1975" s="121"/>
      <c r="H1975" s="269"/>
      <c r="I1975" s="359"/>
    </row>
    <row r="1976" spans="1:9" ht="18" x14ac:dyDescent="0.2">
      <c r="A1976" s="785">
        <v>22020104</v>
      </c>
      <c r="B1976" s="162" t="s">
        <v>650</v>
      </c>
      <c r="C1976" s="202"/>
      <c r="D1976" s="370" t="s">
        <v>807</v>
      </c>
      <c r="E1976" s="127" t="s">
        <v>208</v>
      </c>
      <c r="F1976" s="269"/>
      <c r="G1976" s="121"/>
      <c r="H1976" s="269"/>
      <c r="I1976" s="359"/>
    </row>
    <row r="1977" spans="1:9" s="60" customFormat="1" ht="18" x14ac:dyDescent="0.2">
      <c r="A1977" s="245">
        <v>22022000</v>
      </c>
      <c r="B1977" s="85"/>
      <c r="C1977" s="187"/>
      <c r="D1977" s="374" t="s">
        <v>807</v>
      </c>
      <c r="E1977" s="86" t="s">
        <v>246</v>
      </c>
      <c r="F1977" s="82"/>
      <c r="G1977" s="397"/>
      <c r="H1977" s="82"/>
      <c r="I1977" s="361"/>
    </row>
    <row r="1978" spans="1:9" ht="18" x14ac:dyDescent="0.2">
      <c r="A1978" s="253">
        <v>22022001</v>
      </c>
      <c r="B1978" s="162" t="s">
        <v>650</v>
      </c>
      <c r="C1978" s="174"/>
      <c r="D1978" s="370" t="s">
        <v>807</v>
      </c>
      <c r="E1978" s="84" t="s">
        <v>247</v>
      </c>
      <c r="F1978" s="80"/>
      <c r="G1978" s="121"/>
      <c r="H1978" s="80"/>
      <c r="I1978" s="359"/>
    </row>
    <row r="1979" spans="1:9" ht="18" x14ac:dyDescent="0.2">
      <c r="A1979" s="1383">
        <v>220207</v>
      </c>
      <c r="B1979" s="1434"/>
      <c r="C1979" s="204"/>
      <c r="D1979" s="374" t="s">
        <v>807</v>
      </c>
      <c r="E1979" s="157" t="s">
        <v>711</v>
      </c>
      <c r="F1979" s="80"/>
      <c r="G1979" s="121"/>
      <c r="H1979" s="80"/>
      <c r="I1979" s="359"/>
    </row>
    <row r="1980" spans="1:9" ht="18" x14ac:dyDescent="0.2">
      <c r="A1980" s="1462">
        <v>22020710</v>
      </c>
      <c r="B1980" s="162" t="s">
        <v>650</v>
      </c>
      <c r="C1980" s="204"/>
      <c r="D1980" s="370" t="s">
        <v>807</v>
      </c>
      <c r="E1980" s="158" t="s">
        <v>712</v>
      </c>
      <c r="F1980" s="80">
        <v>1830000</v>
      </c>
      <c r="G1980" s="121">
        <v>8000000</v>
      </c>
      <c r="H1980" s="80">
        <v>500000</v>
      </c>
      <c r="I1980" s="359">
        <v>10000000</v>
      </c>
    </row>
    <row r="1981" spans="1:9" ht="18.75" thickBot="1" x14ac:dyDescent="0.25">
      <c r="A1981" s="1435">
        <v>22022017</v>
      </c>
      <c r="B1981" s="1336" t="s">
        <v>650</v>
      </c>
      <c r="C1981" s="1373"/>
      <c r="D1981" s="902" t="s">
        <v>807</v>
      </c>
      <c r="E1981" s="1439" t="s">
        <v>1036</v>
      </c>
      <c r="F1981" s="1376"/>
      <c r="G1981" s="1397">
        <v>65000000</v>
      </c>
      <c r="H1981" s="1376">
        <v>3000000</v>
      </c>
      <c r="I1981" s="1398">
        <v>20000000</v>
      </c>
    </row>
    <row r="1982" spans="1:9" ht="18.75" thickBot="1" x14ac:dyDescent="0.25">
      <c r="A1982" s="1458"/>
      <c r="B1982" s="1459"/>
      <c r="C1982" s="1460"/>
      <c r="D1982" s="1459"/>
      <c r="E1982" s="1461" t="s">
        <v>164</v>
      </c>
      <c r="F1982" s="1369">
        <f>SUM(F1938:F1968)</f>
        <v>0</v>
      </c>
      <c r="G1982" s="1369">
        <f>SUM(G1938:G1968)</f>
        <v>0</v>
      </c>
      <c r="H1982" s="1369">
        <f>SUM(H1938:H1968)</f>
        <v>0</v>
      </c>
      <c r="I1982" s="1428">
        <f>SUM(I1938:I1968)</f>
        <v>0</v>
      </c>
    </row>
    <row r="1983" spans="1:9" ht="18.75" thickBot="1" x14ac:dyDescent="0.25">
      <c r="A1983" s="588"/>
      <c r="B1983" s="589"/>
      <c r="C1983" s="590"/>
      <c r="D1983" s="589"/>
      <c r="E1983" s="591" t="s">
        <v>203</v>
      </c>
      <c r="F1983" s="517">
        <f>SUM(F1973:F1981)</f>
        <v>1830000</v>
      </c>
      <c r="G1983" s="517">
        <f>SUM(G1973:G1981)</f>
        <v>73150000</v>
      </c>
      <c r="H1983" s="517">
        <f>SUM(H1973:H1981)</f>
        <v>3500000</v>
      </c>
      <c r="I1983" s="517">
        <f>SUM(I1973:I1981)</f>
        <v>30150000</v>
      </c>
    </row>
    <row r="1984" spans="1:9" ht="18.75" thickBot="1" x14ac:dyDescent="0.25">
      <c r="A1984" s="425"/>
      <c r="B1984" s="425"/>
      <c r="C1984" s="426"/>
      <c r="D1984" s="425"/>
      <c r="E1984" s="427" t="s">
        <v>296</v>
      </c>
      <c r="F1984" s="385">
        <f>SUM(F1982:F1983)</f>
        <v>1830000</v>
      </c>
      <c r="G1984" s="385">
        <f>SUM(G1982:G1983)</f>
        <v>73150000</v>
      </c>
      <c r="H1984" s="385">
        <f>SUM(H1982:H1983)</f>
        <v>3500000</v>
      </c>
      <c r="I1984" s="385">
        <f>SUM(I1982:I1983)</f>
        <v>30150000</v>
      </c>
    </row>
    <row r="1985" spans="1:9" ht="22.5" x14ac:dyDescent="0.25">
      <c r="A1985" s="1535" t="s">
        <v>786</v>
      </c>
      <c r="B1985" s="1536"/>
      <c r="C1985" s="1536"/>
      <c r="D1985" s="1536"/>
      <c r="E1985" s="1536"/>
      <c r="F1985" s="1536"/>
      <c r="G1985" s="1536"/>
      <c r="H1985" s="1536"/>
      <c r="I1985" s="1537"/>
    </row>
    <row r="1986" spans="1:9" ht="19.5" x14ac:dyDescent="0.2">
      <c r="A1986" s="1538" t="s">
        <v>487</v>
      </c>
      <c r="B1986" s="1539"/>
      <c r="C1986" s="1539"/>
      <c r="D1986" s="1539"/>
      <c r="E1986" s="1539"/>
      <c r="F1986" s="1539"/>
      <c r="G1986" s="1539"/>
      <c r="H1986" s="1539"/>
      <c r="I1986" s="1540"/>
    </row>
    <row r="1987" spans="1:9" ht="21.75" customHeight="1" x14ac:dyDescent="0.25">
      <c r="A1987" s="1541" t="s">
        <v>1392</v>
      </c>
      <c r="B1987" s="1542"/>
      <c r="C1987" s="1542"/>
      <c r="D1987" s="1542"/>
      <c r="E1987" s="1542"/>
      <c r="F1987" s="1542"/>
      <c r="G1987" s="1542"/>
      <c r="H1987" s="1542"/>
      <c r="I1987" s="1543"/>
    </row>
    <row r="1988" spans="1:9" ht="20.25" customHeight="1" thickBot="1" x14ac:dyDescent="0.3">
      <c r="A1988" s="1571" t="s">
        <v>330</v>
      </c>
      <c r="B1988" s="1571"/>
      <c r="C1988" s="1571"/>
      <c r="D1988" s="1571"/>
      <c r="E1988" s="1571"/>
      <c r="F1988" s="1571"/>
      <c r="G1988" s="1571"/>
      <c r="H1988" s="1571"/>
      <c r="I1988" s="1571"/>
    </row>
    <row r="1989" spans="1:9" ht="18.75" customHeight="1" thickBot="1" x14ac:dyDescent="0.25">
      <c r="A1989" s="1550" t="s">
        <v>462</v>
      </c>
      <c r="B1989" s="1551"/>
      <c r="C1989" s="1551"/>
      <c r="D1989" s="1551"/>
      <c r="E1989" s="1551"/>
      <c r="F1989" s="1551"/>
      <c r="G1989" s="1551"/>
      <c r="H1989" s="1551"/>
      <c r="I1989" s="1552"/>
    </row>
    <row r="1990" spans="1:9" s="120" customFormat="1" ht="52.5" thickBot="1" x14ac:dyDescent="0.25">
      <c r="A1990" s="164" t="s">
        <v>699</v>
      </c>
      <c r="B1990" s="2" t="s">
        <v>459</v>
      </c>
      <c r="C1990" s="172" t="s">
        <v>455</v>
      </c>
      <c r="D1990" s="2" t="s">
        <v>458</v>
      </c>
      <c r="E1990" s="8" t="s">
        <v>1</v>
      </c>
      <c r="F1990" s="2" t="s">
        <v>1393</v>
      </c>
      <c r="G1990" s="2" t="s">
        <v>1394</v>
      </c>
      <c r="H1990" s="2" t="s">
        <v>1395</v>
      </c>
      <c r="I1990" s="2" t="s">
        <v>1396</v>
      </c>
    </row>
    <row r="1991" spans="1:9" ht="18" x14ac:dyDescent="0.2">
      <c r="A1991" s="244">
        <v>53500100101</v>
      </c>
      <c r="B1991" s="81" t="s">
        <v>650</v>
      </c>
      <c r="C1991" s="203"/>
      <c r="D1991" s="496" t="s">
        <v>807</v>
      </c>
      <c r="E1991" s="143" t="s">
        <v>369</v>
      </c>
      <c r="F1991" s="62">
        <f>F2062</f>
        <v>28697859.25</v>
      </c>
      <c r="G1991" s="62">
        <f>G2062</f>
        <v>80103932</v>
      </c>
      <c r="H1991" s="62">
        <f>H2062</f>
        <v>61783098.25</v>
      </c>
      <c r="I1991" s="62">
        <f>I2062</f>
        <v>94190531</v>
      </c>
    </row>
    <row r="1992" spans="1:9" ht="18" x14ac:dyDescent="0.2">
      <c r="A1992" s="245">
        <v>53500100102</v>
      </c>
      <c r="B1992" s="81" t="s">
        <v>650</v>
      </c>
      <c r="C1992" s="187"/>
      <c r="D1992" s="496" t="s">
        <v>807</v>
      </c>
      <c r="E1992" s="97" t="s">
        <v>460</v>
      </c>
      <c r="F1992" s="144">
        <f>F2117</f>
        <v>77375593.75</v>
      </c>
      <c r="G1992" s="144">
        <f>G2117</f>
        <v>75282940.349999994</v>
      </c>
      <c r="H1992" s="144">
        <f>H2117</f>
        <v>84918048.5</v>
      </c>
      <c r="I1992" s="144">
        <f>I2117</f>
        <v>74137398</v>
      </c>
    </row>
    <row r="1993" spans="1:9" ht="18" x14ac:dyDescent="0.2">
      <c r="A1993" s="245">
        <v>53500100103</v>
      </c>
      <c r="B1993" s="81" t="s">
        <v>650</v>
      </c>
      <c r="C1993" s="187"/>
      <c r="D1993" s="496" t="s">
        <v>807</v>
      </c>
      <c r="E1993" s="97" t="s">
        <v>461</v>
      </c>
      <c r="F1993" s="64">
        <f>F2182</f>
        <v>62430371.100000001</v>
      </c>
      <c r="G1993" s="64">
        <f>G2182</f>
        <v>71140080.300000012</v>
      </c>
      <c r="H1993" s="64">
        <f>H2182</f>
        <v>48320060.225000001</v>
      </c>
      <c r="I1993" s="64">
        <f>I2182</f>
        <v>74160080.299999997</v>
      </c>
    </row>
    <row r="1994" spans="1:9" ht="27.95" customHeight="1" thickBot="1" x14ac:dyDescent="0.25">
      <c r="A1994" s="246"/>
      <c r="B1994" s="70"/>
      <c r="C1994" s="178"/>
      <c r="D1994" s="70"/>
      <c r="E1994" s="71"/>
      <c r="F1994" s="73"/>
      <c r="G1994" s="341"/>
      <c r="H1994" s="94"/>
      <c r="I1994" s="348"/>
    </row>
    <row r="1995" spans="1:9" ht="27.95" customHeight="1" thickBot="1" x14ac:dyDescent="0.25">
      <c r="A1995" s="166"/>
      <c r="B1995" s="98"/>
      <c r="C1995" s="190"/>
      <c r="D1995" s="98"/>
      <c r="E1995" s="59" t="s">
        <v>296</v>
      </c>
      <c r="F1995" s="592">
        <f>SUM(F1991:F1994)</f>
        <v>168503824.09999999</v>
      </c>
      <c r="G1995" s="592">
        <f>SUM(G1991:G1994)</f>
        <v>226526952.65000001</v>
      </c>
      <c r="H1995" s="592">
        <f>SUM(H1991:H1994)</f>
        <v>195021206.97499999</v>
      </c>
      <c r="I1995" s="66">
        <f>SUM(I1991:I1994)</f>
        <v>242488009.30000001</v>
      </c>
    </row>
    <row r="1996" spans="1:9" ht="18.75" thickBot="1" x14ac:dyDescent="0.25">
      <c r="A1996" s="1586" t="s">
        <v>508</v>
      </c>
      <c r="B1996" s="1587"/>
      <c r="C1996" s="1587"/>
      <c r="D1996" s="1587"/>
      <c r="E1996" s="1587"/>
      <c r="F1996" s="1587"/>
      <c r="G1996" s="1587"/>
      <c r="H1996" s="1587"/>
      <c r="I1996" s="1588"/>
    </row>
    <row r="1997" spans="1:9" ht="18" x14ac:dyDescent="0.2">
      <c r="A1997" s="247"/>
      <c r="B1997" s="67"/>
      <c r="C1997" s="177"/>
      <c r="D1997" s="67"/>
      <c r="E1997" s="145" t="s">
        <v>164</v>
      </c>
      <c r="F1997" s="618">
        <f t="shared" ref="F1997:I1998" si="60">SUM(F2060+F2115+F2180)</f>
        <v>108552969.09999999</v>
      </c>
      <c r="G1997" s="618">
        <f t="shared" si="60"/>
        <v>96526952.650000006</v>
      </c>
      <c r="H1997" s="618">
        <f t="shared" si="60"/>
        <v>66531006.975000001</v>
      </c>
      <c r="I1997" s="69">
        <f t="shared" si="60"/>
        <v>103588009.3</v>
      </c>
    </row>
    <row r="1998" spans="1:9" ht="18.75" thickBot="1" x14ac:dyDescent="0.25">
      <c r="A1998" s="246"/>
      <c r="B1998" s="70"/>
      <c r="C1998" s="178"/>
      <c r="D1998" s="70"/>
      <c r="E1998" s="117" t="s">
        <v>203</v>
      </c>
      <c r="F1998" s="593">
        <f t="shared" si="60"/>
        <v>59950855</v>
      </c>
      <c r="G1998" s="593">
        <f t="shared" si="60"/>
        <v>130000000</v>
      </c>
      <c r="H1998" s="593">
        <f t="shared" si="60"/>
        <v>128490200</v>
      </c>
      <c r="I1998" s="73">
        <f t="shared" si="60"/>
        <v>138900000</v>
      </c>
    </row>
    <row r="1999" spans="1:9" ht="18.75" thickBot="1" x14ac:dyDescent="0.25">
      <c r="A1999" s="166"/>
      <c r="B1999" s="98"/>
      <c r="C1999" s="190"/>
      <c r="D1999" s="98"/>
      <c r="E1999" s="59" t="s">
        <v>296</v>
      </c>
      <c r="F1999" s="592">
        <f>SUM(F1997:F1998)</f>
        <v>168503824.09999999</v>
      </c>
      <c r="G1999" s="592">
        <f>SUM(G1997:G1998)</f>
        <v>226526952.65000001</v>
      </c>
      <c r="H1999" s="592">
        <f>SUM(H1997:H1998)</f>
        <v>195021206.97499999</v>
      </c>
      <c r="I1999" s="66">
        <f>SUM(I1998:I1998)</f>
        <v>138900000</v>
      </c>
    </row>
    <row r="2000" spans="1:9" ht="22.5" x14ac:dyDescent="0.25">
      <c r="A2000" s="1535" t="s">
        <v>786</v>
      </c>
      <c r="B2000" s="1536"/>
      <c r="C2000" s="1536"/>
      <c r="D2000" s="1536"/>
      <c r="E2000" s="1536"/>
      <c r="F2000" s="1536"/>
      <c r="G2000" s="1536"/>
      <c r="H2000" s="1536"/>
      <c r="I2000" s="1537"/>
    </row>
    <row r="2001" spans="1:9" ht="19.5" x14ac:dyDescent="0.2">
      <c r="A2001" s="1538" t="s">
        <v>487</v>
      </c>
      <c r="B2001" s="1539"/>
      <c r="C2001" s="1539"/>
      <c r="D2001" s="1539"/>
      <c r="E2001" s="1539"/>
      <c r="F2001" s="1539"/>
      <c r="G2001" s="1539"/>
      <c r="H2001" s="1539"/>
      <c r="I2001" s="1540"/>
    </row>
    <row r="2002" spans="1:9" ht="22.5" x14ac:dyDescent="0.25">
      <c r="A2002" s="1541" t="s">
        <v>1392</v>
      </c>
      <c r="B2002" s="1542"/>
      <c r="C2002" s="1542"/>
      <c r="D2002" s="1542"/>
      <c r="E2002" s="1542"/>
      <c r="F2002" s="1542"/>
      <c r="G2002" s="1542"/>
      <c r="H2002" s="1542"/>
      <c r="I2002" s="1543"/>
    </row>
    <row r="2003" spans="1:9" ht="18.75" customHeight="1" thickBot="1" x14ac:dyDescent="0.3">
      <c r="A2003" s="1571" t="s">
        <v>277</v>
      </c>
      <c r="B2003" s="1571"/>
      <c r="C2003" s="1571"/>
      <c r="D2003" s="1571"/>
      <c r="E2003" s="1571"/>
      <c r="F2003" s="1571"/>
      <c r="G2003" s="1571"/>
      <c r="H2003" s="1571"/>
      <c r="I2003" s="1571"/>
    </row>
    <row r="2004" spans="1:9" ht="18.75" customHeight="1" thickBot="1" x14ac:dyDescent="0.25">
      <c r="A2004" s="1568" t="s">
        <v>463</v>
      </c>
      <c r="B2004" s="1569"/>
      <c r="C2004" s="1569"/>
      <c r="D2004" s="1569"/>
      <c r="E2004" s="1569"/>
      <c r="F2004" s="1569"/>
      <c r="G2004" s="1569"/>
      <c r="H2004" s="1569"/>
      <c r="I2004" s="1570"/>
    </row>
    <row r="2005" spans="1:9" ht="57" customHeight="1" thickBot="1" x14ac:dyDescent="0.25">
      <c r="A2005" s="1363" t="s">
        <v>465</v>
      </c>
      <c r="B2005" s="163" t="s">
        <v>459</v>
      </c>
      <c r="C2005" s="1364" t="s">
        <v>455</v>
      </c>
      <c r="D2005" s="163" t="s">
        <v>458</v>
      </c>
      <c r="E2005" s="1285" t="s">
        <v>1</v>
      </c>
      <c r="F2005" s="163" t="s">
        <v>1393</v>
      </c>
      <c r="G2005" s="163" t="s">
        <v>1394</v>
      </c>
      <c r="H2005" s="163" t="s">
        <v>1395</v>
      </c>
      <c r="I2005" s="163" t="s">
        <v>1396</v>
      </c>
    </row>
    <row r="2006" spans="1:9" ht="18" x14ac:dyDescent="0.2">
      <c r="A2006" s="1469">
        <v>20000000</v>
      </c>
      <c r="B2006" s="89"/>
      <c r="C2006" s="1470"/>
      <c r="D2006" s="1370" t="s">
        <v>807</v>
      </c>
      <c r="E2006" s="1471" t="s">
        <v>163</v>
      </c>
      <c r="F2006" s="1327"/>
      <c r="G2006" s="1371"/>
      <c r="H2006" s="1327"/>
      <c r="I2006" s="352"/>
    </row>
    <row r="2007" spans="1:9" ht="18" x14ac:dyDescent="0.2">
      <c r="A2007" s="260">
        <v>21000000</v>
      </c>
      <c r="B2007" s="78"/>
      <c r="C2007" s="214"/>
      <c r="D2007" s="374" t="s">
        <v>807</v>
      </c>
      <c r="E2007" s="146" t="s">
        <v>164</v>
      </c>
      <c r="F2007" s="44"/>
      <c r="G2007" s="18"/>
      <c r="H2007" s="44"/>
      <c r="I2007" s="19"/>
    </row>
    <row r="2008" spans="1:9" ht="18" x14ac:dyDescent="0.2">
      <c r="A2008" s="260">
        <v>21010000</v>
      </c>
      <c r="B2008" s="78"/>
      <c r="C2008" s="214"/>
      <c r="D2008" s="374" t="s">
        <v>807</v>
      </c>
      <c r="E2008" s="146" t="s">
        <v>165</v>
      </c>
      <c r="F2008" s="44"/>
      <c r="G2008" s="18"/>
      <c r="H2008" s="44"/>
      <c r="I2008" s="19"/>
    </row>
    <row r="2009" spans="1:9" ht="18" x14ac:dyDescent="0.2">
      <c r="A2009" s="250">
        <v>21010103</v>
      </c>
      <c r="B2009" s="162" t="s">
        <v>650</v>
      </c>
      <c r="C2009" s="184"/>
      <c r="D2009" s="370" t="s">
        <v>807</v>
      </c>
      <c r="E2009" s="79" t="s">
        <v>168</v>
      </c>
      <c r="F2009" s="29">
        <v>1868037.75</v>
      </c>
      <c r="G2009" s="29">
        <v>834868</v>
      </c>
      <c r="H2009" s="44">
        <f>G2009/12*9</f>
        <v>626151</v>
      </c>
      <c r="I2009" s="720">
        <f>WESH!D22</f>
        <v>834868</v>
      </c>
    </row>
    <row r="2010" spans="1:9" ht="18" x14ac:dyDescent="0.2">
      <c r="A2010" s="250">
        <v>21010104</v>
      </c>
      <c r="B2010" s="162" t="s">
        <v>650</v>
      </c>
      <c r="C2010" s="184"/>
      <c r="D2010" s="370" t="s">
        <v>807</v>
      </c>
      <c r="E2010" s="79" t="s">
        <v>169</v>
      </c>
      <c r="F2010" s="29">
        <v>1368554.25</v>
      </c>
      <c r="G2010" s="29">
        <v>454472</v>
      </c>
      <c r="H2010" s="44">
        <f>G2010/12*9</f>
        <v>340854</v>
      </c>
      <c r="I2010" s="720">
        <f>WESH!D20</f>
        <v>454472</v>
      </c>
    </row>
    <row r="2011" spans="1:9" ht="18" x14ac:dyDescent="0.2">
      <c r="A2011" s="250">
        <v>21010105</v>
      </c>
      <c r="B2011" s="162" t="s">
        <v>650</v>
      </c>
      <c r="C2011" s="184"/>
      <c r="D2011" s="370" t="s">
        <v>807</v>
      </c>
      <c r="E2011" s="79" t="s">
        <v>170</v>
      </c>
      <c r="F2011" s="29">
        <v>1146435</v>
      </c>
      <c r="G2011" s="29"/>
      <c r="H2011" s="44"/>
      <c r="I2011" s="720"/>
    </row>
    <row r="2012" spans="1:9" ht="18" x14ac:dyDescent="0.2">
      <c r="A2012" s="230">
        <v>21010106</v>
      </c>
      <c r="B2012" s="162" t="s">
        <v>650</v>
      </c>
      <c r="C2012" s="184"/>
      <c r="D2012" s="370" t="s">
        <v>807</v>
      </c>
      <c r="E2012" s="79" t="s">
        <v>171</v>
      </c>
      <c r="F2012" s="29"/>
      <c r="G2012" s="29"/>
      <c r="H2012" s="29"/>
      <c r="I2012" s="720"/>
    </row>
    <row r="2013" spans="1:9" ht="18" x14ac:dyDescent="0.2">
      <c r="A2013" s="234"/>
      <c r="B2013" s="162" t="s">
        <v>650</v>
      </c>
      <c r="C2013" s="184"/>
      <c r="D2013" s="370" t="s">
        <v>807</v>
      </c>
      <c r="E2013" s="63" t="s">
        <v>686</v>
      </c>
      <c r="F2013" s="29"/>
      <c r="G2013" s="29">
        <v>193401</v>
      </c>
      <c r="H2013" s="269"/>
      <c r="I2013" s="19">
        <v>4800000</v>
      </c>
    </row>
    <row r="2014" spans="1:9" ht="18" x14ac:dyDescent="0.2">
      <c r="A2014" s="249">
        <v>21020300</v>
      </c>
      <c r="B2014" s="78"/>
      <c r="C2014" s="182"/>
      <c r="D2014" s="374" t="s">
        <v>807</v>
      </c>
      <c r="E2014" s="11" t="s">
        <v>192</v>
      </c>
      <c r="F2014" s="29"/>
      <c r="G2014" s="29"/>
      <c r="H2014" s="269"/>
      <c r="I2014" s="720"/>
    </row>
    <row r="2015" spans="1:9" ht="18" x14ac:dyDescent="0.2">
      <c r="A2015" s="250">
        <v>21020301</v>
      </c>
      <c r="B2015" s="162" t="s">
        <v>650</v>
      </c>
      <c r="C2015" s="184"/>
      <c r="D2015" s="370" t="s">
        <v>807</v>
      </c>
      <c r="E2015" s="63" t="s">
        <v>177</v>
      </c>
      <c r="F2015" s="29">
        <v>755358</v>
      </c>
      <c r="G2015" s="29">
        <v>292203.8</v>
      </c>
      <c r="H2015" s="44">
        <f t="shared" ref="H2015:H2020" si="61">G2015/12*9</f>
        <v>219152.84999999998</v>
      </c>
      <c r="I2015" s="720">
        <f>WESH!F22</f>
        <v>292203.8</v>
      </c>
    </row>
    <row r="2016" spans="1:9" ht="18" x14ac:dyDescent="0.2">
      <c r="A2016" s="250">
        <v>21020302</v>
      </c>
      <c r="B2016" s="162" t="s">
        <v>650</v>
      </c>
      <c r="C2016" s="184"/>
      <c r="D2016" s="370" t="s">
        <v>807</v>
      </c>
      <c r="E2016" s="63" t="s">
        <v>178</v>
      </c>
      <c r="F2016" s="29">
        <v>433112.25</v>
      </c>
      <c r="G2016" s="29">
        <v>166973.6</v>
      </c>
      <c r="H2016" s="44">
        <f t="shared" si="61"/>
        <v>125230.20000000001</v>
      </c>
      <c r="I2016" s="720">
        <f>WESH!G22</f>
        <v>166973.6</v>
      </c>
    </row>
    <row r="2017" spans="1:9" ht="18" x14ac:dyDescent="0.2">
      <c r="A2017" s="250">
        <v>21020303</v>
      </c>
      <c r="B2017" s="162" t="s">
        <v>650</v>
      </c>
      <c r="C2017" s="184"/>
      <c r="D2017" s="370" t="s">
        <v>807</v>
      </c>
      <c r="E2017" s="63" t="s">
        <v>179</v>
      </c>
      <c r="F2017" s="29">
        <v>462485.25</v>
      </c>
      <c r="G2017" s="29">
        <v>7560</v>
      </c>
      <c r="H2017" s="44">
        <f t="shared" si="61"/>
        <v>5670</v>
      </c>
      <c r="I2017" s="720">
        <f>WESH!H22</f>
        <v>7560</v>
      </c>
    </row>
    <row r="2018" spans="1:9" ht="18" x14ac:dyDescent="0.2">
      <c r="A2018" s="250">
        <v>21020304</v>
      </c>
      <c r="B2018" s="162" t="s">
        <v>650</v>
      </c>
      <c r="C2018" s="184"/>
      <c r="D2018" s="370" t="s">
        <v>807</v>
      </c>
      <c r="E2018" s="63" t="s">
        <v>180</v>
      </c>
      <c r="F2018" s="29">
        <v>110867.25</v>
      </c>
      <c r="G2018" s="29">
        <v>41743.4</v>
      </c>
      <c r="H2018" s="44">
        <f t="shared" si="61"/>
        <v>31307.550000000003</v>
      </c>
      <c r="I2018" s="720">
        <f>WESH!I22</f>
        <v>41743.4</v>
      </c>
    </row>
    <row r="2019" spans="1:9" ht="18" x14ac:dyDescent="0.2">
      <c r="A2019" s="250">
        <v>21020312</v>
      </c>
      <c r="B2019" s="162" t="s">
        <v>650</v>
      </c>
      <c r="C2019" s="184"/>
      <c r="D2019" s="370" t="s">
        <v>807</v>
      </c>
      <c r="E2019" s="63" t="s">
        <v>183</v>
      </c>
      <c r="F2019" s="29">
        <v>0</v>
      </c>
      <c r="G2019" s="29"/>
      <c r="H2019" s="44">
        <f t="shared" si="61"/>
        <v>0</v>
      </c>
      <c r="I2019" s="720"/>
    </row>
    <row r="2020" spans="1:9" ht="18" x14ac:dyDescent="0.2">
      <c r="A2020" s="250">
        <v>21020315</v>
      </c>
      <c r="B2020" s="162" t="s">
        <v>650</v>
      </c>
      <c r="C2020" s="184"/>
      <c r="D2020" s="370" t="s">
        <v>807</v>
      </c>
      <c r="E2020" s="63" t="s">
        <v>186</v>
      </c>
      <c r="F2020" s="29">
        <v>182840.25</v>
      </c>
      <c r="G2020" s="29">
        <v>65743.399999999994</v>
      </c>
      <c r="H2020" s="44">
        <f t="shared" si="61"/>
        <v>49307.549999999996</v>
      </c>
      <c r="I2020" s="720">
        <f>WESH!J22</f>
        <v>65743.399999999994</v>
      </c>
    </row>
    <row r="2021" spans="1:9" ht="18" x14ac:dyDescent="0.2">
      <c r="A2021" s="230">
        <v>21020314</v>
      </c>
      <c r="B2021" s="162" t="s">
        <v>650</v>
      </c>
      <c r="C2021" s="184"/>
      <c r="D2021" s="370" t="s">
        <v>807</v>
      </c>
      <c r="E2021" s="63" t="s">
        <v>523</v>
      </c>
      <c r="F2021" s="29"/>
      <c r="G2021" s="29"/>
      <c r="H2021" s="29"/>
      <c r="I2021" s="720"/>
    </row>
    <row r="2022" spans="1:9" ht="18" x14ac:dyDescent="0.2">
      <c r="A2022" s="230">
        <v>21020305</v>
      </c>
      <c r="B2022" s="162" t="s">
        <v>650</v>
      </c>
      <c r="C2022" s="184"/>
      <c r="D2022" s="370" t="s">
        <v>807</v>
      </c>
      <c r="E2022" s="63" t="s">
        <v>524</v>
      </c>
      <c r="F2022" s="29"/>
      <c r="G2022" s="29"/>
      <c r="H2022" s="29"/>
      <c r="I2022" s="720"/>
    </row>
    <row r="2023" spans="1:9" ht="18" x14ac:dyDescent="0.2">
      <c r="A2023" s="230">
        <v>21020306</v>
      </c>
      <c r="B2023" s="162" t="s">
        <v>650</v>
      </c>
      <c r="C2023" s="184"/>
      <c r="D2023" s="370" t="s">
        <v>807</v>
      </c>
      <c r="E2023" s="63" t="s">
        <v>525</v>
      </c>
      <c r="F2023" s="29"/>
      <c r="G2023" s="29"/>
      <c r="H2023" s="29"/>
      <c r="I2023" s="720"/>
    </row>
    <row r="2024" spans="1:9" ht="18" x14ac:dyDescent="0.2">
      <c r="A2024" s="249">
        <v>21020400</v>
      </c>
      <c r="B2024" s="78"/>
      <c r="C2024" s="182"/>
      <c r="D2024" s="374" t="s">
        <v>807</v>
      </c>
      <c r="E2024" s="11" t="s">
        <v>193</v>
      </c>
      <c r="F2024" s="29"/>
      <c r="G2024" s="29"/>
      <c r="H2024" s="29"/>
      <c r="I2024" s="720"/>
    </row>
    <row r="2025" spans="1:9" ht="18" x14ac:dyDescent="0.2">
      <c r="A2025" s="250">
        <v>21020401</v>
      </c>
      <c r="B2025" s="162" t="s">
        <v>650</v>
      </c>
      <c r="C2025" s="184"/>
      <c r="D2025" s="370" t="s">
        <v>807</v>
      </c>
      <c r="E2025" s="63" t="s">
        <v>177</v>
      </c>
      <c r="F2025" s="29">
        <v>282489</v>
      </c>
      <c r="G2025" s="29">
        <v>159065.19999999998</v>
      </c>
      <c r="H2025" s="44">
        <f t="shared" ref="H2025:H2030" si="62">G2025/12*9</f>
        <v>119298.9</v>
      </c>
      <c r="I2025" s="720">
        <f>WESH!F20</f>
        <v>159065.19999999998</v>
      </c>
    </row>
    <row r="2026" spans="1:9" ht="18" x14ac:dyDescent="0.2">
      <c r="A2026" s="250">
        <v>21020402</v>
      </c>
      <c r="B2026" s="162" t="s">
        <v>650</v>
      </c>
      <c r="C2026" s="184"/>
      <c r="D2026" s="370" t="s">
        <v>807</v>
      </c>
      <c r="E2026" s="63" t="s">
        <v>178</v>
      </c>
      <c r="F2026" s="29">
        <v>186327</v>
      </c>
      <c r="G2026" s="29">
        <v>90894.400000000009</v>
      </c>
      <c r="H2026" s="44">
        <f t="shared" si="62"/>
        <v>68170.8</v>
      </c>
      <c r="I2026" s="720">
        <f>WESH!G20</f>
        <v>90894.400000000009</v>
      </c>
    </row>
    <row r="2027" spans="1:9" ht="18" x14ac:dyDescent="0.2">
      <c r="A2027" s="250">
        <v>21020403</v>
      </c>
      <c r="B2027" s="162" t="s">
        <v>650</v>
      </c>
      <c r="C2027" s="184"/>
      <c r="D2027" s="370" t="s">
        <v>807</v>
      </c>
      <c r="E2027" s="63" t="s">
        <v>179</v>
      </c>
      <c r="F2027" s="29">
        <v>21906.75</v>
      </c>
      <c r="G2027" s="29">
        <v>7560</v>
      </c>
      <c r="H2027" s="44">
        <f t="shared" si="62"/>
        <v>5670</v>
      </c>
      <c r="I2027" s="720">
        <f>WESH!H20</f>
        <v>7560</v>
      </c>
    </row>
    <row r="2028" spans="1:9" ht="18" x14ac:dyDescent="0.2">
      <c r="A2028" s="250">
        <v>21020404</v>
      </c>
      <c r="B2028" s="162" t="s">
        <v>650</v>
      </c>
      <c r="C2028" s="184"/>
      <c r="D2028" s="370" t="s">
        <v>807</v>
      </c>
      <c r="E2028" s="63" t="s">
        <v>180</v>
      </c>
      <c r="F2028" s="29">
        <v>503349.75</v>
      </c>
      <c r="G2028" s="29">
        <v>22723.600000000002</v>
      </c>
      <c r="H2028" s="44">
        <f t="shared" si="62"/>
        <v>17042.7</v>
      </c>
      <c r="I2028" s="720">
        <f>WESH!I20</f>
        <v>22723.600000000002</v>
      </c>
    </row>
    <row r="2029" spans="1:9" ht="18" x14ac:dyDescent="0.2">
      <c r="A2029" s="250">
        <v>21020412</v>
      </c>
      <c r="B2029" s="162" t="s">
        <v>650</v>
      </c>
      <c r="C2029" s="184"/>
      <c r="D2029" s="370" t="s">
        <v>807</v>
      </c>
      <c r="E2029" s="63" t="s">
        <v>183</v>
      </c>
      <c r="F2029" s="29">
        <v>0</v>
      </c>
      <c r="G2029" s="29"/>
      <c r="H2029" s="44">
        <f t="shared" si="62"/>
        <v>0</v>
      </c>
      <c r="I2029" s="720"/>
    </row>
    <row r="2030" spans="1:9" ht="18" x14ac:dyDescent="0.2">
      <c r="A2030" s="250">
        <v>21020415</v>
      </c>
      <c r="B2030" s="162" t="s">
        <v>650</v>
      </c>
      <c r="C2030" s="184"/>
      <c r="D2030" s="370" t="s">
        <v>807</v>
      </c>
      <c r="E2030" s="63" t="s">
        <v>186</v>
      </c>
      <c r="F2030" s="29">
        <v>62487</v>
      </c>
      <c r="G2030" s="29">
        <v>46723.600000000006</v>
      </c>
      <c r="H2030" s="44">
        <f t="shared" si="62"/>
        <v>35042.700000000004</v>
      </c>
      <c r="I2030" s="720">
        <f>WESH!J20</f>
        <v>46723.600000000006</v>
      </c>
    </row>
    <row r="2031" spans="1:9" ht="18" x14ac:dyDescent="0.2">
      <c r="A2031" s="249">
        <v>21020500</v>
      </c>
      <c r="B2031" s="78"/>
      <c r="C2031" s="182"/>
      <c r="D2031" s="374" t="s">
        <v>807</v>
      </c>
      <c r="E2031" s="11" t="s">
        <v>194</v>
      </c>
      <c r="F2031" s="29">
        <v>0</v>
      </c>
      <c r="G2031" s="29"/>
      <c r="H2031" s="44"/>
      <c r="I2031" s="720"/>
    </row>
    <row r="2032" spans="1:9" ht="18" x14ac:dyDescent="0.2">
      <c r="A2032" s="250">
        <v>21020501</v>
      </c>
      <c r="B2032" s="162" t="s">
        <v>650</v>
      </c>
      <c r="C2032" s="184"/>
      <c r="D2032" s="370" t="s">
        <v>807</v>
      </c>
      <c r="E2032" s="63" t="s">
        <v>177</v>
      </c>
      <c r="F2032" s="29">
        <v>290847</v>
      </c>
      <c r="G2032" s="29"/>
      <c r="H2032" s="44"/>
      <c r="I2032" s="720"/>
    </row>
    <row r="2033" spans="1:9" ht="18" x14ac:dyDescent="0.2">
      <c r="A2033" s="251">
        <v>21020502</v>
      </c>
      <c r="B2033" s="162" t="s">
        <v>650</v>
      </c>
      <c r="C2033" s="186"/>
      <c r="D2033" s="370" t="s">
        <v>807</v>
      </c>
      <c r="E2033" s="63" t="s">
        <v>178</v>
      </c>
      <c r="F2033" s="29">
        <v>151320</v>
      </c>
      <c r="G2033" s="29"/>
      <c r="H2033" s="44"/>
      <c r="I2033" s="720"/>
    </row>
    <row r="2034" spans="1:9" ht="18" x14ac:dyDescent="0.2">
      <c r="A2034" s="251">
        <v>21020503</v>
      </c>
      <c r="B2034" s="162" t="s">
        <v>650</v>
      </c>
      <c r="C2034" s="186"/>
      <c r="D2034" s="370" t="s">
        <v>807</v>
      </c>
      <c r="E2034" s="63" t="s">
        <v>179</v>
      </c>
      <c r="F2034" s="29">
        <v>16857</v>
      </c>
      <c r="G2034" s="29"/>
      <c r="H2034" s="44"/>
      <c r="I2034" s="720"/>
    </row>
    <row r="2035" spans="1:9" ht="18" x14ac:dyDescent="0.2">
      <c r="A2035" s="251">
        <v>21020504</v>
      </c>
      <c r="B2035" s="162" t="s">
        <v>650</v>
      </c>
      <c r="C2035" s="186"/>
      <c r="D2035" s="370" t="s">
        <v>807</v>
      </c>
      <c r="E2035" s="63" t="s">
        <v>180</v>
      </c>
      <c r="F2035" s="29">
        <v>64179.75</v>
      </c>
      <c r="G2035" s="29"/>
      <c r="H2035" s="44"/>
      <c r="I2035" s="720"/>
    </row>
    <row r="2036" spans="1:9" ht="18" x14ac:dyDescent="0.2">
      <c r="A2036" s="251">
        <v>21020512</v>
      </c>
      <c r="B2036" s="162" t="s">
        <v>650</v>
      </c>
      <c r="C2036" s="186"/>
      <c r="D2036" s="370" t="s">
        <v>807</v>
      </c>
      <c r="E2036" s="63" t="s">
        <v>183</v>
      </c>
      <c r="F2036" s="29">
        <v>0</v>
      </c>
      <c r="G2036" s="29"/>
      <c r="H2036" s="44"/>
      <c r="I2036" s="720"/>
    </row>
    <row r="2037" spans="1:9" ht="18" x14ac:dyDescent="0.2">
      <c r="A2037" s="251">
        <v>21020515</v>
      </c>
      <c r="B2037" s="162" t="s">
        <v>650</v>
      </c>
      <c r="C2037" s="186"/>
      <c r="D2037" s="370" t="s">
        <v>807</v>
      </c>
      <c r="E2037" s="63" t="s">
        <v>186</v>
      </c>
      <c r="F2037" s="29">
        <v>98511</v>
      </c>
      <c r="G2037" s="29"/>
      <c r="H2037" s="44"/>
      <c r="I2037" s="720"/>
    </row>
    <row r="2038" spans="1:9" ht="18" x14ac:dyDescent="0.2">
      <c r="A2038" s="252">
        <v>21020600</v>
      </c>
      <c r="B2038" s="83"/>
      <c r="C2038" s="185"/>
      <c r="D2038" s="374" t="s">
        <v>807</v>
      </c>
      <c r="E2038" s="11" t="s">
        <v>195</v>
      </c>
      <c r="F2038" s="29"/>
      <c r="G2038" s="18"/>
      <c r="H2038" s="80"/>
      <c r="I2038" s="19"/>
    </row>
    <row r="2039" spans="1:9" ht="18" x14ac:dyDescent="0.2">
      <c r="A2039" s="261">
        <v>21020605</v>
      </c>
      <c r="B2039" s="162" t="s">
        <v>650</v>
      </c>
      <c r="C2039" s="215"/>
      <c r="D2039" s="370" t="s">
        <v>807</v>
      </c>
      <c r="E2039" s="147" t="s">
        <v>198</v>
      </c>
      <c r="F2039" s="29"/>
      <c r="G2039" s="18"/>
      <c r="H2039" s="44"/>
      <c r="I2039" s="19"/>
    </row>
    <row r="2040" spans="1:9" ht="18" x14ac:dyDescent="0.2">
      <c r="A2040" s="232">
        <v>21030100</v>
      </c>
      <c r="B2040" s="85"/>
      <c r="C2040" s="187"/>
      <c r="D2040" s="374" t="s">
        <v>807</v>
      </c>
      <c r="E2040" s="58" t="s">
        <v>199</v>
      </c>
      <c r="F2040" s="74"/>
      <c r="G2040" s="29"/>
      <c r="H2040" s="29"/>
      <c r="I2040" s="720"/>
    </row>
    <row r="2041" spans="1:9" ht="18" x14ac:dyDescent="0.2">
      <c r="A2041" s="1379">
        <v>22010100</v>
      </c>
      <c r="B2041" s="162" t="s">
        <v>1322</v>
      </c>
      <c r="C2041" s="215"/>
      <c r="D2041" s="370" t="s">
        <v>807</v>
      </c>
      <c r="E2041" s="972" t="s">
        <v>1389</v>
      </c>
      <c r="F2041" s="74"/>
      <c r="G2041" s="29">
        <v>420000</v>
      </c>
      <c r="H2041" s="29"/>
      <c r="I2041" s="19"/>
    </row>
    <row r="2042" spans="1:9" ht="18" x14ac:dyDescent="0.2">
      <c r="A2042" s="245">
        <v>22020000</v>
      </c>
      <c r="B2042" s="85"/>
      <c r="C2042" s="187"/>
      <c r="D2042" s="374" t="s">
        <v>807</v>
      </c>
      <c r="E2042" s="58" t="s">
        <v>203</v>
      </c>
      <c r="F2042" s="29"/>
      <c r="G2042" s="18"/>
      <c r="H2042" s="80"/>
      <c r="I2042" s="19"/>
    </row>
    <row r="2043" spans="1:9" ht="18" x14ac:dyDescent="0.2">
      <c r="A2043" s="245">
        <v>22020100</v>
      </c>
      <c r="B2043" s="85"/>
      <c r="C2043" s="187"/>
      <c r="D2043" s="374" t="s">
        <v>807</v>
      </c>
      <c r="E2043" s="58" t="s">
        <v>204</v>
      </c>
      <c r="F2043" s="29"/>
      <c r="G2043" s="18"/>
      <c r="H2043" s="80"/>
      <c r="I2043" s="19"/>
    </row>
    <row r="2044" spans="1:9" ht="18" x14ac:dyDescent="0.2">
      <c r="A2044" s="785">
        <v>22020101</v>
      </c>
      <c r="B2044" s="162" t="s">
        <v>650</v>
      </c>
      <c r="C2044" s="202"/>
      <c r="D2044" s="370" t="s">
        <v>807</v>
      </c>
      <c r="E2044" s="127" t="s">
        <v>205</v>
      </c>
      <c r="F2044" s="344"/>
      <c r="G2044" s="18"/>
      <c r="H2044" s="269"/>
      <c r="I2044" s="19"/>
    </row>
    <row r="2045" spans="1:9" ht="18" x14ac:dyDescent="0.2">
      <c r="A2045" s="785">
        <v>22020102</v>
      </c>
      <c r="B2045" s="162" t="s">
        <v>650</v>
      </c>
      <c r="C2045" s="202"/>
      <c r="D2045" s="370" t="s">
        <v>807</v>
      </c>
      <c r="E2045" s="127" t="s">
        <v>206</v>
      </c>
      <c r="F2045" s="344"/>
      <c r="G2045" s="29">
        <v>300000</v>
      </c>
      <c r="H2045" s="6"/>
      <c r="I2045" s="720">
        <v>200000</v>
      </c>
    </row>
    <row r="2046" spans="1:9" ht="18" x14ac:dyDescent="0.2">
      <c r="A2046" s="785">
        <v>22020103</v>
      </c>
      <c r="B2046" s="162" t="s">
        <v>650</v>
      </c>
      <c r="C2046" s="202"/>
      <c r="D2046" s="370" t="s">
        <v>807</v>
      </c>
      <c r="E2046" s="127" t="s">
        <v>207</v>
      </c>
      <c r="F2046" s="344"/>
      <c r="G2046" s="29"/>
      <c r="H2046" s="344"/>
      <c r="I2046" s="720"/>
    </row>
    <row r="2047" spans="1:9" ht="18" x14ac:dyDescent="0.2">
      <c r="A2047" s="785">
        <v>22020104</v>
      </c>
      <c r="B2047" s="162" t="s">
        <v>650</v>
      </c>
      <c r="C2047" s="202"/>
      <c r="D2047" s="370" t="s">
        <v>807</v>
      </c>
      <c r="E2047" s="127" t="s">
        <v>208</v>
      </c>
      <c r="F2047" s="344"/>
      <c r="G2047" s="29"/>
      <c r="H2047" s="344"/>
      <c r="I2047" s="720"/>
    </row>
    <row r="2048" spans="1:9" ht="18" x14ac:dyDescent="0.2">
      <c r="A2048" s="262">
        <v>22020200</v>
      </c>
      <c r="B2048" s="85"/>
      <c r="C2048" s="216"/>
      <c r="D2048" s="374" t="s">
        <v>807</v>
      </c>
      <c r="E2048" s="148" t="s">
        <v>493</v>
      </c>
      <c r="F2048" s="29"/>
      <c r="G2048" s="29"/>
      <c r="H2048" s="29"/>
      <c r="I2048" s="720"/>
    </row>
    <row r="2049" spans="1:9" ht="18" x14ac:dyDescent="0.2">
      <c r="A2049" s="263">
        <v>22020205</v>
      </c>
      <c r="B2049" s="162" t="s">
        <v>650</v>
      </c>
      <c r="C2049" s="217"/>
      <c r="D2049" s="370" t="s">
        <v>807</v>
      </c>
      <c r="E2049" s="149" t="s">
        <v>494</v>
      </c>
      <c r="F2049" s="29"/>
      <c r="G2049" s="29">
        <v>2000000</v>
      </c>
      <c r="H2049" s="29"/>
      <c r="I2049" s="720">
        <v>2000000</v>
      </c>
    </row>
    <row r="2050" spans="1:9" ht="18" x14ac:dyDescent="0.2">
      <c r="A2050" s="263">
        <v>22020300</v>
      </c>
      <c r="B2050" s="4"/>
      <c r="C2050" s="217"/>
      <c r="D2050" s="374" t="s">
        <v>807</v>
      </c>
      <c r="E2050" s="148" t="s">
        <v>495</v>
      </c>
      <c r="F2050" s="29"/>
      <c r="G2050" s="29"/>
      <c r="H2050" s="29"/>
      <c r="I2050" s="720"/>
    </row>
    <row r="2051" spans="1:9" ht="21.75" customHeight="1" x14ac:dyDescent="0.2">
      <c r="A2051" s="263" t="s">
        <v>713</v>
      </c>
      <c r="B2051" s="4"/>
      <c r="C2051" s="217"/>
      <c r="D2051" s="374"/>
      <c r="E2051" s="148" t="s">
        <v>1317</v>
      </c>
      <c r="F2051" s="29">
        <v>1587650</v>
      </c>
      <c r="G2051" s="29">
        <v>20000000</v>
      </c>
      <c r="H2051" s="29">
        <v>17665200</v>
      </c>
      <c r="I2051" s="720">
        <v>30000000</v>
      </c>
    </row>
    <row r="2052" spans="1:9" ht="18" x14ac:dyDescent="0.2">
      <c r="A2052" s="263">
        <v>22020313</v>
      </c>
      <c r="B2052" s="162" t="s">
        <v>650</v>
      </c>
      <c r="C2052" s="217"/>
      <c r="D2052" s="370" t="s">
        <v>807</v>
      </c>
      <c r="E2052" s="149" t="s">
        <v>221</v>
      </c>
      <c r="F2052" s="29">
        <v>233345</v>
      </c>
      <c r="G2052" s="29">
        <v>25000000</v>
      </c>
      <c r="H2052" s="29">
        <v>19876000</v>
      </c>
      <c r="I2052" s="720">
        <v>25000000</v>
      </c>
    </row>
    <row r="2053" spans="1:9" ht="18" x14ac:dyDescent="0.2">
      <c r="A2053" s="262">
        <v>22020400</v>
      </c>
      <c r="B2053" s="85"/>
      <c r="C2053" s="216"/>
      <c r="D2053" s="374" t="s">
        <v>807</v>
      </c>
      <c r="E2053" s="150" t="s">
        <v>222</v>
      </c>
      <c r="F2053" s="29"/>
      <c r="G2053" s="29"/>
      <c r="H2053" s="29"/>
      <c r="I2053" s="720"/>
    </row>
    <row r="2054" spans="1:9" ht="16.5" customHeight="1" x14ac:dyDescent="0.2">
      <c r="A2054" s="263"/>
      <c r="B2054" s="162" t="s">
        <v>650</v>
      </c>
      <c r="C2054" s="217"/>
      <c r="D2054" s="370" t="s">
        <v>807</v>
      </c>
      <c r="E2054" s="149" t="s">
        <v>842</v>
      </c>
      <c r="F2054" s="29"/>
      <c r="G2054" s="29"/>
      <c r="H2054" s="29"/>
      <c r="I2054" s="720"/>
    </row>
    <row r="2055" spans="1:9" ht="18" x14ac:dyDescent="0.2">
      <c r="A2055" s="263">
        <v>22020406</v>
      </c>
      <c r="B2055" s="162" t="s">
        <v>650</v>
      </c>
      <c r="C2055" s="217"/>
      <c r="D2055" s="370" t="s">
        <v>807</v>
      </c>
      <c r="E2055" s="149" t="s">
        <v>1318</v>
      </c>
      <c r="F2055" s="29">
        <v>17800900</v>
      </c>
      <c r="G2055" s="29">
        <v>25000000</v>
      </c>
      <c r="H2055" s="29">
        <v>22500000</v>
      </c>
      <c r="I2055" s="720">
        <v>25000000</v>
      </c>
    </row>
    <row r="2056" spans="1:9" ht="18" x14ac:dyDescent="0.2">
      <c r="A2056" s="263">
        <v>22020800</v>
      </c>
      <c r="B2056" s="4"/>
      <c r="C2056" s="217"/>
      <c r="D2056" s="374" t="s">
        <v>807</v>
      </c>
      <c r="E2056" s="148" t="s">
        <v>496</v>
      </c>
      <c r="F2056" s="29"/>
      <c r="G2056" s="29"/>
      <c r="H2056" s="29"/>
      <c r="I2056" s="720"/>
    </row>
    <row r="2057" spans="1:9" ht="18" x14ac:dyDescent="0.2">
      <c r="A2057" s="263">
        <v>22020805</v>
      </c>
      <c r="B2057" s="162" t="s">
        <v>650</v>
      </c>
      <c r="C2057" s="217"/>
      <c r="D2057" s="370" t="s">
        <v>807</v>
      </c>
      <c r="E2057" s="149" t="s">
        <v>497</v>
      </c>
      <c r="F2057" s="29"/>
      <c r="G2057" s="29"/>
      <c r="H2057" s="29"/>
      <c r="I2057" s="720"/>
    </row>
    <row r="2058" spans="1:9" ht="18" x14ac:dyDescent="0.2">
      <c r="A2058" s="262">
        <v>22040100</v>
      </c>
      <c r="B2058" s="85"/>
      <c r="C2058" s="216"/>
      <c r="D2058" s="374" t="s">
        <v>807</v>
      </c>
      <c r="E2058" s="150" t="s">
        <v>308</v>
      </c>
      <c r="F2058" s="29"/>
      <c r="G2058" s="29"/>
      <c r="H2058" s="29"/>
      <c r="I2058" s="720"/>
    </row>
    <row r="2059" spans="1:9" ht="18.75" thickBot="1" x14ac:dyDescent="0.25">
      <c r="A2059" s="1472">
        <v>22040109</v>
      </c>
      <c r="B2059" s="1336" t="s">
        <v>650</v>
      </c>
      <c r="C2059" s="1473"/>
      <c r="D2059" s="902" t="s">
        <v>807</v>
      </c>
      <c r="E2059" s="1474" t="s">
        <v>836</v>
      </c>
      <c r="F2059" s="1393">
        <v>1070000</v>
      </c>
      <c r="G2059" s="1393">
        <v>5000000</v>
      </c>
      <c r="H2059" s="1393">
        <v>99000</v>
      </c>
      <c r="I2059" s="1394">
        <v>5000000</v>
      </c>
    </row>
    <row r="2060" spans="1:9" ht="18.75" thickBot="1" x14ac:dyDescent="0.25">
      <c r="A2060" s="1463"/>
      <c r="B2060" s="1464"/>
      <c r="C2060" s="1465"/>
      <c r="D2060" s="1464"/>
      <c r="E2060" s="1466" t="s">
        <v>316</v>
      </c>
      <c r="F2060" s="1467">
        <f>SUM(F2009:F2039)</f>
        <v>8005964.25</v>
      </c>
      <c r="G2060" s="1467">
        <f>SUM(G2009:G2041)</f>
        <v>2803932</v>
      </c>
      <c r="H2060" s="1467">
        <f>SUM(H2009:H2039)</f>
        <v>1642898.25</v>
      </c>
      <c r="I2060" s="1468">
        <f>SUM(I2009:I2041)</f>
        <v>6990531</v>
      </c>
    </row>
    <row r="2061" spans="1:9" ht="18.75" thickBot="1" x14ac:dyDescent="0.25">
      <c r="A2061" s="594"/>
      <c r="B2061" s="595"/>
      <c r="C2061" s="596"/>
      <c r="D2061" s="595"/>
      <c r="E2061" s="597" t="s">
        <v>203</v>
      </c>
      <c r="F2061" s="598">
        <f>SUM(F2044:F2059)</f>
        <v>20691895</v>
      </c>
      <c r="G2061" s="598">
        <f>SUM(G2044:G2059)</f>
        <v>77300000</v>
      </c>
      <c r="H2061" s="598">
        <f>SUM(H2044:H2059)</f>
        <v>60140200</v>
      </c>
      <c r="I2061" s="598">
        <f>SUM(I2044:I2059)</f>
        <v>87200000</v>
      </c>
    </row>
    <row r="2062" spans="1:9" ht="18.75" thickBot="1" x14ac:dyDescent="0.25">
      <c r="A2062" s="264"/>
      <c r="B2062" s="429"/>
      <c r="C2062" s="218"/>
      <c r="D2062" s="430"/>
      <c r="E2062" s="432" t="s">
        <v>296</v>
      </c>
      <c r="F2062" s="431">
        <f>SUM(F2060:F2061)</f>
        <v>28697859.25</v>
      </c>
      <c r="G2062" s="431">
        <f>SUM(G2060:G2061)</f>
        <v>80103932</v>
      </c>
      <c r="H2062" s="431">
        <f>SUM(H2060:H2061)</f>
        <v>61783098.25</v>
      </c>
      <c r="I2062" s="431">
        <f>SUM(I2060:I2061)</f>
        <v>94190531</v>
      </c>
    </row>
    <row r="2063" spans="1:9" ht="22.5" x14ac:dyDescent="0.25">
      <c r="A2063" s="1589" t="s">
        <v>786</v>
      </c>
      <c r="B2063" s="1590"/>
      <c r="C2063" s="1590"/>
      <c r="D2063" s="1590"/>
      <c r="E2063" s="1590"/>
      <c r="F2063" s="1590"/>
      <c r="G2063" s="1590"/>
      <c r="H2063" s="1590"/>
      <c r="I2063" s="1591"/>
    </row>
    <row r="2064" spans="1:9" ht="19.5" x14ac:dyDescent="0.2">
      <c r="A2064" s="1592" t="s">
        <v>487</v>
      </c>
      <c r="B2064" s="1593"/>
      <c r="C2064" s="1593"/>
      <c r="D2064" s="1593"/>
      <c r="E2064" s="1593"/>
      <c r="F2064" s="1593"/>
      <c r="G2064" s="1593"/>
      <c r="H2064" s="1593"/>
      <c r="I2064" s="1594"/>
    </row>
    <row r="2065" spans="1:9" ht="22.5" customHeight="1" x14ac:dyDescent="0.25">
      <c r="A2065" s="1541" t="s">
        <v>1392</v>
      </c>
      <c r="B2065" s="1542"/>
      <c r="C2065" s="1542"/>
      <c r="D2065" s="1542"/>
      <c r="E2065" s="1542"/>
      <c r="F2065" s="1542"/>
      <c r="G2065" s="1542"/>
      <c r="H2065" s="1542"/>
      <c r="I2065" s="1543"/>
    </row>
    <row r="2066" spans="1:9" ht="22.5" customHeight="1" thickBot="1" x14ac:dyDescent="0.3">
      <c r="A2066" s="1595" t="s">
        <v>277</v>
      </c>
      <c r="B2066" s="1595"/>
      <c r="C2066" s="1595"/>
      <c r="D2066" s="1595"/>
      <c r="E2066" s="1595"/>
      <c r="F2066" s="1595"/>
      <c r="G2066" s="1595"/>
      <c r="H2066" s="1595"/>
      <c r="I2066" s="1595"/>
    </row>
    <row r="2067" spans="1:9" ht="18.75" customHeight="1" thickBot="1" x14ac:dyDescent="0.25">
      <c r="A2067" s="1550" t="s">
        <v>813</v>
      </c>
      <c r="B2067" s="1551"/>
      <c r="C2067" s="1551"/>
      <c r="D2067" s="1551"/>
      <c r="E2067" s="1551"/>
      <c r="F2067" s="1551"/>
      <c r="G2067" s="1551"/>
      <c r="H2067" s="1551"/>
      <c r="I2067" s="1552"/>
    </row>
    <row r="2068" spans="1:9" ht="52.5" thickBot="1" x14ac:dyDescent="0.25">
      <c r="A2068" s="1363" t="s">
        <v>465</v>
      </c>
      <c r="B2068" s="163" t="s">
        <v>459</v>
      </c>
      <c r="C2068" s="1364" t="s">
        <v>455</v>
      </c>
      <c r="D2068" s="163" t="s">
        <v>458</v>
      </c>
      <c r="E2068" s="1285" t="s">
        <v>1</v>
      </c>
      <c r="F2068" s="163" t="s">
        <v>1393</v>
      </c>
      <c r="G2068" s="163" t="s">
        <v>1394</v>
      </c>
      <c r="H2068" s="163" t="s">
        <v>1395</v>
      </c>
      <c r="I2068" s="163" t="s">
        <v>1396</v>
      </c>
    </row>
    <row r="2069" spans="1:9" ht="18" x14ac:dyDescent="0.2">
      <c r="A2069" s="1469">
        <v>20000000</v>
      </c>
      <c r="B2069" s="89"/>
      <c r="C2069" s="1470"/>
      <c r="D2069" s="1370" t="s">
        <v>807</v>
      </c>
      <c r="E2069" s="1471" t="s">
        <v>163</v>
      </c>
      <c r="F2069" s="1475"/>
      <c r="G2069" s="1390"/>
      <c r="H2069" s="1475"/>
      <c r="I2069" s="354"/>
    </row>
    <row r="2070" spans="1:9" ht="18" x14ac:dyDescent="0.2">
      <c r="A2070" s="260">
        <v>21000000</v>
      </c>
      <c r="B2070" s="78"/>
      <c r="C2070" s="214"/>
      <c r="D2070" s="374" t="s">
        <v>807</v>
      </c>
      <c r="E2070" s="146" t="s">
        <v>164</v>
      </c>
      <c r="F2070" s="152"/>
      <c r="G2070" s="1389"/>
      <c r="H2070" s="152"/>
      <c r="I2070" s="355"/>
    </row>
    <row r="2071" spans="1:9" ht="18" x14ac:dyDescent="0.2">
      <c r="A2071" s="260">
        <v>21010000</v>
      </c>
      <c r="B2071" s="78"/>
      <c r="C2071" s="214"/>
      <c r="D2071" s="374" t="s">
        <v>807</v>
      </c>
      <c r="E2071" s="146" t="s">
        <v>165</v>
      </c>
      <c r="F2071" s="44"/>
      <c r="G2071" s="18"/>
      <c r="H2071" s="44"/>
      <c r="I2071" s="19"/>
    </row>
    <row r="2072" spans="1:9" ht="18" x14ac:dyDescent="0.2">
      <c r="A2072" s="260">
        <v>21010300</v>
      </c>
      <c r="B2072" s="78"/>
      <c r="C2072" s="214"/>
      <c r="D2072" s="374" t="s">
        <v>807</v>
      </c>
      <c r="E2072" s="153" t="s">
        <v>172</v>
      </c>
      <c r="F2072" s="44"/>
      <c r="G2072" s="18"/>
      <c r="H2072" s="44"/>
      <c r="I2072" s="19"/>
    </row>
    <row r="2073" spans="1:9" ht="18" x14ac:dyDescent="0.2">
      <c r="A2073" s="265">
        <v>21010302</v>
      </c>
      <c r="B2073" s="162" t="s">
        <v>650</v>
      </c>
      <c r="C2073" s="219"/>
      <c r="D2073" s="370" t="s">
        <v>807</v>
      </c>
      <c r="E2073" s="151" t="s">
        <v>173</v>
      </c>
      <c r="F2073" s="29">
        <v>17783357.25</v>
      </c>
      <c r="G2073" s="121">
        <v>3233181</v>
      </c>
      <c r="H2073" s="44">
        <f>G2073/12*9</f>
        <v>2424885.75</v>
      </c>
      <c r="I2073" s="359">
        <f>WESH!D47</f>
        <v>3233181</v>
      </c>
    </row>
    <row r="2074" spans="1:9" ht="18" x14ac:dyDescent="0.2">
      <c r="A2074" s="265">
        <v>21010303</v>
      </c>
      <c r="B2074" s="162" t="s">
        <v>650</v>
      </c>
      <c r="C2074" s="219"/>
      <c r="D2074" s="370" t="s">
        <v>807</v>
      </c>
      <c r="E2074" s="151" t="s">
        <v>174</v>
      </c>
      <c r="F2074" s="29">
        <v>11206644</v>
      </c>
      <c r="G2074" s="121">
        <v>15149840</v>
      </c>
      <c r="H2074" s="44">
        <f>G2074/12*9</f>
        <v>11362380</v>
      </c>
      <c r="I2074" s="359">
        <f>WESH!D43</f>
        <v>15149840</v>
      </c>
    </row>
    <row r="2075" spans="1:9" ht="18" x14ac:dyDescent="0.2">
      <c r="A2075" s="265">
        <v>21010304</v>
      </c>
      <c r="B2075" s="162" t="s">
        <v>650</v>
      </c>
      <c r="C2075" s="219"/>
      <c r="D2075" s="370" t="s">
        <v>807</v>
      </c>
      <c r="E2075" s="154" t="s">
        <v>175</v>
      </c>
      <c r="F2075" s="29">
        <v>6284848.5</v>
      </c>
      <c r="G2075" s="121">
        <v>1653928</v>
      </c>
      <c r="H2075" s="44">
        <f>G2075/12*9</f>
        <v>1240446</v>
      </c>
      <c r="I2075" s="359">
        <f>WESH!D29</f>
        <v>1653928</v>
      </c>
    </row>
    <row r="2076" spans="1:9" ht="18" x14ac:dyDescent="0.2">
      <c r="A2076" s="230">
        <v>21010106</v>
      </c>
      <c r="B2076" s="162" t="s">
        <v>650</v>
      </c>
      <c r="C2076" s="184"/>
      <c r="D2076" s="370" t="s">
        <v>807</v>
      </c>
      <c r="E2076" s="79" t="s">
        <v>171</v>
      </c>
      <c r="F2076" s="29"/>
      <c r="G2076" s="121"/>
      <c r="H2076" s="6"/>
      <c r="I2076" s="359"/>
    </row>
    <row r="2077" spans="1:9" ht="18" x14ac:dyDescent="0.2">
      <c r="A2077" s="234"/>
      <c r="B2077" s="162" t="s">
        <v>650</v>
      </c>
      <c r="C2077" s="184"/>
      <c r="D2077" s="370" t="s">
        <v>807</v>
      </c>
      <c r="E2077" s="63" t="s">
        <v>686</v>
      </c>
      <c r="F2077" s="29"/>
      <c r="G2077" s="121">
        <v>3005542.35</v>
      </c>
      <c r="H2077" s="6"/>
      <c r="I2077" s="19">
        <v>5280000</v>
      </c>
    </row>
    <row r="2078" spans="1:9" ht="18" x14ac:dyDescent="0.2">
      <c r="A2078" s="260">
        <v>21020300</v>
      </c>
      <c r="B2078" s="78"/>
      <c r="C2078" s="214"/>
      <c r="D2078" s="374" t="s">
        <v>807</v>
      </c>
      <c r="E2078" s="146" t="s">
        <v>192</v>
      </c>
      <c r="F2078" s="29"/>
      <c r="G2078" s="121"/>
      <c r="H2078" s="29"/>
      <c r="I2078" s="19"/>
    </row>
    <row r="2079" spans="1:9" ht="18" x14ac:dyDescent="0.2">
      <c r="A2079" s="265">
        <v>21020312</v>
      </c>
      <c r="B2079" s="162" t="s">
        <v>650</v>
      </c>
      <c r="C2079" s="219"/>
      <c r="D2079" s="370" t="s">
        <v>807</v>
      </c>
      <c r="E2079" s="63" t="s">
        <v>183</v>
      </c>
      <c r="F2079" s="29"/>
      <c r="G2079" s="121"/>
      <c r="H2079" s="6"/>
      <c r="I2079" s="359"/>
    </row>
    <row r="2080" spans="1:9" ht="18" x14ac:dyDescent="0.2">
      <c r="A2080" s="265">
        <v>21020320</v>
      </c>
      <c r="B2080" s="162" t="s">
        <v>650</v>
      </c>
      <c r="C2080" s="219"/>
      <c r="D2080" s="370" t="s">
        <v>807</v>
      </c>
      <c r="E2080" s="151" t="s">
        <v>188</v>
      </c>
      <c r="F2080" s="29">
        <v>331617</v>
      </c>
      <c r="G2080" s="121">
        <v>277962</v>
      </c>
      <c r="H2080" s="44">
        <f t="shared" ref="H2080:H2092" si="63">G2080/12*9</f>
        <v>208471.5</v>
      </c>
      <c r="I2080" s="359">
        <f>WESH!G47</f>
        <v>277962</v>
      </c>
    </row>
    <row r="2081" spans="1:9" ht="18" x14ac:dyDescent="0.2">
      <c r="A2081" s="265">
        <v>21020327</v>
      </c>
      <c r="B2081" s="162" t="s">
        <v>650</v>
      </c>
      <c r="C2081" s="219"/>
      <c r="D2081" s="370" t="s">
        <v>807</v>
      </c>
      <c r="E2081" s="151" t="s">
        <v>189</v>
      </c>
      <c r="F2081" s="29">
        <v>103829.25</v>
      </c>
      <c r="G2081" s="121">
        <v>56400</v>
      </c>
      <c r="H2081" s="44">
        <f t="shared" si="63"/>
        <v>42300</v>
      </c>
      <c r="I2081" s="359">
        <f>WESH!F47</f>
        <v>56400</v>
      </c>
    </row>
    <row r="2082" spans="1:9" ht="18" x14ac:dyDescent="0.2">
      <c r="A2082" s="265">
        <v>21020328</v>
      </c>
      <c r="B2082" s="162" t="s">
        <v>650</v>
      </c>
      <c r="C2082" s="219"/>
      <c r="D2082" s="370" t="s">
        <v>807</v>
      </c>
      <c r="E2082" s="151" t="s">
        <v>829</v>
      </c>
      <c r="F2082" s="29">
        <v>200882.25</v>
      </c>
      <c r="G2082" s="121">
        <v>361189</v>
      </c>
      <c r="H2082" s="44">
        <f t="shared" si="63"/>
        <v>270891.75</v>
      </c>
      <c r="I2082" s="359">
        <f>WESH!H47</f>
        <v>361189</v>
      </c>
    </row>
    <row r="2083" spans="1:9" ht="18" x14ac:dyDescent="0.2">
      <c r="A2083" s="260">
        <v>21020400</v>
      </c>
      <c r="B2083" s="78"/>
      <c r="C2083" s="214"/>
      <c r="D2083" s="374" t="s">
        <v>807</v>
      </c>
      <c r="E2083" s="146" t="s">
        <v>193</v>
      </c>
      <c r="F2083" s="29"/>
      <c r="G2083" s="121"/>
      <c r="H2083" s="44"/>
      <c r="I2083" s="359"/>
    </row>
    <row r="2084" spans="1:9" ht="18" x14ac:dyDescent="0.2">
      <c r="A2084" s="265">
        <v>21020412</v>
      </c>
      <c r="B2084" s="162" t="s">
        <v>650</v>
      </c>
      <c r="C2084" s="219"/>
      <c r="D2084" s="370" t="s">
        <v>807</v>
      </c>
      <c r="E2084" s="63" t="s">
        <v>183</v>
      </c>
      <c r="F2084" s="29"/>
      <c r="G2084" s="121"/>
      <c r="H2084" s="44"/>
      <c r="I2084" s="359"/>
    </row>
    <row r="2085" spans="1:9" ht="18" x14ac:dyDescent="0.2">
      <c r="A2085" s="265">
        <v>21020420</v>
      </c>
      <c r="B2085" s="162" t="s">
        <v>650</v>
      </c>
      <c r="C2085" s="219"/>
      <c r="D2085" s="370" t="s">
        <v>807</v>
      </c>
      <c r="E2085" s="151" t="s">
        <v>188</v>
      </c>
      <c r="F2085" s="29">
        <v>676617</v>
      </c>
      <c r="G2085" s="121"/>
      <c r="H2085" s="44"/>
      <c r="I2085" s="359"/>
    </row>
    <row r="2086" spans="1:9" ht="18" x14ac:dyDescent="0.2">
      <c r="A2086" s="265">
        <v>21020427</v>
      </c>
      <c r="B2086" s="162" t="s">
        <v>650</v>
      </c>
      <c r="C2086" s="219"/>
      <c r="D2086" s="370" t="s">
        <v>807</v>
      </c>
      <c r="E2086" s="151" t="s">
        <v>189</v>
      </c>
      <c r="F2086" s="29">
        <v>431217</v>
      </c>
      <c r="G2086" s="121">
        <v>733200</v>
      </c>
      <c r="H2086" s="44">
        <f t="shared" si="63"/>
        <v>549900</v>
      </c>
      <c r="I2086" s="359">
        <f>WESH!F43</f>
        <v>733200</v>
      </c>
    </row>
    <row r="2087" spans="1:9" ht="18" x14ac:dyDescent="0.2">
      <c r="A2087" s="265">
        <v>21020428</v>
      </c>
      <c r="B2087" s="162" t="s">
        <v>650</v>
      </c>
      <c r="C2087" s="219"/>
      <c r="D2087" s="370" t="s">
        <v>807</v>
      </c>
      <c r="E2087" s="151" t="s">
        <v>787</v>
      </c>
      <c r="F2087" s="29">
        <v>521543.25</v>
      </c>
      <c r="G2087" s="121">
        <v>277962</v>
      </c>
      <c r="H2087" s="44">
        <f t="shared" si="63"/>
        <v>208471.5</v>
      </c>
      <c r="I2087" s="359">
        <f>WESH!G47</f>
        <v>277962</v>
      </c>
    </row>
    <row r="2088" spans="1:9" ht="18" x14ac:dyDescent="0.2">
      <c r="A2088" s="260">
        <v>21020500</v>
      </c>
      <c r="B2088" s="78"/>
      <c r="C2088" s="214"/>
      <c r="D2088" s="374" t="s">
        <v>807</v>
      </c>
      <c r="E2088" s="146" t="s">
        <v>194</v>
      </c>
      <c r="F2088" s="29"/>
      <c r="G2088" s="121"/>
      <c r="H2088" s="44"/>
      <c r="I2088" s="359"/>
    </row>
    <row r="2089" spans="1:9" ht="18" x14ac:dyDescent="0.2">
      <c r="A2089" s="261">
        <v>21020512</v>
      </c>
      <c r="B2089" s="162" t="s">
        <v>650</v>
      </c>
      <c r="C2089" s="215"/>
      <c r="D2089" s="370" t="s">
        <v>807</v>
      </c>
      <c r="E2089" s="63" t="s">
        <v>183</v>
      </c>
      <c r="F2089" s="29"/>
      <c r="G2089" s="121"/>
      <c r="H2089" s="44"/>
      <c r="I2089" s="359"/>
    </row>
    <row r="2090" spans="1:9" ht="18" x14ac:dyDescent="0.2">
      <c r="A2090" s="265">
        <v>21020420</v>
      </c>
      <c r="B2090" s="162" t="s">
        <v>650</v>
      </c>
      <c r="C2090" s="219"/>
      <c r="D2090" s="370" t="s">
        <v>807</v>
      </c>
      <c r="E2090" s="155" t="s">
        <v>714</v>
      </c>
      <c r="F2090" s="29">
        <v>139112.25</v>
      </c>
      <c r="G2090" s="121"/>
      <c r="H2090" s="44"/>
      <c r="I2090" s="359"/>
    </row>
    <row r="2091" spans="1:9" ht="18" x14ac:dyDescent="0.2">
      <c r="A2091" s="261">
        <v>21020527</v>
      </c>
      <c r="B2091" s="162" t="s">
        <v>650</v>
      </c>
      <c r="C2091" s="215"/>
      <c r="D2091" s="370" t="s">
        <v>807</v>
      </c>
      <c r="E2091" s="151" t="s">
        <v>189</v>
      </c>
      <c r="F2091" s="29">
        <v>303666</v>
      </c>
      <c r="G2091" s="121">
        <v>225600</v>
      </c>
      <c r="H2091" s="44">
        <f t="shared" si="63"/>
        <v>169200</v>
      </c>
      <c r="I2091" s="359">
        <f>WESH!F29</f>
        <v>225600</v>
      </c>
    </row>
    <row r="2092" spans="1:9" ht="18" x14ac:dyDescent="0.2">
      <c r="A2092" s="261">
        <v>21020528</v>
      </c>
      <c r="B2092" s="162" t="s">
        <v>650</v>
      </c>
      <c r="C2092" s="215"/>
      <c r="D2092" s="370" t="s">
        <v>807</v>
      </c>
      <c r="E2092" s="151" t="s">
        <v>190</v>
      </c>
      <c r="F2092" s="29">
        <v>363300</v>
      </c>
      <c r="G2092" s="121">
        <v>1388136</v>
      </c>
      <c r="H2092" s="44">
        <f t="shared" si="63"/>
        <v>1041102</v>
      </c>
      <c r="I2092" s="359">
        <f>WESH!G29</f>
        <v>1388136</v>
      </c>
    </row>
    <row r="2093" spans="1:9" ht="18" x14ac:dyDescent="0.2">
      <c r="A2093" s="266">
        <v>21020600</v>
      </c>
      <c r="B2093" s="83"/>
      <c r="C2093" s="220"/>
      <c r="D2093" s="374" t="s">
        <v>807</v>
      </c>
      <c r="E2093" s="146" t="s">
        <v>195</v>
      </c>
      <c r="F2093" s="29"/>
      <c r="G2093" s="121"/>
      <c r="H2093" s="44"/>
      <c r="I2093" s="359"/>
    </row>
    <row r="2094" spans="1:9" ht="18" x14ac:dyDescent="0.2">
      <c r="A2094" s="261">
        <v>21020605</v>
      </c>
      <c r="B2094" s="162" t="s">
        <v>650</v>
      </c>
      <c r="C2094" s="215"/>
      <c r="D2094" s="370" t="s">
        <v>807</v>
      </c>
      <c r="E2094" s="147" t="s">
        <v>198</v>
      </c>
      <c r="F2094" s="29"/>
      <c r="G2094" s="121"/>
      <c r="H2094" s="44"/>
      <c r="I2094" s="359"/>
    </row>
    <row r="2095" spans="1:9" ht="18" x14ac:dyDescent="0.2">
      <c r="A2095" s="232">
        <v>21030100</v>
      </c>
      <c r="B2095" s="85"/>
      <c r="C2095" s="187"/>
      <c r="D2095" s="374" t="s">
        <v>807</v>
      </c>
      <c r="E2095" s="58" t="s">
        <v>199</v>
      </c>
      <c r="F2095" s="74"/>
      <c r="G2095" s="29"/>
      <c r="H2095" s="29"/>
      <c r="I2095" s="720"/>
    </row>
    <row r="2096" spans="1:9" ht="18" x14ac:dyDescent="0.2">
      <c r="A2096" s="1379">
        <v>22010100</v>
      </c>
      <c r="B2096" s="162" t="s">
        <v>1322</v>
      </c>
      <c r="C2096" s="215"/>
      <c r="D2096" s="370" t="s">
        <v>807</v>
      </c>
      <c r="E2096" s="972" t="s">
        <v>1389</v>
      </c>
      <c r="F2096" s="74"/>
      <c r="G2096" s="29">
        <v>420000</v>
      </c>
      <c r="H2096" s="29"/>
      <c r="I2096" s="19"/>
    </row>
    <row r="2097" spans="1:9" ht="18" x14ac:dyDescent="0.2">
      <c r="A2097" s="262">
        <v>22020000</v>
      </c>
      <c r="B2097" s="85"/>
      <c r="C2097" s="216"/>
      <c r="D2097" s="374" t="s">
        <v>807</v>
      </c>
      <c r="E2097" s="150" t="s">
        <v>203</v>
      </c>
      <c r="F2097" s="29"/>
      <c r="G2097" s="18"/>
      <c r="H2097" s="44"/>
      <c r="I2097" s="19"/>
    </row>
    <row r="2098" spans="1:9" ht="18" x14ac:dyDescent="0.2">
      <c r="A2098" s="262">
        <v>22020100</v>
      </c>
      <c r="B2098" s="85"/>
      <c r="C2098" s="216"/>
      <c r="D2098" s="374" t="s">
        <v>807</v>
      </c>
      <c r="E2098" s="150" t="s">
        <v>204</v>
      </c>
      <c r="F2098" s="29"/>
      <c r="G2098" s="18"/>
      <c r="H2098" s="44"/>
      <c r="I2098" s="19"/>
    </row>
    <row r="2099" spans="1:9" ht="18" x14ac:dyDescent="0.2">
      <c r="A2099" s="785">
        <v>22020101</v>
      </c>
      <c r="B2099" s="162" t="s">
        <v>650</v>
      </c>
      <c r="C2099" s="202"/>
      <c r="D2099" s="370" t="s">
        <v>807</v>
      </c>
      <c r="E2099" s="127" t="s">
        <v>205</v>
      </c>
      <c r="F2099" s="344"/>
      <c r="G2099" s="18"/>
      <c r="H2099" s="269"/>
      <c r="I2099" s="19"/>
    </row>
    <row r="2100" spans="1:9" ht="18" x14ac:dyDescent="0.2">
      <c r="A2100" s="785">
        <v>22020102</v>
      </c>
      <c r="B2100" s="162" t="s">
        <v>650</v>
      </c>
      <c r="C2100" s="202"/>
      <c r="D2100" s="370" t="s">
        <v>807</v>
      </c>
      <c r="E2100" s="127" t="s">
        <v>206</v>
      </c>
      <c r="F2100" s="6"/>
      <c r="G2100" s="121">
        <v>500000</v>
      </c>
      <c r="H2100" s="18"/>
      <c r="I2100" s="359">
        <v>500000</v>
      </c>
    </row>
    <row r="2101" spans="1:9" ht="18" x14ac:dyDescent="0.2">
      <c r="A2101" s="785">
        <v>22020103</v>
      </c>
      <c r="B2101" s="162" t="s">
        <v>650</v>
      </c>
      <c r="C2101" s="202"/>
      <c r="D2101" s="370" t="s">
        <v>807</v>
      </c>
      <c r="E2101" s="127" t="s">
        <v>207</v>
      </c>
      <c r="F2101" s="344"/>
      <c r="G2101" s="18"/>
      <c r="H2101" s="269"/>
      <c r="I2101" s="19"/>
    </row>
    <row r="2102" spans="1:9" ht="18" x14ac:dyDescent="0.2">
      <c r="A2102" s="785">
        <v>22020104</v>
      </c>
      <c r="B2102" s="162" t="s">
        <v>650</v>
      </c>
      <c r="C2102" s="202"/>
      <c r="D2102" s="370" t="s">
        <v>807</v>
      </c>
      <c r="E2102" s="127" t="s">
        <v>208</v>
      </c>
      <c r="F2102" s="344"/>
      <c r="G2102" s="18"/>
      <c r="H2102" s="269"/>
      <c r="I2102" s="19"/>
    </row>
    <row r="2103" spans="1:9" ht="18" x14ac:dyDescent="0.2">
      <c r="A2103" s="262">
        <v>22020300</v>
      </c>
      <c r="B2103" s="85"/>
      <c r="C2103" s="216"/>
      <c r="D2103" s="374" t="s">
        <v>807</v>
      </c>
      <c r="E2103" s="150" t="s">
        <v>212</v>
      </c>
      <c r="F2103" s="29"/>
      <c r="G2103" s="18"/>
      <c r="H2103" s="44"/>
      <c r="I2103" s="19"/>
    </row>
    <row r="2104" spans="1:9" ht="18" x14ac:dyDescent="0.2">
      <c r="A2104" s="263">
        <v>22020307</v>
      </c>
      <c r="B2104" s="162" t="s">
        <v>650</v>
      </c>
      <c r="C2104" s="217"/>
      <c r="D2104" s="370" t="s">
        <v>807</v>
      </c>
      <c r="E2104" s="156" t="s">
        <v>498</v>
      </c>
      <c r="F2104" s="29">
        <v>23456700</v>
      </c>
      <c r="G2104" s="121">
        <v>25000000</v>
      </c>
      <c r="H2104" s="44">
        <v>34000000</v>
      </c>
      <c r="I2104" s="359">
        <v>20000000</v>
      </c>
    </row>
    <row r="2105" spans="1:9" ht="18" x14ac:dyDescent="0.2">
      <c r="A2105" s="263">
        <v>22020309</v>
      </c>
      <c r="B2105" s="162" t="s">
        <v>650</v>
      </c>
      <c r="C2105" s="217"/>
      <c r="D2105" s="370" t="s">
        <v>807</v>
      </c>
      <c r="E2105" s="149" t="s">
        <v>218</v>
      </c>
      <c r="F2105" s="29"/>
      <c r="G2105" s="18"/>
      <c r="H2105" s="44"/>
      <c r="I2105" s="19"/>
    </row>
    <row r="2106" spans="1:9" ht="30" customHeight="1" x14ac:dyDescent="0.2">
      <c r="A2106" s="627">
        <v>22020313</v>
      </c>
      <c r="B2106" s="162" t="s">
        <v>650</v>
      </c>
      <c r="C2106" s="217"/>
      <c r="D2106" s="370" t="s">
        <v>807</v>
      </c>
      <c r="E2106" s="906" t="s">
        <v>1366</v>
      </c>
      <c r="F2106" s="29">
        <v>2134500</v>
      </c>
      <c r="G2106" s="44">
        <v>3000000</v>
      </c>
      <c r="H2106" s="44">
        <v>6000000</v>
      </c>
      <c r="I2106" s="1358">
        <v>3000000</v>
      </c>
    </row>
    <row r="2107" spans="1:9" ht="18" x14ac:dyDescent="0.2">
      <c r="A2107" s="262">
        <v>22020500</v>
      </c>
      <c r="B2107" s="85"/>
      <c r="C2107" s="216"/>
      <c r="D2107" s="370" t="s">
        <v>807</v>
      </c>
      <c r="E2107" s="148" t="s">
        <v>499</v>
      </c>
      <c r="F2107" s="44"/>
      <c r="G2107" s="18"/>
      <c r="H2107" s="44"/>
      <c r="I2107" s="19"/>
    </row>
    <row r="2108" spans="1:9" ht="18" x14ac:dyDescent="0.2">
      <c r="A2108" s="263">
        <v>22020501</v>
      </c>
      <c r="B2108" s="162" t="s">
        <v>650</v>
      </c>
      <c r="C2108" s="217"/>
      <c r="D2108" s="370" t="s">
        <v>807</v>
      </c>
      <c r="E2108" s="149" t="s">
        <v>500</v>
      </c>
      <c r="F2108" s="44"/>
      <c r="G2108" s="18"/>
      <c r="H2108" s="44"/>
      <c r="I2108" s="19"/>
    </row>
    <row r="2109" spans="1:9" ht="18" x14ac:dyDescent="0.2">
      <c r="A2109" s="262">
        <v>22020600</v>
      </c>
      <c r="B2109" s="85"/>
      <c r="C2109" s="216"/>
      <c r="D2109" s="370" t="s">
        <v>807</v>
      </c>
      <c r="E2109" s="150" t="s">
        <v>230</v>
      </c>
      <c r="F2109" s="44"/>
      <c r="G2109" s="18"/>
      <c r="H2109" s="44"/>
      <c r="I2109" s="19"/>
    </row>
    <row r="2110" spans="1:9" ht="18" x14ac:dyDescent="0.2">
      <c r="A2110" s="263">
        <v>22020605</v>
      </c>
      <c r="B2110" s="162" t="s">
        <v>650</v>
      </c>
      <c r="C2110" s="217"/>
      <c r="D2110" s="370" t="s">
        <v>807</v>
      </c>
      <c r="E2110" s="149" t="s">
        <v>501</v>
      </c>
      <c r="F2110" s="44">
        <v>3450000</v>
      </c>
      <c r="G2110" s="18">
        <v>10000000</v>
      </c>
      <c r="H2110" s="44">
        <v>9600000</v>
      </c>
      <c r="I2110" s="19">
        <v>10000000</v>
      </c>
    </row>
    <row r="2111" spans="1:9" ht="20.25" customHeight="1" x14ac:dyDescent="0.2">
      <c r="A2111" s="262">
        <v>22020700</v>
      </c>
      <c r="B2111" s="85"/>
      <c r="C2111" s="216"/>
      <c r="D2111" s="374" t="s">
        <v>807</v>
      </c>
      <c r="E2111" s="600" t="s">
        <v>502</v>
      </c>
      <c r="F2111" s="44"/>
      <c r="G2111" s="18"/>
      <c r="H2111" s="44"/>
      <c r="I2111" s="19"/>
    </row>
    <row r="2112" spans="1:9" ht="18" x14ac:dyDescent="0.2">
      <c r="A2112" s="263">
        <v>22020710</v>
      </c>
      <c r="B2112" s="162" t="s">
        <v>650</v>
      </c>
      <c r="C2112" s="217"/>
      <c r="D2112" s="370" t="s">
        <v>807</v>
      </c>
      <c r="E2112" s="149" t="s">
        <v>444</v>
      </c>
      <c r="F2112" s="44"/>
      <c r="G2112" s="18"/>
      <c r="H2112" s="44"/>
      <c r="I2112" s="19">
        <v>2000000</v>
      </c>
    </row>
    <row r="2113" spans="1:9" ht="18" x14ac:dyDescent="0.2">
      <c r="A2113" s="262">
        <v>22022000</v>
      </c>
      <c r="B2113" s="85"/>
      <c r="C2113" s="216"/>
      <c r="D2113" s="374" t="s">
        <v>807</v>
      </c>
      <c r="E2113" s="150" t="s">
        <v>246</v>
      </c>
      <c r="F2113" s="44"/>
      <c r="G2113" s="18"/>
      <c r="H2113" s="44"/>
      <c r="I2113" s="19"/>
    </row>
    <row r="2114" spans="1:9" ht="18.75" thickBot="1" x14ac:dyDescent="0.25">
      <c r="A2114" s="1472">
        <v>22022017</v>
      </c>
      <c r="B2114" s="1336" t="s">
        <v>650</v>
      </c>
      <c r="C2114" s="1473"/>
      <c r="D2114" s="902" t="s">
        <v>807</v>
      </c>
      <c r="E2114" s="1476" t="s">
        <v>259</v>
      </c>
      <c r="F2114" s="1397">
        <v>9987760</v>
      </c>
      <c r="G2114" s="1397">
        <v>10000000</v>
      </c>
      <c r="H2114" s="1315">
        <v>17800000</v>
      </c>
      <c r="I2114" s="1398">
        <v>10000000</v>
      </c>
    </row>
    <row r="2115" spans="1:9" ht="18.75" thickBot="1" x14ac:dyDescent="0.25">
      <c r="A2115" s="1463"/>
      <c r="B2115" s="1464"/>
      <c r="C2115" s="1465"/>
      <c r="D2115" s="1464"/>
      <c r="E2115" s="1466" t="s">
        <v>164</v>
      </c>
      <c r="F2115" s="1467">
        <f>SUM(F2073:F2094)</f>
        <v>38346633.75</v>
      </c>
      <c r="G2115" s="1467">
        <f>SUM(G2073:G2096)</f>
        <v>26782940.350000001</v>
      </c>
      <c r="H2115" s="1467">
        <f>SUM(H2073:H2094)</f>
        <v>17518048.5</v>
      </c>
      <c r="I2115" s="1468">
        <f>SUM(I2073:I2096)</f>
        <v>28637398</v>
      </c>
    </row>
    <row r="2116" spans="1:9" ht="18.75" thickBot="1" x14ac:dyDescent="0.25">
      <c r="A2116" s="594"/>
      <c r="B2116" s="595"/>
      <c r="C2116" s="596"/>
      <c r="D2116" s="595"/>
      <c r="E2116" s="597" t="s">
        <v>203</v>
      </c>
      <c r="F2116" s="598">
        <f>SUM(F2099:F2114)</f>
        <v>39028960</v>
      </c>
      <c r="G2116" s="598">
        <f>SUM(G2099:G2114)</f>
        <v>48500000</v>
      </c>
      <c r="H2116" s="598">
        <f>SUM(H2099:H2114)</f>
        <v>67400000</v>
      </c>
      <c r="I2116" s="598">
        <f>SUM(I2099:I2114)</f>
        <v>45500000</v>
      </c>
    </row>
    <row r="2117" spans="1:9" ht="18.75" thickBot="1" x14ac:dyDescent="0.25">
      <c r="A2117" s="264"/>
      <c r="B2117" s="429"/>
      <c r="C2117" s="218"/>
      <c r="D2117" s="430"/>
      <c r="E2117" s="433" t="s">
        <v>296</v>
      </c>
      <c r="F2117" s="431">
        <f>SUM(F2115:F2116)</f>
        <v>77375593.75</v>
      </c>
      <c r="G2117" s="431">
        <f>SUM(G2115:G2116)</f>
        <v>75282940.349999994</v>
      </c>
      <c r="H2117" s="431">
        <f>SUM(H2115:H2116)</f>
        <v>84918048.5</v>
      </c>
      <c r="I2117" s="431">
        <f>SUM(I2115:I2116)</f>
        <v>74137398</v>
      </c>
    </row>
    <row r="2118" spans="1:9" ht="22.5" x14ac:dyDescent="0.25">
      <c r="A2118" s="1535" t="s">
        <v>786</v>
      </c>
      <c r="B2118" s="1536"/>
      <c r="C2118" s="1536"/>
      <c r="D2118" s="1536"/>
      <c r="E2118" s="1536"/>
      <c r="F2118" s="1536"/>
      <c r="G2118" s="1536"/>
      <c r="H2118" s="1536"/>
      <c r="I2118" s="1537"/>
    </row>
    <row r="2119" spans="1:9" ht="19.5" x14ac:dyDescent="0.2">
      <c r="A2119" s="1538" t="s">
        <v>487</v>
      </c>
      <c r="B2119" s="1539"/>
      <c r="C2119" s="1539"/>
      <c r="D2119" s="1539"/>
      <c r="E2119" s="1539"/>
      <c r="F2119" s="1539"/>
      <c r="G2119" s="1539"/>
      <c r="H2119" s="1539"/>
      <c r="I2119" s="1540"/>
    </row>
    <row r="2120" spans="1:9" ht="22.5" customHeight="1" x14ac:dyDescent="0.25">
      <c r="A2120" s="1541" t="s">
        <v>1392</v>
      </c>
      <c r="B2120" s="1542"/>
      <c r="C2120" s="1542"/>
      <c r="D2120" s="1542"/>
      <c r="E2120" s="1542"/>
      <c r="F2120" s="1542"/>
      <c r="G2120" s="1542"/>
      <c r="H2120" s="1542"/>
      <c r="I2120" s="1543"/>
    </row>
    <row r="2121" spans="1:9" ht="18.75" customHeight="1" thickBot="1" x14ac:dyDescent="0.3">
      <c r="A2121" s="1571" t="s">
        <v>277</v>
      </c>
      <c r="B2121" s="1571"/>
      <c r="C2121" s="1571"/>
      <c r="D2121" s="1571"/>
      <c r="E2121" s="1571"/>
      <c r="F2121" s="1571"/>
      <c r="G2121" s="1571"/>
      <c r="H2121" s="1571"/>
      <c r="I2121" s="1571"/>
    </row>
    <row r="2122" spans="1:9" ht="18.75" customHeight="1" thickBot="1" x14ac:dyDescent="0.25">
      <c r="A2122" s="1568" t="s">
        <v>467</v>
      </c>
      <c r="B2122" s="1569"/>
      <c r="C2122" s="1569"/>
      <c r="D2122" s="1569"/>
      <c r="E2122" s="1569"/>
      <c r="F2122" s="1569"/>
      <c r="G2122" s="1569"/>
      <c r="H2122" s="1569"/>
      <c r="I2122" s="1570"/>
    </row>
    <row r="2123" spans="1:9" s="120" customFormat="1" ht="52.5" thickBot="1" x14ac:dyDescent="0.25">
      <c r="A2123" s="1363" t="s">
        <v>465</v>
      </c>
      <c r="B2123" s="163" t="s">
        <v>459</v>
      </c>
      <c r="C2123" s="1364" t="s">
        <v>455</v>
      </c>
      <c r="D2123" s="163" t="s">
        <v>458</v>
      </c>
      <c r="E2123" s="1285" t="s">
        <v>1</v>
      </c>
      <c r="F2123" s="163" t="s">
        <v>1393</v>
      </c>
      <c r="G2123" s="163" t="s">
        <v>1394</v>
      </c>
      <c r="H2123" s="163" t="s">
        <v>1395</v>
      </c>
      <c r="I2123" s="163" t="s">
        <v>1396</v>
      </c>
    </row>
    <row r="2124" spans="1:9" ht="18" x14ac:dyDescent="0.2">
      <c r="A2124" s="1469">
        <v>20000000</v>
      </c>
      <c r="B2124" s="89"/>
      <c r="C2124" s="1470"/>
      <c r="D2124" s="1370" t="s">
        <v>807</v>
      </c>
      <c r="E2124" s="1471" t="s">
        <v>163</v>
      </c>
      <c r="F2124" s="1478"/>
      <c r="G2124" s="1371"/>
      <c r="H2124" s="1478"/>
      <c r="I2124" s="352"/>
    </row>
    <row r="2125" spans="1:9" ht="18" x14ac:dyDescent="0.2">
      <c r="A2125" s="260">
        <v>21000000</v>
      </c>
      <c r="B2125" s="78"/>
      <c r="C2125" s="214"/>
      <c r="D2125" s="374" t="s">
        <v>807</v>
      </c>
      <c r="E2125" s="146" t="s">
        <v>164</v>
      </c>
      <c r="F2125" s="43"/>
      <c r="G2125" s="18"/>
      <c r="H2125" s="43"/>
      <c r="I2125" s="19"/>
    </row>
    <row r="2126" spans="1:9" ht="18" x14ac:dyDescent="0.2">
      <c r="A2126" s="260">
        <v>21010000</v>
      </c>
      <c r="B2126" s="78"/>
      <c r="C2126" s="214"/>
      <c r="D2126" s="374" t="s">
        <v>807</v>
      </c>
      <c r="E2126" s="146" t="s">
        <v>165</v>
      </c>
      <c r="F2126" s="43"/>
      <c r="G2126" s="18"/>
      <c r="H2126" s="43"/>
      <c r="I2126" s="19"/>
    </row>
    <row r="2127" spans="1:9" ht="18" x14ac:dyDescent="0.2">
      <c r="A2127" s="265">
        <v>21010103</v>
      </c>
      <c r="B2127" s="162" t="s">
        <v>650</v>
      </c>
      <c r="C2127" s="219"/>
      <c r="D2127" s="370" t="s">
        <v>807</v>
      </c>
      <c r="E2127" s="147" t="s">
        <v>168</v>
      </c>
      <c r="F2127" s="29">
        <v>2927469</v>
      </c>
      <c r="G2127" s="29">
        <v>38240582</v>
      </c>
      <c r="H2127" s="44">
        <f>G2127/12*9</f>
        <v>28680436.5</v>
      </c>
      <c r="I2127" s="720">
        <f>WESH!D17</f>
        <v>38240582</v>
      </c>
    </row>
    <row r="2128" spans="1:9" ht="18" x14ac:dyDescent="0.2">
      <c r="A2128" s="265">
        <v>21010104</v>
      </c>
      <c r="B2128" s="162" t="s">
        <v>650</v>
      </c>
      <c r="C2128" s="219"/>
      <c r="D2128" s="370" t="s">
        <v>807</v>
      </c>
      <c r="E2128" s="147" t="s">
        <v>169</v>
      </c>
      <c r="F2128" s="43"/>
      <c r="G2128" s="29"/>
      <c r="H2128" s="44"/>
      <c r="I2128" s="720"/>
    </row>
    <row r="2129" spans="1:9" ht="18" x14ac:dyDescent="0.2">
      <c r="A2129" s="265">
        <v>21010105</v>
      </c>
      <c r="B2129" s="162" t="s">
        <v>650</v>
      </c>
      <c r="C2129" s="219"/>
      <c r="D2129" s="370" t="s">
        <v>807</v>
      </c>
      <c r="E2129" s="147" t="s">
        <v>170</v>
      </c>
      <c r="F2129" s="43"/>
      <c r="G2129" s="29"/>
      <c r="H2129" s="44"/>
      <c r="I2129" s="720"/>
    </row>
    <row r="2130" spans="1:9" ht="18" x14ac:dyDescent="0.2">
      <c r="A2130" s="230">
        <v>21010106</v>
      </c>
      <c r="B2130" s="162" t="s">
        <v>650</v>
      </c>
      <c r="C2130" s="184"/>
      <c r="D2130" s="370" t="s">
        <v>807</v>
      </c>
      <c r="E2130" s="79" t="s">
        <v>171</v>
      </c>
      <c r="F2130" s="43"/>
      <c r="G2130" s="29"/>
      <c r="H2130" s="6"/>
      <c r="I2130" s="720"/>
    </row>
    <row r="2131" spans="1:9" ht="18" x14ac:dyDescent="0.2">
      <c r="A2131" s="234"/>
      <c r="B2131" s="162" t="s">
        <v>650</v>
      </c>
      <c r="C2131" s="184"/>
      <c r="D2131" s="370" t="s">
        <v>807</v>
      </c>
      <c r="E2131" s="63" t="s">
        <v>686</v>
      </c>
      <c r="F2131" s="43"/>
      <c r="G2131" s="29"/>
      <c r="H2131" s="6"/>
      <c r="I2131" s="19">
        <v>4800000</v>
      </c>
    </row>
    <row r="2132" spans="1:9" ht="18" x14ac:dyDescent="0.2">
      <c r="A2132" s="260">
        <v>21020000</v>
      </c>
      <c r="B2132" s="78"/>
      <c r="C2132" s="214"/>
      <c r="D2132" s="374" t="s">
        <v>807</v>
      </c>
      <c r="E2132" s="146" t="s">
        <v>176</v>
      </c>
      <c r="F2132" s="43"/>
      <c r="G2132" s="29"/>
      <c r="H2132" s="29"/>
      <c r="I2132" s="720"/>
    </row>
    <row r="2133" spans="1:9" ht="18" x14ac:dyDescent="0.2">
      <c r="A2133" s="260">
        <v>21020300</v>
      </c>
      <c r="B2133" s="78"/>
      <c r="C2133" s="214"/>
      <c r="D2133" s="374" t="s">
        <v>807</v>
      </c>
      <c r="E2133" s="146" t="s">
        <v>192</v>
      </c>
      <c r="F2133" s="43"/>
      <c r="G2133" s="29"/>
      <c r="H2133" s="6"/>
      <c r="I2133" s="720"/>
    </row>
    <row r="2134" spans="1:9" ht="18" x14ac:dyDescent="0.2">
      <c r="A2134" s="265">
        <v>21020312</v>
      </c>
      <c r="B2134" s="162" t="s">
        <v>650</v>
      </c>
      <c r="C2134" s="219"/>
      <c r="D2134" s="370" t="s">
        <v>807</v>
      </c>
      <c r="E2134" s="151" t="s">
        <v>841</v>
      </c>
      <c r="F2134" s="43"/>
      <c r="G2134" s="29"/>
      <c r="H2134" s="44"/>
      <c r="I2134" s="720"/>
    </row>
    <row r="2135" spans="1:9" ht="18" x14ac:dyDescent="0.2">
      <c r="A2135" s="265">
        <v>21020320</v>
      </c>
      <c r="B2135" s="162" t="s">
        <v>650</v>
      </c>
      <c r="C2135" s="219"/>
      <c r="D2135" s="370" t="s">
        <v>807</v>
      </c>
      <c r="E2135" s="151" t="s">
        <v>188</v>
      </c>
      <c r="F2135" s="43"/>
      <c r="G2135" s="29"/>
      <c r="H2135" s="44"/>
      <c r="I2135" s="720"/>
    </row>
    <row r="2136" spans="1:9" ht="18" x14ac:dyDescent="0.2">
      <c r="A2136" s="265">
        <v>21020327</v>
      </c>
      <c r="B2136" s="162" t="s">
        <v>650</v>
      </c>
      <c r="C2136" s="219"/>
      <c r="D2136" s="370" t="s">
        <v>807</v>
      </c>
      <c r="E2136" s="151" t="s">
        <v>189</v>
      </c>
      <c r="F2136" s="29"/>
      <c r="G2136" s="29"/>
      <c r="H2136" s="44"/>
      <c r="I2136" s="720"/>
    </row>
    <row r="2137" spans="1:9" ht="18" x14ac:dyDescent="0.2">
      <c r="A2137" s="265">
        <v>21020328</v>
      </c>
      <c r="B2137" s="162" t="s">
        <v>650</v>
      </c>
      <c r="C2137" s="219"/>
      <c r="D2137" s="370" t="s">
        <v>807</v>
      </c>
      <c r="E2137" s="151" t="s">
        <v>542</v>
      </c>
      <c r="F2137" s="29"/>
      <c r="G2137" s="29"/>
      <c r="H2137" s="44"/>
      <c r="I2137" s="720"/>
    </row>
    <row r="2138" spans="1:9" ht="18" x14ac:dyDescent="0.2">
      <c r="A2138" s="250">
        <v>21020301</v>
      </c>
      <c r="B2138" s="162" t="s">
        <v>650</v>
      </c>
      <c r="C2138" s="184"/>
      <c r="D2138" s="370" t="s">
        <v>807</v>
      </c>
      <c r="E2138" s="63" t="s">
        <v>177</v>
      </c>
      <c r="F2138" s="29">
        <f>WESH!C17</f>
        <v>0</v>
      </c>
      <c r="G2138" s="29">
        <v>13384203.699999999</v>
      </c>
      <c r="H2138" s="44">
        <f t="shared" ref="H2138:H2143" si="64">G2138/12*9</f>
        <v>10038152.775</v>
      </c>
      <c r="I2138" s="720">
        <f>WESH!F17</f>
        <v>13384203.699999999</v>
      </c>
    </row>
    <row r="2139" spans="1:9" ht="18" x14ac:dyDescent="0.2">
      <c r="A2139" s="250">
        <v>21020302</v>
      </c>
      <c r="B2139" s="162" t="s">
        <v>650</v>
      </c>
      <c r="C2139" s="184"/>
      <c r="D2139" s="370" t="s">
        <v>807</v>
      </c>
      <c r="E2139" s="63" t="s">
        <v>178</v>
      </c>
      <c r="F2139" s="29">
        <f>WESH!D17</f>
        <v>38240582</v>
      </c>
      <c r="G2139" s="29">
        <v>7648116.4000000004</v>
      </c>
      <c r="H2139" s="44">
        <f t="shared" si="64"/>
        <v>5736087.2999999998</v>
      </c>
      <c r="I2139" s="720">
        <f>WESH!G17</f>
        <v>7648116.4000000004</v>
      </c>
    </row>
    <row r="2140" spans="1:9" ht="18" x14ac:dyDescent="0.2">
      <c r="A2140" s="250">
        <v>21020303</v>
      </c>
      <c r="B2140" s="162" t="s">
        <v>650</v>
      </c>
      <c r="C2140" s="184"/>
      <c r="D2140" s="370" t="s">
        <v>807</v>
      </c>
      <c r="E2140" s="63" t="s">
        <v>179</v>
      </c>
      <c r="F2140" s="29">
        <f>WESH!E17</f>
        <v>0</v>
      </c>
      <c r="G2140" s="29">
        <v>15120</v>
      </c>
      <c r="H2140" s="44">
        <f t="shared" si="64"/>
        <v>11340</v>
      </c>
      <c r="I2140" s="720">
        <f>WESH!H17</f>
        <v>15120</v>
      </c>
    </row>
    <row r="2141" spans="1:9" ht="18" x14ac:dyDescent="0.2">
      <c r="A2141" s="250">
        <v>21020304</v>
      </c>
      <c r="B2141" s="162" t="s">
        <v>650</v>
      </c>
      <c r="C2141" s="184"/>
      <c r="D2141" s="370" t="s">
        <v>807</v>
      </c>
      <c r="E2141" s="63" t="s">
        <v>180</v>
      </c>
      <c r="F2141" s="29">
        <f>WESH!F17</f>
        <v>13384203.699999999</v>
      </c>
      <c r="G2141" s="29">
        <v>1912029.1</v>
      </c>
      <c r="H2141" s="44">
        <f t="shared" si="64"/>
        <v>1434021.825</v>
      </c>
      <c r="I2141" s="720">
        <f>WESH!I17</f>
        <v>1912029.1</v>
      </c>
    </row>
    <row r="2142" spans="1:9" ht="18" x14ac:dyDescent="0.2">
      <c r="A2142" s="250">
        <v>21020312</v>
      </c>
      <c r="B2142" s="162" t="s">
        <v>650</v>
      </c>
      <c r="C2142" s="184"/>
      <c r="D2142" s="370" t="s">
        <v>807</v>
      </c>
      <c r="E2142" s="63" t="s">
        <v>183</v>
      </c>
      <c r="F2142" s="29"/>
      <c r="G2142" s="29"/>
      <c r="H2142" s="44">
        <f t="shared" si="64"/>
        <v>0</v>
      </c>
      <c r="I2142" s="720"/>
    </row>
    <row r="2143" spans="1:9" ht="18" x14ac:dyDescent="0.2">
      <c r="A2143" s="250">
        <v>21020315</v>
      </c>
      <c r="B2143" s="162" t="s">
        <v>650</v>
      </c>
      <c r="C2143" s="184"/>
      <c r="D2143" s="370" t="s">
        <v>807</v>
      </c>
      <c r="E2143" s="63" t="s">
        <v>186</v>
      </c>
      <c r="F2143" s="29">
        <f>WESH!G17</f>
        <v>7648116.4000000004</v>
      </c>
      <c r="G2143" s="29">
        <v>1960029.1</v>
      </c>
      <c r="H2143" s="44">
        <f t="shared" si="64"/>
        <v>1470021.825</v>
      </c>
      <c r="I2143" s="720">
        <f>WESH!J17</f>
        <v>1960029.1</v>
      </c>
    </row>
    <row r="2144" spans="1:9" ht="18" x14ac:dyDescent="0.2">
      <c r="A2144" s="230">
        <v>21020314</v>
      </c>
      <c r="B2144" s="162" t="s">
        <v>650</v>
      </c>
      <c r="C2144" s="184"/>
      <c r="D2144" s="370" t="s">
        <v>807</v>
      </c>
      <c r="E2144" s="63" t="s">
        <v>523</v>
      </c>
      <c r="F2144" s="29"/>
      <c r="G2144" s="29"/>
      <c r="H2144" s="44"/>
      <c r="I2144" s="720"/>
    </row>
    <row r="2145" spans="1:9" ht="18" x14ac:dyDescent="0.2">
      <c r="A2145" s="230">
        <v>21020305</v>
      </c>
      <c r="B2145" s="162" t="s">
        <v>650</v>
      </c>
      <c r="C2145" s="184"/>
      <c r="D2145" s="370" t="s">
        <v>807</v>
      </c>
      <c r="E2145" s="63" t="s">
        <v>524</v>
      </c>
      <c r="F2145" s="29"/>
      <c r="G2145" s="29"/>
      <c r="H2145" s="44"/>
      <c r="I2145" s="720"/>
    </row>
    <row r="2146" spans="1:9" ht="18" x14ac:dyDescent="0.2">
      <c r="A2146" s="230">
        <v>21020306</v>
      </c>
      <c r="B2146" s="162" t="s">
        <v>650</v>
      </c>
      <c r="C2146" s="184"/>
      <c r="D2146" s="370" t="s">
        <v>807</v>
      </c>
      <c r="E2146" s="63" t="s">
        <v>525</v>
      </c>
      <c r="F2146" s="29"/>
      <c r="G2146" s="29"/>
      <c r="H2146" s="44"/>
      <c r="I2146" s="720"/>
    </row>
    <row r="2147" spans="1:9" ht="18" x14ac:dyDescent="0.2">
      <c r="A2147" s="260">
        <v>21020400</v>
      </c>
      <c r="B2147" s="78"/>
      <c r="C2147" s="214"/>
      <c r="D2147" s="374" t="s">
        <v>807</v>
      </c>
      <c r="E2147" s="146" t="s">
        <v>193</v>
      </c>
      <c r="F2147" s="43"/>
      <c r="G2147" s="29"/>
      <c r="H2147" s="44"/>
      <c r="I2147" s="720"/>
    </row>
    <row r="2148" spans="1:9" ht="18" x14ac:dyDescent="0.2">
      <c r="A2148" s="265">
        <v>21020312</v>
      </c>
      <c r="B2148" s="162" t="s">
        <v>650</v>
      </c>
      <c r="C2148" s="219"/>
      <c r="D2148" s="370" t="s">
        <v>807</v>
      </c>
      <c r="E2148" s="151" t="s">
        <v>788</v>
      </c>
      <c r="F2148" s="43"/>
      <c r="G2148" s="29"/>
      <c r="H2148" s="44"/>
      <c r="I2148" s="720"/>
    </row>
    <row r="2149" spans="1:9" ht="18" x14ac:dyDescent="0.2">
      <c r="A2149" s="265">
        <v>21020327</v>
      </c>
      <c r="B2149" s="162" t="s">
        <v>650</v>
      </c>
      <c r="C2149" s="219"/>
      <c r="D2149" s="370" t="s">
        <v>807</v>
      </c>
      <c r="E2149" s="151" t="s">
        <v>503</v>
      </c>
      <c r="F2149" s="43"/>
      <c r="G2149" s="29"/>
      <c r="H2149" s="44"/>
      <c r="I2149" s="720"/>
    </row>
    <row r="2150" spans="1:9" ht="18" x14ac:dyDescent="0.2">
      <c r="A2150" s="265">
        <v>21020328</v>
      </c>
      <c r="B2150" s="162" t="s">
        <v>650</v>
      </c>
      <c r="C2150" s="219"/>
      <c r="D2150" s="370" t="s">
        <v>807</v>
      </c>
      <c r="E2150" s="151" t="s">
        <v>504</v>
      </c>
      <c r="F2150" s="43"/>
      <c r="G2150" s="29"/>
      <c r="H2150" s="44"/>
      <c r="I2150" s="720"/>
    </row>
    <row r="2151" spans="1:9" ht="18" x14ac:dyDescent="0.2">
      <c r="A2151" s="260">
        <v>21020400</v>
      </c>
      <c r="B2151" s="78"/>
      <c r="C2151" s="214"/>
      <c r="D2151" s="374" t="s">
        <v>807</v>
      </c>
      <c r="E2151" s="146" t="s">
        <v>194</v>
      </c>
      <c r="F2151" s="43"/>
      <c r="G2151" s="29"/>
      <c r="H2151" s="44"/>
      <c r="I2151" s="720"/>
    </row>
    <row r="2152" spans="1:9" ht="18" x14ac:dyDescent="0.2">
      <c r="A2152" s="265">
        <v>21020401</v>
      </c>
      <c r="B2152" s="162" t="s">
        <v>650</v>
      </c>
      <c r="C2152" s="219"/>
      <c r="D2152" s="370" t="s">
        <v>807</v>
      </c>
      <c r="E2152" s="151" t="s">
        <v>177</v>
      </c>
      <c r="F2152" s="43"/>
      <c r="G2152" s="29"/>
      <c r="H2152" s="44"/>
      <c r="I2152" s="720"/>
    </row>
    <row r="2153" spans="1:9" ht="18" x14ac:dyDescent="0.2">
      <c r="A2153" s="265">
        <v>21020402</v>
      </c>
      <c r="B2153" s="162" t="s">
        <v>650</v>
      </c>
      <c r="C2153" s="219"/>
      <c r="D2153" s="370" t="s">
        <v>807</v>
      </c>
      <c r="E2153" s="151" t="s">
        <v>178</v>
      </c>
      <c r="F2153" s="43"/>
      <c r="G2153" s="29"/>
      <c r="H2153" s="44"/>
      <c r="I2153" s="720"/>
    </row>
    <row r="2154" spans="1:9" ht="18" x14ac:dyDescent="0.2">
      <c r="A2154" s="265">
        <v>21020403</v>
      </c>
      <c r="B2154" s="162" t="s">
        <v>650</v>
      </c>
      <c r="C2154" s="219"/>
      <c r="D2154" s="370" t="s">
        <v>807</v>
      </c>
      <c r="E2154" s="151" t="s">
        <v>179</v>
      </c>
      <c r="F2154" s="43"/>
      <c r="G2154" s="29"/>
      <c r="H2154" s="44"/>
      <c r="I2154" s="720"/>
    </row>
    <row r="2155" spans="1:9" ht="18" x14ac:dyDescent="0.2">
      <c r="A2155" s="265">
        <v>21020404</v>
      </c>
      <c r="B2155" s="162" t="s">
        <v>650</v>
      </c>
      <c r="C2155" s="219"/>
      <c r="D2155" s="370" t="s">
        <v>807</v>
      </c>
      <c r="E2155" s="151" t="s">
        <v>180</v>
      </c>
      <c r="F2155" s="43"/>
      <c r="G2155" s="29"/>
      <c r="H2155" s="44"/>
      <c r="I2155" s="720"/>
    </row>
    <row r="2156" spans="1:9" ht="18" x14ac:dyDescent="0.2">
      <c r="A2156" s="265">
        <v>21020412</v>
      </c>
      <c r="B2156" s="162" t="s">
        <v>650</v>
      </c>
      <c r="C2156" s="219"/>
      <c r="D2156" s="370" t="s">
        <v>807</v>
      </c>
      <c r="E2156" s="151" t="s">
        <v>183</v>
      </c>
      <c r="F2156" s="43"/>
      <c r="G2156" s="29"/>
      <c r="H2156" s="44"/>
      <c r="I2156" s="720"/>
    </row>
    <row r="2157" spans="1:9" ht="18" x14ac:dyDescent="0.2">
      <c r="A2157" s="265">
        <v>21020415</v>
      </c>
      <c r="B2157" s="162" t="s">
        <v>650</v>
      </c>
      <c r="C2157" s="219"/>
      <c r="D2157" s="370" t="s">
        <v>807</v>
      </c>
      <c r="E2157" s="151" t="s">
        <v>186</v>
      </c>
      <c r="F2157" s="43"/>
      <c r="G2157" s="29"/>
      <c r="H2157" s="44"/>
      <c r="I2157" s="720"/>
    </row>
    <row r="2158" spans="1:9" ht="18" x14ac:dyDescent="0.2">
      <c r="A2158" s="266">
        <v>21020600</v>
      </c>
      <c r="B2158" s="83"/>
      <c r="C2158" s="220"/>
      <c r="D2158" s="374" t="s">
        <v>807</v>
      </c>
      <c r="E2158" s="146" t="s">
        <v>195</v>
      </c>
      <c r="F2158" s="43"/>
      <c r="G2158" s="29"/>
      <c r="H2158" s="43"/>
      <c r="I2158" s="720"/>
    </row>
    <row r="2159" spans="1:9" ht="18" x14ac:dyDescent="0.2">
      <c r="A2159" s="261">
        <v>21020605</v>
      </c>
      <c r="B2159" s="162" t="s">
        <v>650</v>
      </c>
      <c r="C2159" s="215"/>
      <c r="D2159" s="370" t="s">
        <v>807</v>
      </c>
      <c r="E2159" s="147" t="s">
        <v>198</v>
      </c>
      <c r="F2159" s="43"/>
      <c r="G2159" s="29"/>
      <c r="H2159" s="43"/>
      <c r="I2159" s="720"/>
    </row>
    <row r="2160" spans="1:9" ht="18" x14ac:dyDescent="0.2">
      <c r="A2160" s="232">
        <v>21030100</v>
      </c>
      <c r="B2160" s="85"/>
      <c r="C2160" s="187"/>
      <c r="D2160" s="374" t="s">
        <v>807</v>
      </c>
      <c r="E2160" s="58" t="s">
        <v>199</v>
      </c>
      <c r="F2160" s="74"/>
      <c r="G2160" s="29"/>
      <c r="H2160" s="29"/>
      <c r="I2160" s="720"/>
    </row>
    <row r="2161" spans="1:9" ht="18" x14ac:dyDescent="0.2">
      <c r="A2161" s="1379">
        <v>22010100</v>
      </c>
      <c r="B2161" s="162" t="s">
        <v>1322</v>
      </c>
      <c r="C2161" s="215"/>
      <c r="D2161" s="370" t="s">
        <v>807</v>
      </c>
      <c r="E2161" s="972" t="s">
        <v>1389</v>
      </c>
      <c r="F2161" s="74"/>
      <c r="G2161" s="29">
        <v>3780000</v>
      </c>
      <c r="H2161" s="29"/>
      <c r="I2161" s="19"/>
    </row>
    <row r="2162" spans="1:9" ht="18" x14ac:dyDescent="0.2">
      <c r="A2162" s="262">
        <v>22020000</v>
      </c>
      <c r="B2162" s="85"/>
      <c r="C2162" s="216"/>
      <c r="D2162" s="374" t="s">
        <v>807</v>
      </c>
      <c r="E2162" s="150" t="s">
        <v>203</v>
      </c>
      <c r="F2162" s="43"/>
      <c r="G2162" s="29"/>
      <c r="H2162" s="43"/>
      <c r="I2162" s="720"/>
    </row>
    <row r="2163" spans="1:9" ht="18" x14ac:dyDescent="0.2">
      <c r="A2163" s="262">
        <v>22020100</v>
      </c>
      <c r="B2163" s="85"/>
      <c r="C2163" s="216"/>
      <c r="D2163" s="374" t="s">
        <v>807</v>
      </c>
      <c r="E2163" s="150" t="s">
        <v>204</v>
      </c>
      <c r="F2163" s="43"/>
      <c r="G2163" s="29"/>
      <c r="H2163" s="43"/>
      <c r="I2163" s="720"/>
    </row>
    <row r="2164" spans="1:9" ht="18" x14ac:dyDescent="0.2">
      <c r="A2164" s="785">
        <v>22020101</v>
      </c>
      <c r="B2164" s="162" t="s">
        <v>650</v>
      </c>
      <c r="C2164" s="202"/>
      <c r="D2164" s="370" t="s">
        <v>807</v>
      </c>
      <c r="E2164" s="127" t="s">
        <v>205</v>
      </c>
      <c r="F2164" s="344"/>
      <c r="G2164" s="29"/>
      <c r="H2164" s="344"/>
      <c r="I2164" s="720"/>
    </row>
    <row r="2165" spans="1:9" ht="18" x14ac:dyDescent="0.2">
      <c r="A2165" s="785">
        <v>22020102</v>
      </c>
      <c r="B2165" s="162" t="s">
        <v>650</v>
      </c>
      <c r="C2165" s="202"/>
      <c r="D2165" s="370" t="s">
        <v>807</v>
      </c>
      <c r="E2165" s="127" t="s">
        <v>206</v>
      </c>
      <c r="F2165" s="786"/>
      <c r="G2165" s="29">
        <v>200000</v>
      </c>
      <c r="H2165" s="786"/>
      <c r="I2165" s="720">
        <v>200000</v>
      </c>
    </row>
    <row r="2166" spans="1:9" ht="18" x14ac:dyDescent="0.2">
      <c r="A2166" s="785">
        <v>22020103</v>
      </c>
      <c r="B2166" s="162" t="s">
        <v>650</v>
      </c>
      <c r="C2166" s="202"/>
      <c r="D2166" s="370" t="s">
        <v>807</v>
      </c>
      <c r="E2166" s="127" t="s">
        <v>207</v>
      </c>
      <c r="F2166" s="344"/>
      <c r="G2166" s="29"/>
      <c r="H2166" s="344"/>
      <c r="I2166" s="720"/>
    </row>
    <row r="2167" spans="1:9" ht="18" x14ac:dyDescent="0.2">
      <c r="A2167" s="785">
        <v>22020104</v>
      </c>
      <c r="B2167" s="162" t="s">
        <v>650</v>
      </c>
      <c r="C2167" s="202"/>
      <c r="D2167" s="370" t="s">
        <v>807</v>
      </c>
      <c r="E2167" s="127" t="s">
        <v>208</v>
      </c>
      <c r="F2167" s="344"/>
      <c r="G2167" s="29"/>
      <c r="H2167" s="787"/>
      <c r="I2167" s="720"/>
    </row>
    <row r="2168" spans="1:9" ht="18" x14ac:dyDescent="0.2">
      <c r="A2168" s="262">
        <v>22020300</v>
      </c>
      <c r="B2168" s="85"/>
      <c r="C2168" s="216"/>
      <c r="D2168" s="374" t="s">
        <v>807</v>
      </c>
      <c r="E2168" s="150" t="s">
        <v>212</v>
      </c>
      <c r="F2168" s="43"/>
      <c r="G2168" s="29"/>
      <c r="H2168" s="43"/>
      <c r="I2168" s="720"/>
    </row>
    <row r="2169" spans="1:9" ht="18" x14ac:dyDescent="0.2">
      <c r="A2169" s="263">
        <v>22020307</v>
      </c>
      <c r="B2169" s="162" t="s">
        <v>650</v>
      </c>
      <c r="C2169" s="217"/>
      <c r="D2169" s="370" t="s">
        <v>807</v>
      </c>
      <c r="E2169" s="156" t="s">
        <v>498</v>
      </c>
      <c r="F2169" s="43"/>
      <c r="G2169" s="29"/>
      <c r="H2169" s="43"/>
      <c r="I2169" s="720"/>
    </row>
    <row r="2170" spans="1:9" ht="18" x14ac:dyDescent="0.2">
      <c r="A2170" s="263">
        <v>22020309</v>
      </c>
      <c r="B2170" s="162" t="s">
        <v>650</v>
      </c>
      <c r="C2170" s="217"/>
      <c r="D2170" s="370" t="s">
        <v>807</v>
      </c>
      <c r="E2170" s="149" t="s">
        <v>218</v>
      </c>
      <c r="F2170" s="43"/>
      <c r="G2170" s="29"/>
      <c r="H2170" s="43"/>
      <c r="I2170" s="720"/>
    </row>
    <row r="2171" spans="1:9" ht="18" x14ac:dyDescent="0.2">
      <c r="A2171" s="263">
        <v>22020313</v>
      </c>
      <c r="B2171" s="162" t="s">
        <v>650</v>
      </c>
      <c r="C2171" s="217"/>
      <c r="D2171" s="370" t="s">
        <v>807</v>
      </c>
      <c r="E2171" s="149" t="s">
        <v>221</v>
      </c>
      <c r="F2171" s="43"/>
      <c r="G2171" s="29"/>
      <c r="H2171" s="43"/>
      <c r="I2171" s="720"/>
    </row>
    <row r="2172" spans="1:9" ht="18" x14ac:dyDescent="0.2">
      <c r="A2172" s="262">
        <v>22020500</v>
      </c>
      <c r="B2172" s="85"/>
      <c r="C2172" s="216"/>
      <c r="D2172" s="374" t="s">
        <v>807</v>
      </c>
      <c r="E2172" s="148" t="s">
        <v>499</v>
      </c>
      <c r="F2172" s="43"/>
      <c r="G2172" s="29"/>
      <c r="H2172" s="43"/>
      <c r="I2172" s="720"/>
    </row>
    <row r="2173" spans="1:9" ht="18" x14ac:dyDescent="0.2">
      <c r="A2173" s="263">
        <v>22020501</v>
      </c>
      <c r="B2173" s="162" t="s">
        <v>650</v>
      </c>
      <c r="C2173" s="217"/>
      <c r="D2173" s="370" t="s">
        <v>807</v>
      </c>
      <c r="E2173" s="149" t="s">
        <v>500</v>
      </c>
      <c r="F2173" s="43"/>
      <c r="G2173" s="29"/>
      <c r="H2173" s="43"/>
      <c r="I2173" s="720"/>
    </row>
    <row r="2174" spans="1:9" ht="18" x14ac:dyDescent="0.2">
      <c r="A2174" s="262">
        <v>22020600</v>
      </c>
      <c r="B2174" s="85"/>
      <c r="C2174" s="216"/>
      <c r="D2174" s="374" t="s">
        <v>807</v>
      </c>
      <c r="E2174" s="150" t="s">
        <v>230</v>
      </c>
      <c r="F2174" s="43"/>
      <c r="G2174" s="29"/>
      <c r="H2174" s="43"/>
      <c r="I2174" s="720"/>
    </row>
    <row r="2175" spans="1:9" ht="18" x14ac:dyDescent="0.2">
      <c r="A2175" s="263">
        <v>22020605</v>
      </c>
      <c r="B2175" s="162" t="s">
        <v>650</v>
      </c>
      <c r="C2175" s="217"/>
      <c r="D2175" s="370" t="s">
        <v>807</v>
      </c>
      <c r="E2175" s="149" t="s">
        <v>501</v>
      </c>
      <c r="F2175" s="43"/>
      <c r="G2175" s="29"/>
      <c r="H2175" s="43"/>
      <c r="I2175" s="720"/>
    </row>
    <row r="2176" spans="1:9" ht="19.5" customHeight="1" x14ac:dyDescent="0.2">
      <c r="A2176" s="262">
        <v>22020700</v>
      </c>
      <c r="B2176" s="85"/>
      <c r="C2176" s="216"/>
      <c r="D2176" s="374" t="s">
        <v>807</v>
      </c>
      <c r="E2176" s="600" t="s">
        <v>502</v>
      </c>
      <c r="F2176" s="43"/>
      <c r="G2176" s="29"/>
      <c r="H2176" s="43"/>
      <c r="I2176" s="720"/>
    </row>
    <row r="2177" spans="1:9" ht="18" x14ac:dyDescent="0.2">
      <c r="A2177" s="263">
        <v>22020710</v>
      </c>
      <c r="B2177" s="162" t="s">
        <v>650</v>
      </c>
      <c r="C2177" s="217"/>
      <c r="D2177" s="370" t="s">
        <v>807</v>
      </c>
      <c r="E2177" s="149" t="s">
        <v>444</v>
      </c>
      <c r="F2177" s="43"/>
      <c r="G2177" s="29">
        <v>2000000</v>
      </c>
      <c r="H2177" s="43"/>
      <c r="I2177" s="720">
        <v>2000000</v>
      </c>
    </row>
    <row r="2178" spans="1:9" ht="18" x14ac:dyDescent="0.2">
      <c r="A2178" s="262">
        <v>22022000</v>
      </c>
      <c r="B2178" s="85"/>
      <c r="C2178" s="216"/>
      <c r="D2178" s="374" t="s">
        <v>807</v>
      </c>
      <c r="E2178" s="150" t="s">
        <v>246</v>
      </c>
      <c r="F2178" s="43"/>
      <c r="G2178" s="29"/>
      <c r="H2178" s="43"/>
      <c r="I2178" s="720"/>
    </row>
    <row r="2179" spans="1:9" ht="18.75" thickBot="1" x14ac:dyDescent="0.25">
      <c r="A2179" s="1472">
        <v>22022017</v>
      </c>
      <c r="B2179" s="1336" t="s">
        <v>650</v>
      </c>
      <c r="C2179" s="1473"/>
      <c r="D2179" s="902" t="s">
        <v>807</v>
      </c>
      <c r="E2179" s="1476" t="s">
        <v>259</v>
      </c>
      <c r="F2179" s="1479">
        <v>230000</v>
      </c>
      <c r="G2179" s="1393">
        <v>2000000</v>
      </c>
      <c r="H2179" s="1479">
        <v>950000</v>
      </c>
      <c r="I2179" s="1394">
        <v>4000000</v>
      </c>
    </row>
    <row r="2180" spans="1:9" ht="18.75" thickBot="1" x14ac:dyDescent="0.25">
      <c r="A2180" s="1438"/>
      <c r="B2180" s="1366"/>
      <c r="C2180" s="1367"/>
      <c r="D2180" s="1366"/>
      <c r="E2180" s="1477" t="s">
        <v>164</v>
      </c>
      <c r="F2180" s="1369">
        <f>SUM(F2127:F2159)</f>
        <v>62200371.100000001</v>
      </c>
      <c r="G2180" s="1369">
        <f>SUM(G2127:G2161)</f>
        <v>66940080.300000004</v>
      </c>
      <c r="H2180" s="1369">
        <f>SUM(H2127:H2159)</f>
        <v>47370060.225000001</v>
      </c>
      <c r="I2180" s="1369">
        <f>SUM(I2127:I2161)</f>
        <v>67960080.299999997</v>
      </c>
    </row>
    <row r="2181" spans="1:9" ht="18.75" thickBot="1" x14ac:dyDescent="0.25">
      <c r="A2181" s="579"/>
      <c r="B2181" s="514"/>
      <c r="C2181" s="515"/>
      <c r="D2181" s="514"/>
      <c r="E2181" s="601" t="s">
        <v>203</v>
      </c>
      <c r="F2181" s="517">
        <f>SUM(F2164:F2179)</f>
        <v>230000</v>
      </c>
      <c r="G2181" s="517">
        <f>SUM(G2164:G2179)</f>
        <v>4200000</v>
      </c>
      <c r="H2181" s="517">
        <f>SUM(H2164:H2179)</f>
        <v>950000</v>
      </c>
      <c r="I2181" s="517">
        <f>SUM(I2164:I2179)</f>
        <v>6200000</v>
      </c>
    </row>
    <row r="2182" spans="1:9" ht="18.75" thickBot="1" x14ac:dyDescent="0.25">
      <c r="A2182" s="420"/>
      <c r="B2182" s="435"/>
      <c r="C2182" s="434"/>
      <c r="D2182" s="436"/>
      <c r="E2182" s="437" t="s">
        <v>296</v>
      </c>
      <c r="F2182" s="385">
        <f>SUM(F2180:F2181)</f>
        <v>62430371.100000001</v>
      </c>
      <c r="G2182" s="385">
        <f>SUM(G2180:G2181)</f>
        <v>71140080.300000012</v>
      </c>
      <c r="H2182" s="385">
        <f>SUM(H2180:H2181)</f>
        <v>48320060.225000001</v>
      </c>
      <c r="I2182" s="385">
        <f>SUM(I2180:I2181)</f>
        <v>74160080.299999997</v>
      </c>
    </row>
  </sheetData>
  <mergeCells count="258">
    <mergeCell ref="A2119:I2119"/>
    <mergeCell ref="A2120:I2120"/>
    <mergeCell ref="A2121:I2121"/>
    <mergeCell ref="A2122:I2122"/>
    <mergeCell ref="A20:I20"/>
    <mergeCell ref="A2063:I2063"/>
    <mergeCell ref="A2064:I2064"/>
    <mergeCell ref="A2065:I2065"/>
    <mergeCell ref="A2066:I2066"/>
    <mergeCell ref="A2067:I2067"/>
    <mergeCell ref="A1985:I1985"/>
    <mergeCell ref="A1986:I1986"/>
    <mergeCell ref="A1987:I1987"/>
    <mergeCell ref="A1988:I1988"/>
    <mergeCell ref="A1989:I1989"/>
    <mergeCell ref="A1933:I1933"/>
    <mergeCell ref="A2118:I2118"/>
    <mergeCell ref="A1996:I1996"/>
    <mergeCell ref="A2000:I2000"/>
    <mergeCell ref="A2001:I2001"/>
    <mergeCell ref="A2002:I2002"/>
    <mergeCell ref="A2003:I2003"/>
    <mergeCell ref="A2004:I2004"/>
    <mergeCell ref="A1880:I1880"/>
    <mergeCell ref="A1881:I1881"/>
    <mergeCell ref="A1882:I1882"/>
    <mergeCell ref="A1883:I1883"/>
    <mergeCell ref="A1884:I1884"/>
    <mergeCell ref="A1929:I1929"/>
    <mergeCell ref="A1930:I1930"/>
    <mergeCell ref="A1931:I1931"/>
    <mergeCell ref="A1932:I1932"/>
    <mergeCell ref="A1804:I1804"/>
    <mergeCell ref="A1805:I1805"/>
    <mergeCell ref="A1806:I1806"/>
    <mergeCell ref="A1815:I1815"/>
    <mergeCell ref="A1819:I1819"/>
    <mergeCell ref="A1820:I1820"/>
    <mergeCell ref="A1821:I1821"/>
    <mergeCell ref="A1822:I1822"/>
    <mergeCell ref="A1823:I1823"/>
    <mergeCell ref="A1737:I1737"/>
    <mergeCell ref="A1742:I1742"/>
    <mergeCell ref="A1746:I1746"/>
    <mergeCell ref="A1802:I1802"/>
    <mergeCell ref="A1803:I1803"/>
    <mergeCell ref="A1747:I1747"/>
    <mergeCell ref="A1748:I1748"/>
    <mergeCell ref="A1749:I1749"/>
    <mergeCell ref="A1750:I1750"/>
    <mergeCell ref="A1733:I1733"/>
    <mergeCell ref="A1684:I1684"/>
    <mergeCell ref="A1685:I1685"/>
    <mergeCell ref="A1686:I1686"/>
    <mergeCell ref="A1687:I1687"/>
    <mergeCell ref="A1688:I1688"/>
    <mergeCell ref="A1734:I1734"/>
    <mergeCell ref="A1735:I1735"/>
    <mergeCell ref="A1736:I1736"/>
    <mergeCell ref="A1566:I1566"/>
    <mergeCell ref="A1567:I1567"/>
    <mergeCell ref="A1568:I1568"/>
    <mergeCell ref="A1569:I1569"/>
    <mergeCell ref="A1629:I1629"/>
    <mergeCell ref="A1630:I1630"/>
    <mergeCell ref="A1631:I1631"/>
    <mergeCell ref="A1632:I1632"/>
    <mergeCell ref="A1633:I1633"/>
    <mergeCell ref="A1448:I1448"/>
    <mergeCell ref="A1449:I1449"/>
    <mergeCell ref="A1450:I1450"/>
    <mergeCell ref="A1507:I1507"/>
    <mergeCell ref="A1508:I1508"/>
    <mergeCell ref="A1509:I1509"/>
    <mergeCell ref="A1510:I1510"/>
    <mergeCell ref="A1511:I1511"/>
    <mergeCell ref="A1565:I1565"/>
    <mergeCell ref="A1375:I1375"/>
    <mergeCell ref="A1386:I1386"/>
    <mergeCell ref="A1390:I1390"/>
    <mergeCell ref="A1391:I1391"/>
    <mergeCell ref="A1392:I1392"/>
    <mergeCell ref="A1393:I1393"/>
    <mergeCell ref="A1394:I1394"/>
    <mergeCell ref="A1446:I1446"/>
    <mergeCell ref="A1447:I1447"/>
    <mergeCell ref="A1371:I1371"/>
    <mergeCell ref="A1324:I1324"/>
    <mergeCell ref="A1325:I1325"/>
    <mergeCell ref="A1326:I1326"/>
    <mergeCell ref="A1327:I1327"/>
    <mergeCell ref="A1328:I1328"/>
    <mergeCell ref="A1372:I1372"/>
    <mergeCell ref="A1373:I1373"/>
    <mergeCell ref="A1374:I1374"/>
    <mergeCell ref="A1225:I1225"/>
    <mergeCell ref="A1226:I1226"/>
    <mergeCell ref="A1227:I1227"/>
    <mergeCell ref="A1228:I1228"/>
    <mergeCell ref="A1280:I1280"/>
    <mergeCell ref="A1281:I1281"/>
    <mergeCell ref="A1282:I1282"/>
    <mergeCell ref="A1283:I1283"/>
    <mergeCell ref="A1284:I1284"/>
    <mergeCell ref="A1147:I1147"/>
    <mergeCell ref="A1148:I1148"/>
    <mergeCell ref="A1159:I1159"/>
    <mergeCell ref="A1163:I1163"/>
    <mergeCell ref="A1164:I1164"/>
    <mergeCell ref="A1165:I1165"/>
    <mergeCell ref="A1166:I1166"/>
    <mergeCell ref="A1167:I1167"/>
    <mergeCell ref="A1224:I1224"/>
    <mergeCell ref="A1074:I1074"/>
    <mergeCell ref="A1075:I1075"/>
    <mergeCell ref="A1076:I1076"/>
    <mergeCell ref="A1082:I1082"/>
    <mergeCell ref="A1086:I1086"/>
    <mergeCell ref="A1087:I1087"/>
    <mergeCell ref="A1144:I1144"/>
    <mergeCell ref="A1145:I1145"/>
    <mergeCell ref="A1146:I1146"/>
    <mergeCell ref="A1088:I1088"/>
    <mergeCell ref="A1089:I1089"/>
    <mergeCell ref="A1090:I1090"/>
    <mergeCell ref="A907:I907"/>
    <mergeCell ref="A964:I964"/>
    <mergeCell ref="A965:I965"/>
    <mergeCell ref="A966:I966"/>
    <mergeCell ref="A967:I967"/>
    <mergeCell ref="A968:I968"/>
    <mergeCell ref="A1012:I1012"/>
    <mergeCell ref="A1072:I1072"/>
    <mergeCell ref="A1073:I1073"/>
    <mergeCell ref="A1013:I1013"/>
    <mergeCell ref="A1014:I1014"/>
    <mergeCell ref="A1015:I1015"/>
    <mergeCell ref="A1016:I1016"/>
    <mergeCell ref="A862:I862"/>
    <mergeCell ref="A863:I863"/>
    <mergeCell ref="A864:I864"/>
    <mergeCell ref="A865:I865"/>
    <mergeCell ref="A866:I866"/>
    <mergeCell ref="A903:I903"/>
    <mergeCell ref="A904:I904"/>
    <mergeCell ref="A905:I905"/>
    <mergeCell ref="A906:I906"/>
    <mergeCell ref="A731:I731"/>
    <mergeCell ref="A732:I732"/>
    <mergeCell ref="A734:I734"/>
    <mergeCell ref="A799:I799"/>
    <mergeCell ref="A800:I800"/>
    <mergeCell ref="A801:I801"/>
    <mergeCell ref="A733:I733"/>
    <mergeCell ref="A802:I802"/>
    <mergeCell ref="A803:I803"/>
    <mergeCell ref="A611:I611"/>
    <mergeCell ref="A612:I612"/>
    <mergeCell ref="A613:I613"/>
    <mergeCell ref="A669:I669"/>
    <mergeCell ref="A670:I670"/>
    <mergeCell ref="A671:I671"/>
    <mergeCell ref="A672:I672"/>
    <mergeCell ref="A673:I673"/>
    <mergeCell ref="A730:I730"/>
    <mergeCell ref="A590:I590"/>
    <mergeCell ref="A591:I591"/>
    <mergeCell ref="A592:I592"/>
    <mergeCell ref="A593:I593"/>
    <mergeCell ref="A594:I594"/>
    <mergeCell ref="A551:I551"/>
    <mergeCell ref="A605:I605"/>
    <mergeCell ref="A609:I609"/>
    <mergeCell ref="A610:I610"/>
    <mergeCell ref="A488:I488"/>
    <mergeCell ref="A489:I489"/>
    <mergeCell ref="A490:I490"/>
    <mergeCell ref="A491:I491"/>
    <mergeCell ref="A492:I492"/>
    <mergeCell ref="A547:I547"/>
    <mergeCell ref="A548:I548"/>
    <mergeCell ref="A549:I549"/>
    <mergeCell ref="A550:I550"/>
    <mergeCell ref="A418:I418"/>
    <mergeCell ref="A419:I419"/>
    <mergeCell ref="A420:I420"/>
    <mergeCell ref="A428:I428"/>
    <mergeCell ref="A432:I432"/>
    <mergeCell ref="A433:I433"/>
    <mergeCell ref="A434:I434"/>
    <mergeCell ref="A435:I435"/>
    <mergeCell ref="A436:I436"/>
    <mergeCell ref="A332:I332"/>
    <mergeCell ref="A333:I333"/>
    <mergeCell ref="A334:I334"/>
    <mergeCell ref="A335:I335"/>
    <mergeCell ref="A342:I342"/>
    <mergeCell ref="A346:I346"/>
    <mergeCell ref="A416:I416"/>
    <mergeCell ref="A417:I417"/>
    <mergeCell ref="A347:I347"/>
    <mergeCell ref="A348:I348"/>
    <mergeCell ref="A349:I349"/>
    <mergeCell ref="A350:I350"/>
    <mergeCell ref="A275:I275"/>
    <mergeCell ref="A276:I276"/>
    <mergeCell ref="A282:I282"/>
    <mergeCell ref="A331:I331"/>
    <mergeCell ref="A286:I286"/>
    <mergeCell ref="A287:I287"/>
    <mergeCell ref="A288:I288"/>
    <mergeCell ref="A289:I289"/>
    <mergeCell ref="A290:I290"/>
    <mergeCell ref="A203:I203"/>
    <mergeCell ref="A239:I239"/>
    <mergeCell ref="A240:I240"/>
    <mergeCell ref="A241:I241"/>
    <mergeCell ref="A242:I242"/>
    <mergeCell ref="A243:I243"/>
    <mergeCell ref="A272:I272"/>
    <mergeCell ref="A273:I273"/>
    <mergeCell ref="A274:I274"/>
    <mergeCell ref="A187:I187"/>
    <mergeCell ref="A132:I132"/>
    <mergeCell ref="A133:I133"/>
    <mergeCell ref="A188:I188"/>
    <mergeCell ref="A195:I195"/>
    <mergeCell ref="A199:I199"/>
    <mergeCell ref="A200:I200"/>
    <mergeCell ref="A201:I201"/>
    <mergeCell ref="A202:I202"/>
    <mergeCell ref="A94:I94"/>
    <mergeCell ref="A95:I95"/>
    <mergeCell ref="A96:I96"/>
    <mergeCell ref="A129:I129"/>
    <mergeCell ref="A130:I130"/>
    <mergeCell ref="A131:I131"/>
    <mergeCell ref="A184:I184"/>
    <mergeCell ref="A185:I185"/>
    <mergeCell ref="A186:I186"/>
    <mergeCell ref="A28:I28"/>
    <mergeCell ref="A37:I37"/>
    <mergeCell ref="A41:I41"/>
    <mergeCell ref="A42:I42"/>
    <mergeCell ref="A43:I43"/>
    <mergeCell ref="A44:I44"/>
    <mergeCell ref="A45:I45"/>
    <mergeCell ref="A92:I92"/>
    <mergeCell ref="A93:I93"/>
    <mergeCell ref="A24:I24"/>
    <mergeCell ref="A1:I1"/>
    <mergeCell ref="A2:I2"/>
    <mergeCell ref="A3:I3"/>
    <mergeCell ref="A4:I4"/>
    <mergeCell ref="A5:I5"/>
    <mergeCell ref="A25:I25"/>
    <mergeCell ref="A26:I26"/>
    <mergeCell ref="A27:I27"/>
  </mergeCells>
  <printOptions horizontalCentered="1"/>
  <pageMargins left="0.39370078740157499" right="0.23622047244094499" top="0.31496062992126" bottom="0.39370078740157499" header="0.31496062992126" footer="0.31496062992126"/>
  <pageSetup paperSize="9" scale="60" orientation="landscape" r:id="rId1"/>
  <headerFooter>
    <oddFooter>&amp;L&amp;"Alasassy Caps,Bold Italic"&amp;8umfayo&amp;C&amp;"Arial,Bold"&amp;12Page &amp;P&amp;R&amp;"Arial,Regular"&amp;12 2025 BUDGET PROPORSAL</oddFooter>
  </headerFooter>
  <rowBreaks count="52" manualBreakCount="52">
    <brk id="23" max="16383" man="1"/>
    <brk id="40" max="16383" man="1"/>
    <brk id="91" max="16383" man="1"/>
    <brk id="128" max="16383" man="1"/>
    <brk id="169" max="16383" man="1"/>
    <brk id="183" max="16383" man="1"/>
    <brk id="198" max="16383" man="1"/>
    <brk id="238" max="16383" man="1"/>
    <brk id="271" max="16383" man="1"/>
    <brk id="285" max="16383" man="1"/>
    <brk id="330" max="16383" man="1"/>
    <brk id="345" max="16383" man="1"/>
    <brk id="390" max="16383" man="1"/>
    <brk id="415" max="16383" man="1"/>
    <brk id="431" max="16383" man="1"/>
    <brk id="487" max="16383" man="1"/>
    <brk id="546" max="16383" man="1"/>
    <brk id="589" max="16383" man="1"/>
    <brk id="608" max="16383" man="1"/>
    <brk id="668" max="16383" man="1"/>
    <brk id="729" max="16383" man="1"/>
    <brk id="798" max="16383" man="1"/>
    <brk id="861" max="16383" man="1"/>
    <brk id="902" max="16383" man="1"/>
    <brk id="963" max="16383" man="1"/>
    <brk id="1011" max="16383" man="1"/>
    <brk id="1071" max="16383" man="1"/>
    <brk id="1085" max="16383" man="1"/>
    <brk id="1143" max="16383" man="1"/>
    <brk id="1162" max="16383" man="1"/>
    <brk id="1223" max="16383" man="1"/>
    <brk id="1279" max="16383" man="1"/>
    <brk id="1323" max="16383" man="1"/>
    <brk id="1370" max="16383" man="1"/>
    <brk id="1389" max="16383" man="1"/>
    <brk id="1445" max="16383" man="1"/>
    <brk id="1506" max="16383" man="1"/>
    <brk id="1564" max="16383" man="1"/>
    <brk id="1628" max="16383" man="1"/>
    <brk id="1683" max="16383" man="1"/>
    <brk id="1732" max="16383" man="1"/>
    <brk id="1745" max="16383" man="1"/>
    <brk id="1801" max="16383" man="1"/>
    <brk id="1818" max="16383" man="1"/>
    <brk id="1861" max="16383" man="1"/>
    <brk id="1879" max="16383" man="1"/>
    <brk id="1928" max="16383" man="1"/>
    <brk id="1966" max="16383" man="1"/>
    <brk id="1984" max="16383" man="1"/>
    <brk id="1999" max="16383" man="1"/>
    <brk id="2062" max="16383" man="1"/>
    <brk id="21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A19D-477F-473F-9C09-CDA0ADFC01DF}">
  <dimension ref="A1:I23"/>
  <sheetViews>
    <sheetView zoomScaleNormal="100" workbookViewId="0">
      <selection activeCell="L19" sqref="L19"/>
    </sheetView>
  </sheetViews>
  <sheetFormatPr defaultRowHeight="15" x14ac:dyDescent="0.2"/>
  <cols>
    <col min="1" max="1" width="15.6015625" style="631" customWidth="1"/>
    <col min="2" max="2" width="10.625" style="629" customWidth="1"/>
    <col min="3" max="3" width="10.625" customWidth="1"/>
    <col min="4" max="4" width="13.98828125" customWidth="1"/>
    <col min="5" max="5" width="31.74609375" style="630" customWidth="1"/>
    <col min="6" max="6" width="18.83203125" customWidth="1"/>
    <col min="7" max="7" width="18.96484375" customWidth="1"/>
    <col min="8" max="8" width="18.6953125" customWidth="1"/>
    <col min="9" max="9" width="18.29296875" customWidth="1"/>
  </cols>
  <sheetData>
    <row r="1" spans="1:9" ht="19.5" x14ac:dyDescent="0.2">
      <c r="A1" s="1596" t="s">
        <v>786</v>
      </c>
      <c r="B1" s="1597"/>
      <c r="C1" s="1597"/>
      <c r="D1" s="1597"/>
      <c r="E1" s="1597"/>
      <c r="F1" s="1597"/>
      <c r="G1" s="1597"/>
      <c r="H1" s="1597"/>
      <c r="I1" s="1598"/>
    </row>
    <row r="2" spans="1:9" ht="19.5" x14ac:dyDescent="0.2">
      <c r="A2" s="1599" t="s">
        <v>487</v>
      </c>
      <c r="B2" s="1600"/>
      <c r="C2" s="1600"/>
      <c r="D2" s="1600"/>
      <c r="E2" s="1600"/>
      <c r="F2" s="1600"/>
      <c r="G2" s="1600"/>
      <c r="H2" s="1600"/>
      <c r="I2" s="1601"/>
    </row>
    <row r="3" spans="1:9" ht="19.5" x14ac:dyDescent="0.2">
      <c r="A3" s="1599" t="s">
        <v>752</v>
      </c>
      <c r="B3" s="1600"/>
      <c r="C3" s="1600"/>
      <c r="D3" s="1600"/>
      <c r="E3" s="1600"/>
      <c r="F3" s="1600"/>
      <c r="G3" s="1600"/>
      <c r="H3" s="1600"/>
      <c r="I3" s="1601"/>
    </row>
    <row r="4" spans="1:9" ht="19.5" x14ac:dyDescent="0.2">
      <c r="A4" s="1599" t="s">
        <v>277</v>
      </c>
      <c r="B4" s="1600"/>
      <c r="C4" s="1600"/>
      <c r="D4" s="1600"/>
      <c r="E4" s="1600"/>
      <c r="F4" s="1600"/>
      <c r="G4" s="1600"/>
      <c r="H4" s="1600"/>
      <c r="I4" s="1601"/>
    </row>
    <row r="5" spans="1:9" ht="20.25" thickBot="1" x14ac:dyDescent="0.25">
      <c r="A5" s="1599" t="s">
        <v>753</v>
      </c>
      <c r="B5" s="1600"/>
      <c r="C5" s="1600"/>
      <c r="D5" s="1600"/>
      <c r="E5" s="1600"/>
      <c r="F5" s="1600"/>
      <c r="G5" s="1600"/>
      <c r="H5" s="1600"/>
      <c r="I5" s="1601"/>
    </row>
    <row r="6" spans="1:9" s="440" customFormat="1" ht="29.25" customHeight="1" thickBot="1" x14ac:dyDescent="0.25">
      <c r="A6" s="632" t="s">
        <v>465</v>
      </c>
      <c r="B6" s="638" t="s">
        <v>459</v>
      </c>
      <c r="C6" s="636" t="s">
        <v>455</v>
      </c>
      <c r="D6" s="638" t="s">
        <v>458</v>
      </c>
      <c r="E6" s="634" t="s">
        <v>1</v>
      </c>
      <c r="F6" s="638" t="s">
        <v>751</v>
      </c>
      <c r="G6" s="633" t="s">
        <v>748</v>
      </c>
      <c r="H6" s="638" t="s">
        <v>749</v>
      </c>
      <c r="I6" s="635" t="s">
        <v>750</v>
      </c>
    </row>
    <row r="7" spans="1:9" ht="24.95" customHeight="1" x14ac:dyDescent="0.2">
      <c r="A7" s="663">
        <v>11100100100</v>
      </c>
      <c r="B7" s="656" t="s">
        <v>650</v>
      </c>
      <c r="C7" s="639"/>
      <c r="D7" s="656" t="s">
        <v>807</v>
      </c>
      <c r="E7" s="639" t="s">
        <v>349</v>
      </c>
      <c r="F7" s="643">
        <v>133742057</v>
      </c>
      <c r="G7" s="646">
        <v>158089868</v>
      </c>
      <c r="H7" s="646">
        <v>117385950.73</v>
      </c>
      <c r="I7" s="651">
        <v>162211861</v>
      </c>
    </row>
    <row r="8" spans="1:9" ht="24.95" customHeight="1" x14ac:dyDescent="0.2">
      <c r="A8" s="664">
        <v>11101300100</v>
      </c>
      <c r="B8" s="657" t="s">
        <v>650</v>
      </c>
      <c r="C8" s="640"/>
      <c r="D8" s="657" t="s">
        <v>807</v>
      </c>
      <c r="E8" s="640" t="s">
        <v>350</v>
      </c>
      <c r="F8" s="644">
        <v>4612365</v>
      </c>
      <c r="G8" s="647">
        <v>7861930</v>
      </c>
      <c r="H8" s="647">
        <v>5361930</v>
      </c>
      <c r="I8" s="652">
        <v>9861930</v>
      </c>
    </row>
    <row r="9" spans="1:9" ht="24.95" customHeight="1" x14ac:dyDescent="0.2">
      <c r="A9" s="664">
        <v>11200100100</v>
      </c>
      <c r="B9" s="657" t="s">
        <v>650</v>
      </c>
      <c r="C9" s="640"/>
      <c r="D9" s="657" t="s">
        <v>807</v>
      </c>
      <c r="E9" s="640" t="s">
        <v>351</v>
      </c>
      <c r="F9" s="644">
        <v>37353636</v>
      </c>
      <c r="G9" s="647">
        <v>40959403</v>
      </c>
      <c r="H9" s="647">
        <v>29409403</v>
      </c>
      <c r="I9" s="652">
        <v>40959403</v>
      </c>
    </row>
    <row r="10" spans="1:9" ht="24.95" customHeight="1" x14ac:dyDescent="0.2">
      <c r="A10" s="664">
        <v>12500100100</v>
      </c>
      <c r="B10" s="657" t="s">
        <v>650</v>
      </c>
      <c r="C10" s="640"/>
      <c r="D10" s="657" t="s">
        <v>807</v>
      </c>
      <c r="E10" s="640" t="s">
        <v>352</v>
      </c>
      <c r="F10" s="644">
        <v>56124890</v>
      </c>
      <c r="G10" s="647">
        <v>79206398</v>
      </c>
      <c r="H10" s="647">
        <v>60024974.730000004</v>
      </c>
      <c r="I10" s="652">
        <v>95393025</v>
      </c>
    </row>
    <row r="11" spans="1:9" ht="24.95" customHeight="1" x14ac:dyDescent="0.2">
      <c r="A11" s="664">
        <v>22000100100</v>
      </c>
      <c r="B11" s="657" t="s">
        <v>650</v>
      </c>
      <c r="C11" s="660"/>
      <c r="D11" s="657" t="s">
        <v>807</v>
      </c>
      <c r="E11" s="640" t="s">
        <v>353</v>
      </c>
      <c r="F11" s="644">
        <v>64604590</v>
      </c>
      <c r="G11" s="647">
        <v>65462131</v>
      </c>
      <c r="H11" s="647">
        <v>35553779.649999999</v>
      </c>
      <c r="I11" s="652">
        <v>88233860</v>
      </c>
    </row>
    <row r="12" spans="1:9" ht="24.95" customHeight="1" x14ac:dyDescent="0.2">
      <c r="A12" s="664">
        <v>55100300100</v>
      </c>
      <c r="B12" s="657" t="s">
        <v>650</v>
      </c>
      <c r="C12" s="640"/>
      <c r="D12" s="657" t="s">
        <v>807</v>
      </c>
      <c r="E12" s="640" t="s">
        <v>354</v>
      </c>
      <c r="F12" s="644">
        <v>648664830.27999997</v>
      </c>
      <c r="G12" s="647">
        <v>859545644</v>
      </c>
      <c r="H12" s="647">
        <v>553532782.32999992</v>
      </c>
      <c r="I12" s="652">
        <v>996739177</v>
      </c>
    </row>
    <row r="13" spans="1:9" ht="24.95" customHeight="1" x14ac:dyDescent="0.2">
      <c r="A13" s="664">
        <v>52100100100</v>
      </c>
      <c r="B13" s="657" t="s">
        <v>650</v>
      </c>
      <c r="C13" s="640"/>
      <c r="D13" s="657" t="s">
        <v>807</v>
      </c>
      <c r="E13" s="640" t="s">
        <v>355</v>
      </c>
      <c r="F13" s="644">
        <v>156430954</v>
      </c>
      <c r="G13" s="647">
        <v>176325673</v>
      </c>
      <c r="H13" s="647">
        <v>154903645.63999999</v>
      </c>
      <c r="I13" s="652">
        <v>177103109</v>
      </c>
    </row>
    <row r="14" spans="1:9" ht="24.95" customHeight="1" x14ac:dyDescent="0.2">
      <c r="A14" s="664">
        <v>21500100100</v>
      </c>
      <c r="B14" s="657" t="s">
        <v>650</v>
      </c>
      <c r="C14" s="640"/>
      <c r="D14" s="657" t="s">
        <v>807</v>
      </c>
      <c r="E14" s="640" t="s">
        <v>356</v>
      </c>
      <c r="F14" s="644">
        <v>30968005</v>
      </c>
      <c r="G14" s="647">
        <v>78049589</v>
      </c>
      <c r="H14" s="647">
        <v>52665498.039999999</v>
      </c>
      <c r="I14" s="652">
        <v>104781270</v>
      </c>
    </row>
    <row r="15" spans="1:9" ht="24.95" customHeight="1" x14ac:dyDescent="0.2">
      <c r="A15" s="664">
        <v>22400100100</v>
      </c>
      <c r="B15" s="657" t="s">
        <v>650</v>
      </c>
      <c r="C15" s="640"/>
      <c r="D15" s="657" t="s">
        <v>807</v>
      </c>
      <c r="E15" s="640" t="s">
        <v>420</v>
      </c>
      <c r="F15" s="644">
        <v>68941132</v>
      </c>
      <c r="G15" s="647">
        <v>101312872</v>
      </c>
      <c r="H15" s="647">
        <v>35339020.469999999</v>
      </c>
      <c r="I15" s="652">
        <v>160137423</v>
      </c>
    </row>
    <row r="16" spans="1:9" ht="24.95" customHeight="1" x14ac:dyDescent="0.2">
      <c r="A16" s="664">
        <v>55100200100</v>
      </c>
      <c r="B16" s="657" t="s">
        <v>650</v>
      </c>
      <c r="C16" s="640"/>
      <c r="D16" s="657" t="s">
        <v>807</v>
      </c>
      <c r="E16" s="640" t="s">
        <v>357</v>
      </c>
      <c r="F16" s="644">
        <v>107754847.38</v>
      </c>
      <c r="G16" s="647">
        <v>108089308</v>
      </c>
      <c r="H16" s="647">
        <v>85869308</v>
      </c>
      <c r="I16" s="652">
        <v>129762751</v>
      </c>
    </row>
    <row r="17" spans="1:9" ht="24.95" customHeight="1" x14ac:dyDescent="0.2">
      <c r="A17" s="664">
        <v>22000300100</v>
      </c>
      <c r="B17" s="657" t="s">
        <v>650</v>
      </c>
      <c r="C17" s="640"/>
      <c r="D17" s="657" t="s">
        <v>807</v>
      </c>
      <c r="E17" s="640" t="s">
        <v>358</v>
      </c>
      <c r="F17" s="644">
        <v>6761508</v>
      </c>
      <c r="G17" s="647">
        <v>6336106</v>
      </c>
      <c r="H17" s="647">
        <v>3286106</v>
      </c>
      <c r="I17" s="652">
        <v>13674668</v>
      </c>
    </row>
    <row r="18" spans="1:9" ht="24.95" customHeight="1" thickBot="1" x14ac:dyDescent="0.25">
      <c r="A18" s="665">
        <v>53500100100</v>
      </c>
      <c r="B18" s="658" t="s">
        <v>650</v>
      </c>
      <c r="C18" s="641"/>
      <c r="D18" s="658" t="s">
        <v>807</v>
      </c>
      <c r="E18" s="641" t="s">
        <v>492</v>
      </c>
      <c r="F18" s="645">
        <v>85306717</v>
      </c>
      <c r="G18" s="648">
        <v>87876883</v>
      </c>
      <c r="H18" s="655">
        <v>64315633</v>
      </c>
      <c r="I18" s="653">
        <v>154656801</v>
      </c>
    </row>
    <row r="19" spans="1:9" ht="24.95" customHeight="1" thickBot="1" x14ac:dyDescent="0.25">
      <c r="A19" s="666"/>
      <c r="B19" s="662"/>
      <c r="C19" s="661"/>
      <c r="D19" s="659"/>
      <c r="E19" s="642" t="s">
        <v>826</v>
      </c>
      <c r="F19" s="649">
        <v>1401265531.6599998</v>
      </c>
      <c r="G19" s="650">
        <v>1771615805</v>
      </c>
      <c r="H19" s="650">
        <v>1198648031.5900002</v>
      </c>
      <c r="I19" s="654">
        <v>2136015278</v>
      </c>
    </row>
    <row r="20" spans="1:9" ht="24.95" customHeight="1" thickBot="1" x14ac:dyDescent="0.25">
      <c r="A20" s="1602" t="s">
        <v>508</v>
      </c>
      <c r="B20" s="1603"/>
      <c r="C20" s="1603"/>
      <c r="D20" s="1603"/>
      <c r="E20" s="1603"/>
      <c r="F20" s="1603"/>
      <c r="G20" s="1603"/>
      <c r="H20" s="1603"/>
      <c r="I20" s="1604"/>
    </row>
    <row r="21" spans="1:9" ht="24.95" customHeight="1" thickBot="1" x14ac:dyDescent="0.25">
      <c r="A21" s="667"/>
      <c r="B21" s="669"/>
      <c r="C21" s="671"/>
      <c r="D21" s="669" t="s">
        <v>807</v>
      </c>
      <c r="E21" s="673" t="s">
        <v>164</v>
      </c>
      <c r="F21" s="676">
        <v>986986522</v>
      </c>
      <c r="G21" s="679">
        <v>1291665805</v>
      </c>
      <c r="H21" s="683">
        <v>1007153438.2</v>
      </c>
      <c r="I21" s="681">
        <v>1465615278</v>
      </c>
    </row>
    <row r="22" spans="1:9" ht="24.95" customHeight="1" thickBot="1" x14ac:dyDescent="0.25">
      <c r="A22" s="668"/>
      <c r="B22" s="670"/>
      <c r="C22" s="672"/>
      <c r="D22" s="670" t="s">
        <v>807</v>
      </c>
      <c r="E22" s="674" t="s">
        <v>505</v>
      </c>
      <c r="F22" s="677">
        <v>414279009.65999997</v>
      </c>
      <c r="G22" s="680">
        <v>479950000</v>
      </c>
      <c r="H22" s="680">
        <v>191494593.38999999</v>
      </c>
      <c r="I22" s="682">
        <v>670400000</v>
      </c>
    </row>
    <row r="23" spans="1:9" ht="24.95" customHeight="1" thickBot="1" x14ac:dyDescent="0.25">
      <c r="A23" s="668"/>
      <c r="B23" s="670"/>
      <c r="C23" s="672"/>
      <c r="D23" s="675"/>
      <c r="E23" s="674" t="s">
        <v>296</v>
      </c>
      <c r="F23" s="678">
        <v>1401265531.6599998</v>
      </c>
      <c r="G23" s="650">
        <v>1771615805</v>
      </c>
      <c r="H23" s="650">
        <v>1198648031.5900002</v>
      </c>
      <c r="I23" s="654">
        <v>2136015278</v>
      </c>
    </row>
  </sheetData>
  <mergeCells count="6">
    <mergeCell ref="A20:I20"/>
    <mergeCell ref="A1:I1"/>
    <mergeCell ref="A2:I2"/>
    <mergeCell ref="A3:I3"/>
    <mergeCell ref="A4:I4"/>
    <mergeCell ref="A5:I5"/>
  </mergeCells>
  <pageMargins left="0.25" right="0.25" top="0.75" bottom="0.75" header="0.3" footer="0.3"/>
  <pageSetup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01A3-84AE-4FB5-9198-9622389DACF0}">
  <sheetPr>
    <pageSetUpPr fitToPage="1"/>
  </sheetPr>
  <dimension ref="A1:AT198"/>
  <sheetViews>
    <sheetView tabSelected="1" view="pageBreakPreview" topLeftCell="H90" zoomScale="80" zoomScaleNormal="100" zoomScaleSheetLayoutView="80" zoomScalePageLayoutView="23" workbookViewId="0">
      <selection activeCell="I96" sqref="I96"/>
    </sheetView>
  </sheetViews>
  <sheetFormatPr defaultColWidth="9.14453125" defaultRowHeight="18.75" x14ac:dyDescent="0.25"/>
  <cols>
    <col min="1" max="1" width="16.0078125" style="1" customWidth="1"/>
    <col min="2" max="2" width="10.89453125" style="1" customWidth="1"/>
    <col min="3" max="3" width="16.41015625" style="1" customWidth="1"/>
    <col min="4" max="4" width="15.73828125" style="1" customWidth="1"/>
    <col min="5" max="5" width="50.17578125" style="279" customWidth="1"/>
    <col min="6" max="6" width="23.9453125" style="1" customWidth="1"/>
    <col min="7" max="7" width="26.6328125" style="1" customWidth="1"/>
    <col min="8" max="8" width="26.23046875" style="1" customWidth="1"/>
    <col min="9" max="9" width="27.84375" style="1" customWidth="1"/>
    <col min="10" max="16384" width="9.14453125" style="1"/>
  </cols>
  <sheetData>
    <row r="1" spans="1:46" s="277" customFormat="1" ht="22.5" x14ac:dyDescent="0.25">
      <c r="A1" s="1535" t="s">
        <v>786</v>
      </c>
      <c r="B1" s="1536"/>
      <c r="C1" s="1536"/>
      <c r="D1" s="1536"/>
      <c r="E1" s="1536"/>
      <c r="F1" s="1536"/>
      <c r="G1" s="1536"/>
      <c r="H1" s="1536"/>
      <c r="I1" s="1537"/>
      <c r="K1" s="951"/>
      <c r="L1" s="951"/>
      <c r="M1" s="951"/>
      <c r="N1" s="951"/>
      <c r="O1" s="951"/>
      <c r="P1" s="951"/>
      <c r="Q1" s="951"/>
      <c r="R1" s="951"/>
      <c r="S1" s="951"/>
      <c r="AL1" s="952"/>
      <c r="AM1" s="952"/>
      <c r="AN1" s="952"/>
      <c r="AO1" s="952"/>
      <c r="AP1" s="952"/>
      <c r="AQ1" s="952"/>
      <c r="AR1" s="952"/>
      <c r="AS1" s="952"/>
      <c r="AT1" s="952"/>
    </row>
    <row r="2" spans="1:46" s="277" customFormat="1" ht="19.5" x14ac:dyDescent="0.2">
      <c r="A2" s="1538" t="s">
        <v>487</v>
      </c>
      <c r="B2" s="1605"/>
      <c r="C2" s="1605"/>
      <c r="D2" s="1605"/>
      <c r="E2" s="1605"/>
      <c r="F2" s="1605"/>
      <c r="G2" s="1605"/>
      <c r="H2" s="1605"/>
      <c r="I2" s="1540"/>
      <c r="K2" s="951"/>
      <c r="L2" s="951"/>
      <c r="M2" s="951"/>
      <c r="N2" s="951"/>
      <c r="O2" s="951"/>
      <c r="P2" s="951"/>
      <c r="Q2" s="951"/>
      <c r="R2" s="951"/>
      <c r="S2" s="951"/>
      <c r="AL2" s="952"/>
      <c r="AM2" s="952"/>
      <c r="AN2" s="952"/>
      <c r="AO2" s="952"/>
      <c r="AP2" s="952"/>
      <c r="AQ2" s="952"/>
      <c r="AR2" s="952"/>
      <c r="AS2" s="952"/>
      <c r="AT2" s="952"/>
    </row>
    <row r="3" spans="1:46" s="277" customFormat="1" ht="22.5" x14ac:dyDescent="0.25">
      <c r="A3" s="1541" t="s">
        <v>1391</v>
      </c>
      <c r="B3" s="1606"/>
      <c r="C3" s="1606"/>
      <c r="D3" s="1606"/>
      <c r="E3" s="1606"/>
      <c r="F3" s="1606"/>
      <c r="G3" s="1606"/>
      <c r="H3" s="1606"/>
      <c r="I3" s="1543"/>
      <c r="K3" s="951"/>
      <c r="L3" s="951"/>
      <c r="M3" s="951"/>
      <c r="N3" s="951"/>
      <c r="O3" s="951"/>
      <c r="P3" s="951"/>
      <c r="Q3" s="951"/>
      <c r="R3" s="951"/>
      <c r="S3" s="951"/>
      <c r="AL3" s="952"/>
      <c r="AM3" s="952"/>
      <c r="AN3" s="952"/>
      <c r="AO3" s="952"/>
      <c r="AP3" s="952"/>
      <c r="AQ3" s="952"/>
      <c r="AR3" s="952"/>
      <c r="AS3" s="952"/>
      <c r="AT3" s="952"/>
    </row>
    <row r="4" spans="1:46" s="277" customFormat="1" ht="27.75" thickBot="1" x14ac:dyDescent="0.25">
      <c r="A4" s="1607" t="s">
        <v>264</v>
      </c>
      <c r="B4" s="1608"/>
      <c r="C4" s="1608"/>
      <c r="D4" s="1608"/>
      <c r="E4" s="1608"/>
      <c r="F4" s="1608"/>
      <c r="G4" s="1608"/>
      <c r="H4" s="1608"/>
      <c r="I4" s="1609"/>
      <c r="K4" s="951"/>
      <c r="L4" s="951"/>
      <c r="M4" s="951"/>
      <c r="N4" s="951"/>
      <c r="O4" s="951"/>
      <c r="P4" s="951"/>
      <c r="Q4" s="951"/>
      <c r="R4" s="951"/>
      <c r="S4" s="951"/>
      <c r="AL4" s="952"/>
      <c r="AM4" s="952"/>
      <c r="AN4" s="952"/>
      <c r="AO4" s="952"/>
      <c r="AP4" s="952"/>
      <c r="AQ4" s="952"/>
      <c r="AR4" s="952"/>
      <c r="AS4" s="952"/>
      <c r="AT4" s="952"/>
    </row>
    <row r="5" spans="1:46" s="3" customFormat="1" ht="23.25" thickBot="1" x14ac:dyDescent="0.25">
      <c r="A5" s="1610" t="s">
        <v>1531</v>
      </c>
      <c r="B5" s="1611"/>
      <c r="C5" s="1611"/>
      <c r="D5" s="1611"/>
      <c r="E5" s="1611"/>
      <c r="F5" s="1611"/>
      <c r="G5" s="1611"/>
      <c r="H5" s="1611"/>
      <c r="I5" s="1612"/>
      <c r="K5" s="953"/>
      <c r="L5" s="953"/>
      <c r="M5" s="953"/>
      <c r="N5" s="953"/>
      <c r="O5" s="953"/>
      <c r="P5" s="953"/>
      <c r="Q5" s="953"/>
      <c r="R5" s="953"/>
      <c r="S5" s="953"/>
      <c r="AL5" s="954"/>
      <c r="AM5" s="954"/>
      <c r="AN5" s="954"/>
      <c r="AO5" s="954"/>
      <c r="AP5" s="954"/>
      <c r="AQ5" s="954"/>
      <c r="AR5" s="954"/>
      <c r="AS5" s="954"/>
      <c r="AT5" s="954"/>
    </row>
    <row r="6" spans="1:46" s="637" customFormat="1" ht="61.5" customHeight="1" thickBot="1" x14ac:dyDescent="0.25">
      <c r="A6" s="2" t="s">
        <v>465</v>
      </c>
      <c r="B6" s="1269" t="s">
        <v>459</v>
      </c>
      <c r="C6" s="1269" t="s">
        <v>455</v>
      </c>
      <c r="D6" s="1269" t="s">
        <v>458</v>
      </c>
      <c r="E6" s="1269" t="s">
        <v>1</v>
      </c>
      <c r="F6" s="1269" t="s">
        <v>1516</v>
      </c>
      <c r="G6" s="1269" t="s">
        <v>1517</v>
      </c>
      <c r="H6" s="1269" t="s">
        <v>1530</v>
      </c>
      <c r="I6" s="1270" t="s">
        <v>1519</v>
      </c>
    </row>
    <row r="7" spans="1:46" s="3" customFormat="1" ht="32.1" customHeight="1" x14ac:dyDescent="0.2">
      <c r="A7" s="1271">
        <v>23010000</v>
      </c>
      <c r="B7" s="1266" t="s">
        <v>650</v>
      </c>
      <c r="C7" s="1266"/>
      <c r="D7" s="1266" t="s">
        <v>807</v>
      </c>
      <c r="E7" s="1266" t="s">
        <v>790</v>
      </c>
      <c r="F7" s="1273">
        <f>F59</f>
        <v>65101651.649999999</v>
      </c>
      <c r="G7" s="1273">
        <f>G59</f>
        <v>321500000</v>
      </c>
      <c r="H7" s="1273">
        <f>H59</f>
        <v>224661432.63999999</v>
      </c>
      <c r="I7" s="1274">
        <f>I59</f>
        <v>573500000</v>
      </c>
      <c r="K7" s="955"/>
      <c r="L7" s="955"/>
      <c r="M7" s="955"/>
      <c r="N7" s="955"/>
      <c r="O7" s="955"/>
      <c r="P7" s="955"/>
      <c r="Q7" s="955"/>
      <c r="R7" s="955"/>
      <c r="S7" s="955"/>
      <c r="AL7" s="956"/>
      <c r="AM7" s="956"/>
      <c r="AN7" s="956"/>
      <c r="AO7" s="956"/>
      <c r="AP7" s="956"/>
      <c r="AQ7" s="956"/>
      <c r="AR7" s="956"/>
      <c r="AS7" s="956"/>
      <c r="AT7" s="956"/>
    </row>
    <row r="8" spans="1:46" s="3" customFormat="1" ht="32.1" customHeight="1" x14ac:dyDescent="0.2">
      <c r="A8" s="1272">
        <v>23020000</v>
      </c>
      <c r="B8" s="269" t="s">
        <v>650</v>
      </c>
      <c r="C8" s="269"/>
      <c r="D8" s="269" t="s">
        <v>807</v>
      </c>
      <c r="E8" s="269" t="s">
        <v>265</v>
      </c>
      <c r="F8" s="428">
        <f>F125</f>
        <v>137649663.12</v>
      </c>
      <c r="G8" s="428">
        <f>G125</f>
        <v>1807466887.5320001</v>
      </c>
      <c r="H8" s="428">
        <f>H125</f>
        <v>517179602.31</v>
      </c>
      <c r="I8" s="1275">
        <f>I125</f>
        <v>2062500000</v>
      </c>
      <c r="K8" s="955"/>
      <c r="L8" s="955"/>
      <c r="M8" s="955"/>
      <c r="N8" s="955"/>
      <c r="O8" s="955"/>
      <c r="P8" s="955"/>
      <c r="Q8" s="955"/>
      <c r="R8" s="955"/>
      <c r="S8" s="955"/>
      <c r="AL8" s="956"/>
      <c r="AM8" s="956"/>
      <c r="AN8" s="956"/>
      <c r="AO8" s="956"/>
      <c r="AP8" s="956"/>
      <c r="AQ8" s="956"/>
      <c r="AR8" s="956"/>
      <c r="AS8" s="956"/>
      <c r="AT8" s="956"/>
    </row>
    <row r="9" spans="1:46" s="3" customFormat="1" ht="32.1" customHeight="1" x14ac:dyDescent="0.2">
      <c r="A9" s="1272">
        <v>23030000</v>
      </c>
      <c r="B9" s="269" t="s">
        <v>650</v>
      </c>
      <c r="C9" s="269"/>
      <c r="D9" s="269" t="s">
        <v>807</v>
      </c>
      <c r="E9" s="269" t="s">
        <v>267</v>
      </c>
      <c r="F9" s="428">
        <f>F156</f>
        <v>0</v>
      </c>
      <c r="G9" s="428">
        <f>G156</f>
        <v>380000000</v>
      </c>
      <c r="H9" s="428">
        <f>H156</f>
        <v>0</v>
      </c>
      <c r="I9" s="1275">
        <f>I156</f>
        <v>665000000</v>
      </c>
      <c r="K9" s="955"/>
      <c r="L9" s="955"/>
      <c r="M9" s="955"/>
      <c r="N9" s="955"/>
      <c r="O9" s="955"/>
      <c r="P9" s="955"/>
      <c r="Q9" s="955"/>
      <c r="R9" s="955"/>
      <c r="S9" s="955"/>
      <c r="AL9" s="956"/>
      <c r="AM9" s="956"/>
      <c r="AN9" s="956"/>
      <c r="AO9" s="956"/>
      <c r="AP9" s="956"/>
      <c r="AQ9" s="956"/>
      <c r="AR9" s="956"/>
      <c r="AS9" s="956"/>
      <c r="AT9" s="956"/>
    </row>
    <row r="10" spans="1:46" s="3" customFormat="1" ht="32.1" customHeight="1" x14ac:dyDescent="0.2">
      <c r="A10" s="1272">
        <v>23040000</v>
      </c>
      <c r="B10" s="269" t="s">
        <v>650</v>
      </c>
      <c r="C10" s="269"/>
      <c r="D10" s="269" t="s">
        <v>807</v>
      </c>
      <c r="E10" s="269" t="s">
        <v>269</v>
      </c>
      <c r="F10" s="428">
        <f>F165</f>
        <v>0</v>
      </c>
      <c r="G10" s="428">
        <f>G165</f>
        <v>120000000</v>
      </c>
      <c r="H10" s="428">
        <f>H165</f>
        <v>0</v>
      </c>
      <c r="I10" s="1275">
        <f>I165</f>
        <v>150000000</v>
      </c>
      <c r="K10" s="955"/>
      <c r="L10" s="955"/>
      <c r="M10" s="955"/>
      <c r="N10" s="955"/>
      <c r="O10" s="955"/>
      <c r="P10" s="955"/>
      <c r="Q10" s="955"/>
      <c r="R10" s="955"/>
      <c r="S10" s="955"/>
      <c r="AL10" s="956"/>
      <c r="AM10" s="956"/>
      <c r="AN10" s="956"/>
      <c r="AO10" s="956"/>
      <c r="AP10" s="956"/>
      <c r="AQ10" s="956"/>
      <c r="AR10" s="956"/>
      <c r="AS10" s="956"/>
      <c r="AT10" s="956"/>
    </row>
    <row r="11" spans="1:46" s="3" customFormat="1" ht="32.1" customHeight="1" thickBot="1" x14ac:dyDescent="0.25">
      <c r="A11" s="1276">
        <v>23050000</v>
      </c>
      <c r="B11" s="1277" t="s">
        <v>650</v>
      </c>
      <c r="C11" s="1277"/>
      <c r="D11" s="1277" t="s">
        <v>807</v>
      </c>
      <c r="E11" s="1277" t="s">
        <v>456</v>
      </c>
      <c r="F11" s="1278">
        <f>F197</f>
        <v>244898112.69</v>
      </c>
      <c r="G11" s="1278">
        <f>G197</f>
        <v>390000000.47000003</v>
      </c>
      <c r="H11" s="1278">
        <f>H197</f>
        <v>96395455.450000003</v>
      </c>
      <c r="I11" s="1279">
        <f>I197</f>
        <v>272878916.36000001</v>
      </c>
      <c r="K11" s="955"/>
      <c r="L11" s="955"/>
      <c r="M11" s="955"/>
      <c r="N11" s="955"/>
      <c r="O11" s="955"/>
      <c r="P11" s="955"/>
      <c r="Q11" s="955"/>
      <c r="R11" s="955"/>
      <c r="S11" s="955"/>
      <c r="AL11" s="956"/>
      <c r="AM11" s="956"/>
      <c r="AN11" s="956"/>
      <c r="AO11" s="956"/>
      <c r="AP11" s="956"/>
      <c r="AQ11" s="956"/>
      <c r="AR11" s="956"/>
      <c r="AS11" s="956"/>
      <c r="AT11" s="956"/>
    </row>
    <row r="12" spans="1:46" s="278" customFormat="1" ht="36.75" customHeight="1" thickBot="1" x14ac:dyDescent="0.25">
      <c r="A12" s="1267"/>
      <c r="B12" s="1268"/>
      <c r="C12" s="1268"/>
      <c r="D12" s="1268"/>
      <c r="E12" s="1268" t="s">
        <v>464</v>
      </c>
      <c r="F12" s="1281">
        <f>SUM(F7:F11)</f>
        <v>447649427.46000004</v>
      </c>
      <c r="G12" s="1281">
        <f>SUM(G7:G11)</f>
        <v>3018966888.0019999</v>
      </c>
      <c r="H12" s="1281">
        <f>SUM(H7:H11)</f>
        <v>838236490.4000001</v>
      </c>
      <c r="I12" s="1282">
        <f>SUM(I7:I11)</f>
        <v>3723878916.3600001</v>
      </c>
    </row>
    <row r="13" spans="1:46" ht="22.5" x14ac:dyDescent="0.25">
      <c r="A13" s="1541" t="s">
        <v>786</v>
      </c>
      <c r="B13" s="1542"/>
      <c r="C13" s="1542"/>
      <c r="D13" s="1542"/>
      <c r="E13" s="1542"/>
      <c r="F13" s="1542"/>
      <c r="G13" s="1542"/>
      <c r="H13" s="1542"/>
      <c r="I13" s="1543"/>
    </row>
    <row r="14" spans="1:46" ht="20.25" x14ac:dyDescent="0.25">
      <c r="A14" s="1538" t="s">
        <v>487</v>
      </c>
      <c r="B14" s="1605"/>
      <c r="C14" s="1605"/>
      <c r="D14" s="1605"/>
      <c r="E14" s="1605"/>
      <c r="F14" s="1605"/>
      <c r="G14" s="1605"/>
      <c r="H14" s="1605"/>
      <c r="I14" s="1540"/>
    </row>
    <row r="15" spans="1:46" ht="22.5" x14ac:dyDescent="0.25">
      <c r="A15" s="1541" t="s">
        <v>1391</v>
      </c>
      <c r="B15" s="1606"/>
      <c r="C15" s="1606"/>
      <c r="D15" s="1606"/>
      <c r="E15" s="1606"/>
      <c r="F15" s="1606"/>
      <c r="G15" s="1606"/>
      <c r="H15" s="1606"/>
      <c r="I15" s="1543"/>
    </row>
    <row r="16" spans="1:46" ht="27.75" customHeight="1" thickBot="1" x14ac:dyDescent="0.3">
      <c r="A16" s="1544" t="s">
        <v>264</v>
      </c>
      <c r="B16" s="1545"/>
      <c r="C16" s="1545"/>
      <c r="D16" s="1545"/>
      <c r="E16" s="1545"/>
      <c r="F16" s="1545"/>
      <c r="G16" s="1545"/>
      <c r="H16" s="1545"/>
      <c r="I16" s="1546"/>
    </row>
    <row r="17" spans="1:9" s="120" customFormat="1" ht="60" customHeight="1" thickBot="1" x14ac:dyDescent="0.25">
      <c r="A17" s="1283" t="s">
        <v>465</v>
      </c>
      <c r="B17" s="1283" t="s">
        <v>459</v>
      </c>
      <c r="C17" s="1284" t="s">
        <v>455</v>
      </c>
      <c r="D17" s="1283" t="s">
        <v>458</v>
      </c>
      <c r="E17" s="1285" t="s">
        <v>1</v>
      </c>
      <c r="F17" s="163" t="s">
        <v>1516</v>
      </c>
      <c r="G17" s="163" t="s">
        <v>1517</v>
      </c>
      <c r="H17" s="163" t="s">
        <v>1518</v>
      </c>
      <c r="I17" s="163" t="s">
        <v>1519</v>
      </c>
    </row>
    <row r="18" spans="1:9" s="120" customFormat="1" ht="18" x14ac:dyDescent="0.2">
      <c r="A18" s="1286" t="s">
        <v>716</v>
      </c>
      <c r="B18" s="1287" t="s">
        <v>650</v>
      </c>
      <c r="C18" s="1287"/>
      <c r="D18" s="1287" t="s">
        <v>807</v>
      </c>
      <c r="E18" s="1288" t="s">
        <v>264</v>
      </c>
      <c r="F18" s="107"/>
      <c r="G18" s="1289"/>
      <c r="H18" s="107"/>
      <c r="I18" s="1290"/>
    </row>
    <row r="19" spans="1:9" s="120" customFormat="1" ht="18" x14ac:dyDescent="0.2">
      <c r="A19" s="52" t="s">
        <v>717</v>
      </c>
      <c r="B19" s="53"/>
      <c r="C19" s="53"/>
      <c r="D19" s="53" t="s">
        <v>807</v>
      </c>
      <c r="E19" s="58" t="s">
        <v>468</v>
      </c>
      <c r="F19" s="12"/>
      <c r="G19" s="1265"/>
      <c r="H19" s="12"/>
      <c r="I19" s="14"/>
    </row>
    <row r="20" spans="1:9" s="120" customFormat="1" ht="21" customHeight="1" x14ac:dyDescent="0.2">
      <c r="A20" s="52">
        <v>23010100</v>
      </c>
      <c r="B20" s="53"/>
      <c r="C20" s="53"/>
      <c r="D20" s="53" t="s">
        <v>807</v>
      </c>
      <c r="E20" s="58" t="s">
        <v>840</v>
      </c>
      <c r="F20" s="12"/>
      <c r="G20" s="1265"/>
      <c r="H20" s="970"/>
      <c r="I20" s="14"/>
    </row>
    <row r="21" spans="1:9" s="120" customFormat="1" ht="152.25" customHeight="1" x14ac:dyDescent="0.2">
      <c r="A21" s="971">
        <v>23010101</v>
      </c>
      <c r="B21" s="162" t="s">
        <v>650</v>
      </c>
      <c r="C21" s="162"/>
      <c r="D21" s="4" t="s">
        <v>815</v>
      </c>
      <c r="E21" s="79" t="s">
        <v>1321</v>
      </c>
      <c r="F21" s="973">
        <v>12875500</v>
      </c>
      <c r="G21" s="44">
        <v>50000000</v>
      </c>
      <c r="H21" s="973">
        <v>21889274</v>
      </c>
      <c r="I21" s="791">
        <v>77000000</v>
      </c>
    </row>
    <row r="22" spans="1:9" s="120" customFormat="1" ht="37.5" customHeight="1" x14ac:dyDescent="0.2">
      <c r="A22" s="971">
        <v>23010102</v>
      </c>
      <c r="B22" s="162" t="s">
        <v>650</v>
      </c>
      <c r="C22" s="4"/>
      <c r="D22" s="4" t="s">
        <v>808</v>
      </c>
      <c r="E22" s="972" t="s">
        <v>791</v>
      </c>
      <c r="F22" s="44"/>
      <c r="G22" s="44">
        <v>30000000</v>
      </c>
      <c r="H22" s="44"/>
      <c r="I22" s="791">
        <v>30000000</v>
      </c>
    </row>
    <row r="23" spans="1:9" s="120" customFormat="1" ht="24.95" customHeight="1" x14ac:dyDescent="0.2">
      <c r="A23" s="971">
        <v>23010103</v>
      </c>
      <c r="B23" s="162" t="s">
        <v>650</v>
      </c>
      <c r="C23" s="4"/>
      <c r="D23" s="4" t="s">
        <v>807</v>
      </c>
      <c r="E23" s="972" t="s">
        <v>469</v>
      </c>
      <c r="F23" s="44"/>
      <c r="G23" s="44"/>
      <c r="H23" s="44"/>
      <c r="I23" s="791"/>
    </row>
    <row r="24" spans="1:9" s="120" customFormat="1" ht="24.95" customHeight="1" x14ac:dyDescent="0.2">
      <c r="A24" s="971">
        <v>23010104</v>
      </c>
      <c r="B24" s="162" t="s">
        <v>650</v>
      </c>
      <c r="C24" s="162"/>
      <c r="D24" s="4" t="s">
        <v>807</v>
      </c>
      <c r="E24" s="155" t="s">
        <v>470</v>
      </c>
      <c r="F24" s="44"/>
      <c r="G24" s="44"/>
      <c r="H24" s="44"/>
      <c r="I24" s="791"/>
    </row>
    <row r="25" spans="1:9" s="120" customFormat="1" ht="24.95" customHeight="1" x14ac:dyDescent="0.2">
      <c r="A25" s="971">
        <v>23010105</v>
      </c>
      <c r="B25" s="162" t="s">
        <v>650</v>
      </c>
      <c r="C25" s="162"/>
      <c r="D25" s="4" t="s">
        <v>807</v>
      </c>
      <c r="E25" s="972" t="s">
        <v>718</v>
      </c>
      <c r="F25" s="974">
        <v>26589788</v>
      </c>
      <c r="G25" s="44">
        <v>25000000</v>
      </c>
      <c r="H25" s="974"/>
      <c r="I25" s="791">
        <v>25000000</v>
      </c>
    </row>
    <row r="26" spans="1:9" s="120" customFormat="1" ht="24.95" customHeight="1" x14ac:dyDescent="0.2">
      <c r="A26" s="971">
        <v>23010106</v>
      </c>
      <c r="B26" s="162" t="s">
        <v>650</v>
      </c>
      <c r="C26" s="4"/>
      <c r="D26" s="4" t="s">
        <v>807</v>
      </c>
      <c r="E26" s="972" t="s">
        <v>471</v>
      </c>
      <c r="F26" s="44"/>
      <c r="G26" s="44"/>
      <c r="H26" s="44"/>
      <c r="I26" s="791"/>
    </row>
    <row r="27" spans="1:9" s="120" customFormat="1" ht="24.95" customHeight="1" x14ac:dyDescent="0.2">
      <c r="A27" s="971">
        <v>23010107</v>
      </c>
      <c r="B27" s="162" t="s">
        <v>650</v>
      </c>
      <c r="C27" s="4"/>
      <c r="D27" s="4" t="s">
        <v>807</v>
      </c>
      <c r="E27" s="972" t="s">
        <v>472</v>
      </c>
      <c r="F27" s="44"/>
      <c r="G27" s="44"/>
      <c r="H27" s="44"/>
      <c r="I27" s="791"/>
    </row>
    <row r="28" spans="1:9" s="120" customFormat="1" ht="24.95" customHeight="1" x14ac:dyDescent="0.2">
      <c r="A28" s="971">
        <v>23010108</v>
      </c>
      <c r="B28" s="162" t="s">
        <v>650</v>
      </c>
      <c r="C28" s="4"/>
      <c r="D28" s="4" t="s">
        <v>807</v>
      </c>
      <c r="E28" s="972" t="s">
        <v>473</v>
      </c>
      <c r="F28" s="44"/>
      <c r="G28" s="44">
        <v>10000000</v>
      </c>
      <c r="H28" s="44"/>
      <c r="I28" s="791">
        <v>10000000</v>
      </c>
    </row>
    <row r="29" spans="1:9" s="120" customFormat="1" ht="24.95" customHeight="1" x14ac:dyDescent="0.2">
      <c r="A29" s="971">
        <v>23010109</v>
      </c>
      <c r="B29" s="162" t="s">
        <v>650</v>
      </c>
      <c r="C29" s="4"/>
      <c r="D29" s="4" t="s">
        <v>807</v>
      </c>
      <c r="E29" s="972" t="s">
        <v>474</v>
      </c>
      <c r="F29" s="44"/>
      <c r="G29" s="44"/>
      <c r="H29" s="44"/>
      <c r="I29" s="791"/>
    </row>
    <row r="30" spans="1:9" s="120" customFormat="1" ht="33.75" customHeight="1" x14ac:dyDescent="0.2">
      <c r="A30" s="971">
        <v>23010112</v>
      </c>
      <c r="B30" s="162" t="s">
        <v>650</v>
      </c>
      <c r="C30" s="162"/>
      <c r="D30" s="4" t="s">
        <v>807</v>
      </c>
      <c r="E30" s="972" t="s">
        <v>475</v>
      </c>
      <c r="F30" s="18"/>
      <c r="G30" s="29">
        <v>30000000</v>
      </c>
      <c r="H30" s="18"/>
      <c r="I30" s="720">
        <v>30000000</v>
      </c>
    </row>
    <row r="31" spans="1:9" s="120" customFormat="1" ht="24.95" customHeight="1" x14ac:dyDescent="0.2">
      <c r="A31" s="971">
        <v>23010113</v>
      </c>
      <c r="B31" s="162" t="s">
        <v>650</v>
      </c>
      <c r="C31" s="162"/>
      <c r="D31" s="4" t="s">
        <v>807</v>
      </c>
      <c r="E31" s="972" t="s">
        <v>476</v>
      </c>
      <c r="F31" s="44"/>
      <c r="G31" s="29">
        <v>5000000</v>
      </c>
      <c r="H31" s="44"/>
      <c r="I31" s="720">
        <v>5000000</v>
      </c>
    </row>
    <row r="32" spans="1:9" s="120" customFormat="1" ht="24.95" customHeight="1" x14ac:dyDescent="0.2">
      <c r="A32" s="971">
        <v>23010114</v>
      </c>
      <c r="B32" s="162" t="s">
        <v>650</v>
      </c>
      <c r="C32" s="4"/>
      <c r="D32" s="4" t="s">
        <v>807</v>
      </c>
      <c r="E32" s="972" t="s">
        <v>477</v>
      </c>
      <c r="F32" s="44"/>
      <c r="G32" s="29">
        <v>2000000</v>
      </c>
      <c r="H32" s="44"/>
      <c r="I32" s="720">
        <v>2000000</v>
      </c>
    </row>
    <row r="33" spans="1:9" s="120" customFormat="1" ht="18" x14ac:dyDescent="0.2">
      <c r="A33" s="971">
        <v>23010115</v>
      </c>
      <c r="B33" s="162" t="s">
        <v>650</v>
      </c>
      <c r="C33" s="4"/>
      <c r="D33" s="4" t="s">
        <v>807</v>
      </c>
      <c r="E33" s="972" t="s">
        <v>478</v>
      </c>
      <c r="F33" s="44"/>
      <c r="G33" s="29">
        <v>1000000</v>
      </c>
      <c r="H33" s="44"/>
      <c r="I33" s="720">
        <v>1000000</v>
      </c>
    </row>
    <row r="34" spans="1:9" s="120" customFormat="1" ht="24.95" customHeight="1" x14ac:dyDescent="0.2">
      <c r="A34" s="971">
        <v>23010116</v>
      </c>
      <c r="B34" s="162" t="s">
        <v>650</v>
      </c>
      <c r="C34" s="4"/>
      <c r="D34" s="4" t="s">
        <v>807</v>
      </c>
      <c r="E34" s="972" t="s">
        <v>479</v>
      </c>
      <c r="F34" s="44"/>
      <c r="G34" s="44"/>
      <c r="H34" s="44"/>
      <c r="I34" s="791"/>
    </row>
    <row r="35" spans="1:9" s="120" customFormat="1" ht="23.25" customHeight="1" x14ac:dyDescent="0.2">
      <c r="A35" s="971">
        <v>23010117</v>
      </c>
      <c r="B35" s="162" t="s">
        <v>650</v>
      </c>
      <c r="C35" s="162"/>
      <c r="D35" s="4" t="s">
        <v>807</v>
      </c>
      <c r="E35" s="972" t="s">
        <v>480</v>
      </c>
      <c r="F35" s="44"/>
      <c r="G35" s="44"/>
      <c r="H35" s="44"/>
      <c r="I35" s="791"/>
    </row>
    <row r="36" spans="1:9" s="120" customFormat="1" ht="22.5" customHeight="1" x14ac:dyDescent="0.2">
      <c r="A36" s="971">
        <v>23010118</v>
      </c>
      <c r="B36" s="162" t="s">
        <v>650</v>
      </c>
      <c r="C36" s="4"/>
      <c r="D36" s="4" t="s">
        <v>807</v>
      </c>
      <c r="E36" s="972" t="s">
        <v>481</v>
      </c>
      <c r="F36" s="44"/>
      <c r="G36" s="44">
        <v>500000</v>
      </c>
      <c r="H36" s="44"/>
      <c r="I36" s="791">
        <v>500000</v>
      </c>
    </row>
    <row r="37" spans="1:9" s="120" customFormat="1" ht="51.75" customHeight="1" x14ac:dyDescent="0.2">
      <c r="A37" s="971">
        <v>23010119</v>
      </c>
      <c r="B37" s="162" t="s">
        <v>650</v>
      </c>
      <c r="C37" s="4"/>
      <c r="D37" s="4" t="s">
        <v>816</v>
      </c>
      <c r="E37" s="972" t="s">
        <v>825</v>
      </c>
      <c r="F37" s="44"/>
      <c r="G37" s="44">
        <v>10000000</v>
      </c>
      <c r="H37" s="44"/>
      <c r="I37" s="791">
        <v>10000000</v>
      </c>
    </row>
    <row r="38" spans="1:9" s="120" customFormat="1" ht="18" x14ac:dyDescent="0.2">
      <c r="A38" s="971">
        <v>23010120</v>
      </c>
      <c r="B38" s="162" t="s">
        <v>650</v>
      </c>
      <c r="C38" s="162"/>
      <c r="D38" s="4" t="s">
        <v>807</v>
      </c>
      <c r="E38" s="972" t="s">
        <v>482</v>
      </c>
      <c r="F38" s="973"/>
      <c r="G38" s="44"/>
      <c r="H38" s="973"/>
      <c r="I38" s="791"/>
    </row>
    <row r="39" spans="1:9" s="120" customFormat="1" ht="27" customHeight="1" x14ac:dyDescent="0.2">
      <c r="A39" s="971">
        <v>23010121</v>
      </c>
      <c r="B39" s="162" t="s">
        <v>650</v>
      </c>
      <c r="C39" s="162"/>
      <c r="D39" s="4" t="s">
        <v>807</v>
      </c>
      <c r="E39" s="972" t="s">
        <v>483</v>
      </c>
      <c r="F39" s="973"/>
      <c r="G39" s="44">
        <v>15000000</v>
      </c>
      <c r="H39" s="973"/>
      <c r="I39" s="791">
        <v>15000000</v>
      </c>
    </row>
    <row r="40" spans="1:9" s="120" customFormat="1" ht="56.25" customHeight="1" x14ac:dyDescent="0.2">
      <c r="A40" s="971" t="s">
        <v>719</v>
      </c>
      <c r="B40" s="162" t="s">
        <v>650</v>
      </c>
      <c r="C40" s="162"/>
      <c r="D40" s="4" t="s">
        <v>807</v>
      </c>
      <c r="E40" s="972" t="s">
        <v>1022</v>
      </c>
      <c r="F40" s="973"/>
      <c r="G40" s="44">
        <v>20000000</v>
      </c>
      <c r="H40" s="973"/>
      <c r="I40" s="791">
        <v>20000000</v>
      </c>
    </row>
    <row r="41" spans="1:9" s="120" customFormat="1" ht="37.5" customHeight="1" x14ac:dyDescent="0.2">
      <c r="A41" s="971">
        <v>23010123</v>
      </c>
      <c r="B41" s="162" t="s">
        <v>650</v>
      </c>
      <c r="C41" s="162"/>
      <c r="D41" s="4" t="s">
        <v>807</v>
      </c>
      <c r="E41" s="972" t="s">
        <v>484</v>
      </c>
      <c r="F41" s="973"/>
      <c r="G41" s="44">
        <v>1000000</v>
      </c>
      <c r="H41" s="973"/>
      <c r="I41" s="791">
        <v>1000000</v>
      </c>
    </row>
    <row r="42" spans="1:9" s="120" customFormat="1" ht="34.5" x14ac:dyDescent="0.2">
      <c r="A42" s="971">
        <v>23010124</v>
      </c>
      <c r="B42" s="162" t="s">
        <v>650</v>
      </c>
      <c r="C42" s="162"/>
      <c r="D42" s="4" t="s">
        <v>807</v>
      </c>
      <c r="E42" s="972" t="s">
        <v>485</v>
      </c>
      <c r="F42" s="44"/>
      <c r="G42" s="44">
        <v>5000000</v>
      </c>
      <c r="H42" s="44"/>
      <c r="I42" s="791">
        <v>5000000</v>
      </c>
    </row>
    <row r="43" spans="1:9" s="120" customFormat="1" ht="18" x14ac:dyDescent="0.2">
      <c r="A43" s="971">
        <v>23010125</v>
      </c>
      <c r="B43" s="162" t="s">
        <v>650</v>
      </c>
      <c r="C43" s="162"/>
      <c r="D43" s="4" t="s">
        <v>807</v>
      </c>
      <c r="E43" s="972" t="s">
        <v>486</v>
      </c>
      <c r="F43" s="44"/>
      <c r="G43" s="44">
        <v>2000000</v>
      </c>
      <c r="H43" s="44"/>
      <c r="I43" s="791">
        <v>2000000</v>
      </c>
    </row>
    <row r="44" spans="1:9" s="120" customFormat="1" ht="37.5" customHeight="1" x14ac:dyDescent="0.2">
      <c r="A44" s="975">
        <v>23010126</v>
      </c>
      <c r="B44" s="162" t="s">
        <v>650</v>
      </c>
      <c r="C44" s="162"/>
      <c r="D44" s="4" t="s">
        <v>807</v>
      </c>
      <c r="E44" s="969" t="s">
        <v>760</v>
      </c>
      <c r="F44" s="973"/>
      <c r="G44" s="44">
        <v>2000000</v>
      </c>
      <c r="H44" s="973"/>
      <c r="I44" s="791">
        <v>2000000</v>
      </c>
    </row>
    <row r="45" spans="1:9" s="120" customFormat="1" ht="40.5" customHeight="1" x14ac:dyDescent="0.2">
      <c r="A45" s="1291">
        <v>23020102</v>
      </c>
      <c r="B45" s="958"/>
      <c r="C45" s="959"/>
      <c r="D45" s="960"/>
      <c r="E45" s="961" t="s">
        <v>1369</v>
      </c>
      <c r="F45" s="973"/>
      <c r="G45" s="44">
        <v>15000000</v>
      </c>
      <c r="H45" s="973">
        <v>201672158.63999999</v>
      </c>
      <c r="I45" s="791">
        <v>100000000</v>
      </c>
    </row>
    <row r="46" spans="1:9" s="120" customFormat="1" ht="39.75" customHeight="1" x14ac:dyDescent="0.2">
      <c r="A46" s="1291">
        <v>23010137</v>
      </c>
      <c r="B46" s="958"/>
      <c r="C46" s="958" t="s">
        <v>1322</v>
      </c>
      <c r="D46" s="957">
        <v>31912500</v>
      </c>
      <c r="E46" s="961" t="s">
        <v>1323</v>
      </c>
      <c r="F46" s="973"/>
      <c r="G46" s="44"/>
      <c r="H46" s="973"/>
      <c r="I46" s="791"/>
    </row>
    <row r="47" spans="1:9" s="120" customFormat="1" ht="28.5" customHeight="1" x14ac:dyDescent="0.2">
      <c r="A47" s="1291">
        <v>23010139</v>
      </c>
      <c r="B47" s="958"/>
      <c r="C47" s="958" t="s">
        <v>1322</v>
      </c>
      <c r="D47" s="4" t="s">
        <v>807</v>
      </c>
      <c r="E47" s="961" t="s">
        <v>1324</v>
      </c>
      <c r="F47" s="976"/>
      <c r="G47" s="44">
        <v>2000000</v>
      </c>
      <c r="H47" s="973"/>
      <c r="I47" s="791">
        <v>2000000</v>
      </c>
    </row>
    <row r="48" spans="1:9" s="120" customFormat="1" ht="40.5" customHeight="1" x14ac:dyDescent="0.2">
      <c r="A48" s="975">
        <v>23010127</v>
      </c>
      <c r="B48" s="162" t="s">
        <v>650</v>
      </c>
      <c r="C48" s="162"/>
      <c r="D48" s="4" t="s">
        <v>807</v>
      </c>
      <c r="E48" s="969" t="s">
        <v>1378</v>
      </c>
      <c r="F48" s="44">
        <v>12000000</v>
      </c>
      <c r="G48" s="44">
        <v>20000000</v>
      </c>
      <c r="H48" s="44"/>
      <c r="I48" s="791">
        <v>70000000</v>
      </c>
    </row>
    <row r="49" spans="1:9" s="120" customFormat="1" ht="26.25" customHeight="1" x14ac:dyDescent="0.2">
      <c r="A49" s="975">
        <v>23010127</v>
      </c>
      <c r="B49" s="162" t="s">
        <v>650</v>
      </c>
      <c r="C49" s="85"/>
      <c r="D49" s="4" t="s">
        <v>807</v>
      </c>
      <c r="E49" s="969" t="s">
        <v>1550</v>
      </c>
      <c r="F49" s="44"/>
      <c r="G49" s="44"/>
      <c r="H49" s="44"/>
      <c r="I49" s="791">
        <v>115000000</v>
      </c>
    </row>
    <row r="50" spans="1:9" s="120" customFormat="1" ht="24.95" customHeight="1" x14ac:dyDescent="0.2">
      <c r="A50" s="975">
        <v>23010127</v>
      </c>
      <c r="B50" s="162" t="s">
        <v>650</v>
      </c>
      <c r="C50" s="85"/>
      <c r="D50" s="4" t="s">
        <v>807</v>
      </c>
      <c r="E50" s="103" t="s">
        <v>1379</v>
      </c>
      <c r="F50" s="1002"/>
      <c r="G50" s="1002">
        <v>20000000</v>
      </c>
      <c r="H50" s="1002">
        <v>1100000</v>
      </c>
      <c r="I50" s="998">
        <v>22000000</v>
      </c>
    </row>
    <row r="51" spans="1:9" s="120" customFormat="1" ht="26.25" customHeight="1" x14ac:dyDescent="0.2">
      <c r="A51" s="975">
        <v>23010128</v>
      </c>
      <c r="B51" s="162" t="s">
        <v>650</v>
      </c>
      <c r="C51" s="162"/>
      <c r="D51" s="4" t="s">
        <v>807</v>
      </c>
      <c r="E51" s="969" t="s">
        <v>761</v>
      </c>
      <c r="F51" s="44"/>
      <c r="G51" s="44">
        <v>2000000</v>
      </c>
      <c r="H51" s="44"/>
      <c r="I51" s="791">
        <v>2000000</v>
      </c>
    </row>
    <row r="52" spans="1:9" s="120" customFormat="1" ht="18" x14ac:dyDescent="0.2">
      <c r="A52" s="975">
        <v>23010129</v>
      </c>
      <c r="B52" s="162" t="s">
        <v>650</v>
      </c>
      <c r="C52" s="162"/>
      <c r="D52" s="4" t="s">
        <v>807</v>
      </c>
      <c r="E52" s="969" t="s">
        <v>762</v>
      </c>
      <c r="F52" s="973"/>
      <c r="G52" s="44"/>
      <c r="H52" s="973"/>
      <c r="I52" s="791"/>
    </row>
    <row r="53" spans="1:9" s="120" customFormat="1" ht="18" x14ac:dyDescent="0.2">
      <c r="A53" s="975">
        <v>23010130</v>
      </c>
      <c r="B53" s="162" t="s">
        <v>650</v>
      </c>
      <c r="C53" s="162"/>
      <c r="D53" s="4" t="s">
        <v>807</v>
      </c>
      <c r="E53" s="969" t="s">
        <v>1551</v>
      </c>
      <c r="F53" s="973"/>
      <c r="G53" s="44">
        <v>2000000</v>
      </c>
      <c r="H53" s="973"/>
      <c r="I53" s="791">
        <v>25000000</v>
      </c>
    </row>
    <row r="54" spans="1:9" s="120" customFormat="1" ht="18" x14ac:dyDescent="0.2">
      <c r="A54" s="975">
        <v>23010132</v>
      </c>
      <c r="B54" s="162" t="s">
        <v>650</v>
      </c>
      <c r="C54" s="162"/>
      <c r="D54" s="4" t="s">
        <v>807</v>
      </c>
      <c r="E54" s="977" t="s">
        <v>764</v>
      </c>
      <c r="F54" s="973"/>
      <c r="G54" s="44">
        <v>2000000</v>
      </c>
      <c r="H54" s="973"/>
      <c r="I54" s="791">
        <v>2000000</v>
      </c>
    </row>
    <row r="55" spans="1:9" s="120" customFormat="1" ht="24.95" customHeight="1" x14ac:dyDescent="0.2">
      <c r="A55" s="975">
        <v>23010133</v>
      </c>
      <c r="B55" s="162" t="s">
        <v>650</v>
      </c>
      <c r="C55" s="162"/>
      <c r="D55" s="4" t="s">
        <v>807</v>
      </c>
      <c r="E55" s="977" t="s">
        <v>824</v>
      </c>
      <c r="F55" s="973"/>
      <c r="G55" s="44"/>
      <c r="H55" s="973"/>
      <c r="I55" s="791"/>
    </row>
    <row r="56" spans="1:9" s="280" customFormat="1" ht="24.95" customHeight="1" x14ac:dyDescent="0.2">
      <c r="A56" s="975">
        <v>23010134</v>
      </c>
      <c r="B56" s="162" t="s">
        <v>650</v>
      </c>
      <c r="C56" s="85"/>
      <c r="D56" s="4" t="s">
        <v>807</v>
      </c>
      <c r="E56" s="103" t="s">
        <v>763</v>
      </c>
      <c r="F56" s="979"/>
      <c r="G56" s="979"/>
      <c r="H56" s="979"/>
      <c r="I56" s="1292"/>
    </row>
    <row r="57" spans="1:9" s="280" customFormat="1" ht="24.95" customHeight="1" x14ac:dyDescent="0.2">
      <c r="A57" s="1291">
        <v>23010138</v>
      </c>
      <c r="B57" s="962"/>
      <c r="C57" s="53"/>
      <c r="D57" s="17"/>
      <c r="E57" s="961" t="s">
        <v>763</v>
      </c>
      <c r="F57" s="979"/>
      <c r="G57" s="979"/>
      <c r="H57" s="979"/>
      <c r="I57" s="1292"/>
    </row>
    <row r="58" spans="1:9" s="280" customFormat="1" ht="25.5" customHeight="1" thickBot="1" x14ac:dyDescent="0.25">
      <c r="A58" s="1293">
        <v>23010139</v>
      </c>
      <c r="B58" s="1294"/>
      <c r="C58" s="1295"/>
      <c r="D58" s="1296"/>
      <c r="E58" s="1297" t="s">
        <v>1325</v>
      </c>
      <c r="F58" s="1298">
        <v>13636363.65</v>
      </c>
      <c r="G58" s="1299">
        <v>50000000</v>
      </c>
      <c r="H58" s="1298"/>
      <c r="I58" s="1300"/>
    </row>
    <row r="59" spans="1:9" s="120" customFormat="1" thickBot="1" x14ac:dyDescent="0.25">
      <c r="A59" s="1301"/>
      <c r="B59" s="1302"/>
      <c r="C59" s="1302"/>
      <c r="D59" s="1303"/>
      <c r="E59" s="1304" t="s">
        <v>490</v>
      </c>
      <c r="F59" s="1305">
        <f>SUM(F21:F58)</f>
        <v>65101651.649999999</v>
      </c>
      <c r="G59" s="1305">
        <f>SUM(G21:G58)</f>
        <v>321500000</v>
      </c>
      <c r="H59" s="1305">
        <f>SUM(H21:H58)</f>
        <v>224661432.63999999</v>
      </c>
      <c r="I59" s="1305">
        <f>SUM(I21:I58)</f>
        <v>573500000</v>
      </c>
    </row>
    <row r="60" spans="1:9" s="120" customFormat="1" ht="24.95" customHeight="1" x14ac:dyDescent="0.2">
      <c r="A60" s="1286" t="s">
        <v>720</v>
      </c>
      <c r="B60" s="1287"/>
      <c r="C60" s="1287"/>
      <c r="D60" s="1308"/>
      <c r="E60" s="1288" t="s">
        <v>265</v>
      </c>
      <c r="F60" s="1309"/>
      <c r="G60" s="1310"/>
      <c r="H60" s="1309"/>
      <c r="I60" s="1311"/>
    </row>
    <row r="61" spans="1:9" s="120" customFormat="1" ht="34.5" x14ac:dyDescent="0.2">
      <c r="A61" s="55" t="s">
        <v>721</v>
      </c>
      <c r="B61" s="17"/>
      <c r="C61" s="17"/>
      <c r="D61" s="17"/>
      <c r="E61" s="58" t="s">
        <v>266</v>
      </c>
      <c r="F61" s="80"/>
      <c r="G61" s="80"/>
      <c r="H61" s="80"/>
      <c r="I61" s="980"/>
    </row>
    <row r="62" spans="1:9" s="120" customFormat="1" ht="34.5" customHeight="1" x14ac:dyDescent="0.2">
      <c r="A62" s="971" t="s">
        <v>722</v>
      </c>
      <c r="B62" s="162" t="s">
        <v>650</v>
      </c>
      <c r="C62" s="162"/>
      <c r="D62" s="4" t="s">
        <v>807</v>
      </c>
      <c r="E62" s="972" t="s">
        <v>1023</v>
      </c>
      <c r="F62" s="121">
        <v>1600733.4</v>
      </c>
      <c r="G62" s="29">
        <v>20000000</v>
      </c>
      <c r="H62" s="121"/>
      <c r="I62" s="720">
        <v>20000000</v>
      </c>
    </row>
    <row r="63" spans="1:9" s="120" customFormat="1" ht="34.5" x14ac:dyDescent="0.2">
      <c r="A63" s="971">
        <v>23020102</v>
      </c>
      <c r="B63" s="162" t="s">
        <v>650</v>
      </c>
      <c r="C63" s="162"/>
      <c r="D63" s="4" t="s">
        <v>807</v>
      </c>
      <c r="E63" s="972" t="s">
        <v>723</v>
      </c>
      <c r="F63" s="973"/>
      <c r="G63" s="29"/>
      <c r="H63" s="973"/>
      <c r="I63" s="720"/>
    </row>
    <row r="64" spans="1:9" s="120" customFormat="1" ht="68.25" customHeight="1" x14ac:dyDescent="0.2">
      <c r="A64" s="975">
        <v>23020103</v>
      </c>
      <c r="B64" s="162" t="s">
        <v>650</v>
      </c>
      <c r="C64" s="978"/>
      <c r="D64" s="1306" t="s">
        <v>817</v>
      </c>
      <c r="E64" s="103" t="s">
        <v>1380</v>
      </c>
      <c r="F64" s="121"/>
      <c r="G64" s="29">
        <v>30000000</v>
      </c>
      <c r="H64" s="121"/>
      <c r="I64" s="720">
        <v>30000000</v>
      </c>
    </row>
    <row r="65" spans="1:9" s="120" customFormat="1" ht="109.5" customHeight="1" x14ac:dyDescent="0.2">
      <c r="A65" s="975">
        <v>23020104</v>
      </c>
      <c r="B65" s="162" t="s">
        <v>650</v>
      </c>
      <c r="C65" s="978"/>
      <c r="D65" s="4" t="s">
        <v>815</v>
      </c>
      <c r="E65" s="981" t="s">
        <v>1536</v>
      </c>
      <c r="F65" s="973"/>
      <c r="G65" s="44">
        <v>30000000</v>
      </c>
      <c r="H65" s="973"/>
      <c r="I65" s="791">
        <v>50000000</v>
      </c>
    </row>
    <row r="66" spans="1:9" s="120" customFormat="1" ht="84" customHeight="1" x14ac:dyDescent="0.2">
      <c r="A66" s="975">
        <v>23020104</v>
      </c>
      <c r="B66" s="162" t="s">
        <v>650</v>
      </c>
      <c r="C66" s="978"/>
      <c r="D66" s="4" t="s">
        <v>815</v>
      </c>
      <c r="E66" s="992" t="s">
        <v>1326</v>
      </c>
      <c r="F66" s="973"/>
      <c r="G66" s="44">
        <v>20000000</v>
      </c>
      <c r="H66" s="973"/>
      <c r="I66" s="791">
        <v>20000000</v>
      </c>
    </row>
    <row r="67" spans="1:9" s="120" customFormat="1" ht="34.5" x14ac:dyDescent="0.2">
      <c r="A67" s="975">
        <v>23020105</v>
      </c>
      <c r="B67" s="162" t="s">
        <v>650</v>
      </c>
      <c r="C67" s="978"/>
      <c r="D67" s="4" t="s">
        <v>807</v>
      </c>
      <c r="E67" s="993" t="s">
        <v>1327</v>
      </c>
      <c r="F67" s="973"/>
      <c r="G67" s="44">
        <v>60000000</v>
      </c>
      <c r="H67" s="973"/>
      <c r="I67" s="791">
        <v>60000000</v>
      </c>
    </row>
    <row r="68" spans="1:9" s="120" customFormat="1" ht="55.5" customHeight="1" x14ac:dyDescent="0.2">
      <c r="A68" s="975">
        <v>23020105</v>
      </c>
      <c r="B68" s="162" t="s">
        <v>650</v>
      </c>
      <c r="C68" s="978"/>
      <c r="D68" s="4" t="s">
        <v>807</v>
      </c>
      <c r="E68" s="1010" t="s">
        <v>843</v>
      </c>
      <c r="F68" s="973"/>
      <c r="G68" s="44">
        <v>96000000</v>
      </c>
      <c r="H68" s="973"/>
      <c r="I68" s="791">
        <v>96000000</v>
      </c>
    </row>
    <row r="69" spans="1:9" s="120" customFormat="1" ht="56.25" customHeight="1" x14ac:dyDescent="0.2">
      <c r="A69" s="975">
        <v>23020105</v>
      </c>
      <c r="B69" s="162" t="s">
        <v>650</v>
      </c>
      <c r="C69" s="978"/>
      <c r="D69" s="4" t="s">
        <v>1328</v>
      </c>
      <c r="E69" s="1010" t="s">
        <v>1543</v>
      </c>
      <c r="F69" s="973"/>
      <c r="G69" s="44">
        <v>10000000</v>
      </c>
      <c r="H69" s="973"/>
      <c r="I69" s="791">
        <v>30000000</v>
      </c>
    </row>
    <row r="70" spans="1:9" s="280" customFormat="1" ht="40.5" customHeight="1" x14ac:dyDescent="0.2">
      <c r="A70" s="975">
        <v>23020106</v>
      </c>
      <c r="B70" s="162" t="s">
        <v>650</v>
      </c>
      <c r="C70" s="978"/>
      <c r="D70" s="4" t="s">
        <v>807</v>
      </c>
      <c r="E70" s="982" t="s">
        <v>1381</v>
      </c>
      <c r="F70" s="973"/>
      <c r="G70" s="44"/>
      <c r="H70" s="973"/>
      <c r="I70" s="791"/>
    </row>
    <row r="71" spans="1:9" s="280" customFormat="1" ht="240" customHeight="1" x14ac:dyDescent="0.2">
      <c r="A71" s="975">
        <v>23020106</v>
      </c>
      <c r="B71" s="162" t="s">
        <v>650</v>
      </c>
      <c r="C71" s="978"/>
      <c r="D71" s="17" t="s">
        <v>1329</v>
      </c>
      <c r="E71" s="982" t="s">
        <v>1330</v>
      </c>
      <c r="F71" s="973"/>
      <c r="G71" s="44">
        <v>100000000</v>
      </c>
      <c r="H71" s="973"/>
      <c r="I71" s="791">
        <v>100000000</v>
      </c>
    </row>
    <row r="72" spans="1:9" s="280" customFormat="1" ht="74.25" customHeight="1" x14ac:dyDescent="0.2">
      <c r="A72" s="975">
        <v>23020106</v>
      </c>
      <c r="B72" s="162" t="s">
        <v>650</v>
      </c>
      <c r="C72" s="978"/>
      <c r="D72" s="4" t="s">
        <v>807</v>
      </c>
      <c r="E72" s="982" t="s">
        <v>1026</v>
      </c>
      <c r="F72" s="973"/>
      <c r="G72" s="44">
        <v>30000000</v>
      </c>
      <c r="H72" s="973"/>
      <c r="I72" s="791">
        <v>30000000</v>
      </c>
    </row>
    <row r="73" spans="1:9" s="280" customFormat="1" ht="75.75" customHeight="1" x14ac:dyDescent="0.2">
      <c r="A73" s="975">
        <v>23020106</v>
      </c>
      <c r="B73" s="162" t="s">
        <v>650</v>
      </c>
      <c r="C73" s="978"/>
      <c r="D73" s="4" t="s">
        <v>807</v>
      </c>
      <c r="E73" s="982" t="s">
        <v>1027</v>
      </c>
      <c r="F73" s="973"/>
      <c r="G73" s="44">
        <v>10000000</v>
      </c>
      <c r="H73" s="973"/>
      <c r="I73" s="791">
        <v>50000000</v>
      </c>
    </row>
    <row r="74" spans="1:9" s="280" customFormat="1" ht="98.25" customHeight="1" x14ac:dyDescent="0.2">
      <c r="A74" s="975">
        <v>23020107</v>
      </c>
      <c r="B74" s="162" t="s">
        <v>650</v>
      </c>
      <c r="C74" s="978"/>
      <c r="D74" s="4" t="s">
        <v>807</v>
      </c>
      <c r="E74" s="103" t="s">
        <v>1382</v>
      </c>
      <c r="F74" s="973"/>
      <c r="G74" s="43"/>
      <c r="H74" s="973"/>
      <c r="I74" s="983"/>
    </row>
    <row r="75" spans="1:9" s="280" customFormat="1" ht="370.5" customHeight="1" x14ac:dyDescent="0.2">
      <c r="A75" s="975">
        <v>23020107</v>
      </c>
      <c r="B75" s="162" t="s">
        <v>650</v>
      </c>
      <c r="C75" s="978"/>
      <c r="D75" s="4" t="s">
        <v>807</v>
      </c>
      <c r="E75" s="103" t="s">
        <v>1383</v>
      </c>
      <c r="F75" s="973">
        <v>58418532.219999999</v>
      </c>
      <c r="G75" s="43">
        <v>100000000</v>
      </c>
      <c r="H75" s="973"/>
      <c r="I75" s="983">
        <v>100000000</v>
      </c>
    </row>
    <row r="76" spans="1:9" s="280" customFormat="1" ht="115.5" customHeight="1" x14ac:dyDescent="0.2">
      <c r="A76" s="975">
        <v>23020107</v>
      </c>
      <c r="B76" s="162" t="s">
        <v>650</v>
      </c>
      <c r="C76" s="978"/>
      <c r="D76" s="4" t="s">
        <v>818</v>
      </c>
      <c r="E76" s="961" t="s">
        <v>1384</v>
      </c>
      <c r="F76" s="973"/>
      <c r="G76" s="43">
        <v>30000000</v>
      </c>
      <c r="H76" s="973"/>
      <c r="I76" s="983">
        <v>30000000</v>
      </c>
    </row>
    <row r="77" spans="1:9" s="280" customFormat="1" ht="120.75" customHeight="1" x14ac:dyDescent="0.2">
      <c r="A77" s="975">
        <v>23020107</v>
      </c>
      <c r="B77" s="162" t="s">
        <v>650</v>
      </c>
      <c r="C77" s="978"/>
      <c r="D77" s="4" t="s">
        <v>1331</v>
      </c>
      <c r="E77" s="961" t="s">
        <v>1534</v>
      </c>
      <c r="F77" s="973"/>
      <c r="G77" s="43">
        <v>100000000</v>
      </c>
      <c r="H77" s="973"/>
      <c r="I77" s="983">
        <v>100000000</v>
      </c>
    </row>
    <row r="78" spans="1:9" s="280" customFormat="1" ht="112.5" customHeight="1" x14ac:dyDescent="0.2">
      <c r="A78" s="975">
        <v>23020107</v>
      </c>
      <c r="B78" s="162" t="s">
        <v>650</v>
      </c>
      <c r="C78" s="978"/>
      <c r="D78" s="4" t="s">
        <v>1385</v>
      </c>
      <c r="E78" s="992" t="s">
        <v>1332</v>
      </c>
      <c r="F78" s="973"/>
      <c r="G78" s="43">
        <v>25000000</v>
      </c>
      <c r="H78" s="973"/>
      <c r="I78" s="983">
        <v>100000000</v>
      </c>
    </row>
    <row r="79" spans="1:9" s="280" customFormat="1" ht="64.5" customHeight="1" x14ac:dyDescent="0.2">
      <c r="A79" s="975">
        <v>23020107</v>
      </c>
      <c r="B79" s="162" t="s">
        <v>650</v>
      </c>
      <c r="C79" s="978"/>
      <c r="D79" s="4"/>
      <c r="E79" s="992" t="s">
        <v>1546</v>
      </c>
      <c r="F79" s="973"/>
      <c r="G79" s="43"/>
      <c r="H79" s="973"/>
      <c r="I79" s="983">
        <v>50000000</v>
      </c>
    </row>
    <row r="80" spans="1:9" s="120" customFormat="1" ht="34.5" x14ac:dyDescent="0.2">
      <c r="A80" s="975">
        <v>23020107</v>
      </c>
      <c r="B80" s="162" t="s">
        <v>650</v>
      </c>
      <c r="C80" s="978"/>
      <c r="D80" s="4" t="s">
        <v>807</v>
      </c>
      <c r="E80" s="116" t="s">
        <v>827</v>
      </c>
      <c r="F80" s="973"/>
      <c r="G80" s="44"/>
      <c r="H80" s="973"/>
      <c r="I80" s="791"/>
    </row>
    <row r="81" spans="1:9" s="120" customFormat="1" ht="34.5" x14ac:dyDescent="0.2">
      <c r="A81" s="975">
        <v>23020110</v>
      </c>
      <c r="B81" s="162" t="s">
        <v>650</v>
      </c>
      <c r="C81" s="978"/>
      <c r="D81" s="4" t="s">
        <v>807</v>
      </c>
      <c r="E81" s="969" t="s">
        <v>724</v>
      </c>
      <c r="F81" s="973"/>
      <c r="G81" s="29"/>
      <c r="H81" s="973"/>
      <c r="I81" s="720"/>
    </row>
    <row r="82" spans="1:9" s="120" customFormat="1" ht="34.5" x14ac:dyDescent="0.2">
      <c r="A82" s="975">
        <v>23020111</v>
      </c>
      <c r="B82" s="162" t="s">
        <v>650</v>
      </c>
      <c r="C82" s="978"/>
      <c r="D82" s="4" t="s">
        <v>807</v>
      </c>
      <c r="E82" s="969" t="s">
        <v>792</v>
      </c>
      <c r="F82" s="973"/>
      <c r="G82" s="44"/>
      <c r="H82" s="973"/>
      <c r="I82" s="791"/>
    </row>
    <row r="83" spans="1:9" s="120" customFormat="1" ht="18" x14ac:dyDescent="0.2">
      <c r="A83" s="975">
        <v>23020112</v>
      </c>
      <c r="B83" s="162" t="s">
        <v>650</v>
      </c>
      <c r="C83" s="978"/>
      <c r="D83" s="4" t="s">
        <v>807</v>
      </c>
      <c r="E83" s="969" t="s">
        <v>725</v>
      </c>
      <c r="F83" s="973"/>
      <c r="G83" s="44">
        <v>2000000</v>
      </c>
      <c r="H83" s="973"/>
      <c r="I83" s="791">
        <v>10000000</v>
      </c>
    </row>
    <row r="84" spans="1:9" s="120" customFormat="1" ht="34.5" x14ac:dyDescent="0.2">
      <c r="A84" s="975">
        <v>23020113</v>
      </c>
      <c r="B84" s="162" t="s">
        <v>650</v>
      </c>
      <c r="C84" s="978"/>
      <c r="D84" s="4" t="s">
        <v>807</v>
      </c>
      <c r="E84" s="969" t="s">
        <v>726</v>
      </c>
      <c r="F84" s="973"/>
      <c r="G84" s="44">
        <v>10000000</v>
      </c>
      <c r="H84" s="973"/>
      <c r="I84" s="791">
        <v>100000000</v>
      </c>
    </row>
    <row r="85" spans="1:9" s="280" customFormat="1" ht="189" customHeight="1" x14ac:dyDescent="0.2">
      <c r="A85" s="975">
        <v>23020114</v>
      </c>
      <c r="B85" s="162" t="s">
        <v>650</v>
      </c>
      <c r="C85" s="978"/>
      <c r="D85" s="4" t="s">
        <v>807</v>
      </c>
      <c r="E85" s="116" t="s">
        <v>1533</v>
      </c>
      <c r="F85" s="973"/>
      <c r="G85" s="974">
        <v>200000000</v>
      </c>
      <c r="H85" s="973">
        <v>123480973.97</v>
      </c>
      <c r="I85" s="984">
        <v>150000000</v>
      </c>
    </row>
    <row r="86" spans="1:9" s="280" customFormat="1" ht="128.25" customHeight="1" x14ac:dyDescent="0.2">
      <c r="A86" s="975">
        <v>23020114</v>
      </c>
      <c r="B86" s="162" t="s">
        <v>650</v>
      </c>
      <c r="C86" s="978"/>
      <c r="D86" s="4" t="s">
        <v>1333</v>
      </c>
      <c r="E86" s="985" t="s">
        <v>1386</v>
      </c>
      <c r="F86" s="973"/>
      <c r="G86" s="974">
        <v>170000000</v>
      </c>
      <c r="H86" s="973">
        <v>57161652.68</v>
      </c>
      <c r="I86" s="984">
        <v>100000000</v>
      </c>
    </row>
    <row r="87" spans="1:9" s="280" customFormat="1" ht="126.75" customHeight="1" x14ac:dyDescent="0.2">
      <c r="A87" s="975">
        <v>23020114</v>
      </c>
      <c r="B87" s="162" t="s">
        <v>650</v>
      </c>
      <c r="C87" s="978"/>
      <c r="D87" s="4" t="s">
        <v>1034</v>
      </c>
      <c r="E87" s="985" t="s">
        <v>1028</v>
      </c>
      <c r="F87" s="973"/>
      <c r="G87" s="974"/>
      <c r="H87" s="973"/>
      <c r="I87" s="984">
        <v>150000000</v>
      </c>
    </row>
    <row r="88" spans="1:9" s="120" customFormat="1" ht="51.75" x14ac:dyDescent="0.2">
      <c r="A88" s="975">
        <v>2320118</v>
      </c>
      <c r="B88" s="162"/>
      <c r="C88" s="978"/>
      <c r="D88" s="4" t="s">
        <v>1025</v>
      </c>
      <c r="E88" s="981" t="s">
        <v>1024</v>
      </c>
      <c r="F88" s="973">
        <v>1480000</v>
      </c>
      <c r="G88" s="44"/>
      <c r="H88" s="973"/>
      <c r="I88" s="791">
        <v>50000000</v>
      </c>
    </row>
    <row r="89" spans="1:9" s="120" customFormat="1" ht="34.5" x14ac:dyDescent="0.2">
      <c r="A89" s="975">
        <v>2320118</v>
      </c>
      <c r="B89" s="162"/>
      <c r="C89" s="978"/>
      <c r="D89" s="4" t="s">
        <v>1025</v>
      </c>
      <c r="E89" s="981" t="s">
        <v>1545</v>
      </c>
      <c r="F89" s="973"/>
      <c r="G89" s="44"/>
      <c r="H89" s="973"/>
      <c r="I89" s="791">
        <v>10000000</v>
      </c>
    </row>
    <row r="90" spans="1:9" s="120" customFormat="1" ht="114" customHeight="1" x14ac:dyDescent="0.2">
      <c r="A90" s="975">
        <v>2320118</v>
      </c>
      <c r="B90" s="162"/>
      <c r="C90" s="978"/>
      <c r="D90" s="4" t="s">
        <v>1025</v>
      </c>
      <c r="E90" s="992" t="s">
        <v>1334</v>
      </c>
      <c r="F90" s="973"/>
      <c r="G90" s="44">
        <v>50000000</v>
      </c>
      <c r="H90" s="973"/>
      <c r="I90" s="791">
        <v>50000000</v>
      </c>
    </row>
    <row r="91" spans="1:9" s="120" customFormat="1" ht="42.75" customHeight="1" x14ac:dyDescent="0.2">
      <c r="A91" s="975"/>
      <c r="B91" s="162"/>
      <c r="C91" s="978"/>
      <c r="D91" s="4"/>
      <c r="E91" s="992" t="s">
        <v>1544</v>
      </c>
      <c r="F91" s="973"/>
      <c r="G91" s="44"/>
      <c r="H91" s="973"/>
      <c r="I91" s="791">
        <v>100000000</v>
      </c>
    </row>
    <row r="92" spans="1:9" s="120" customFormat="1" ht="24" customHeight="1" x14ac:dyDescent="0.15">
      <c r="A92" s="1480">
        <v>23020119</v>
      </c>
      <c r="B92" s="1481" t="s">
        <v>650</v>
      </c>
      <c r="C92" s="1482"/>
      <c r="D92" s="1481" t="s">
        <v>807</v>
      </c>
      <c r="E92" s="1497" t="s">
        <v>1371</v>
      </c>
      <c r="F92" s="1487"/>
      <c r="G92" s="1494">
        <v>30000000</v>
      </c>
      <c r="H92" s="1487"/>
      <c r="I92" s="1495">
        <v>30000000</v>
      </c>
    </row>
    <row r="93" spans="1:9" s="120" customFormat="1" ht="47.25" customHeight="1" x14ac:dyDescent="0.2">
      <c r="A93" s="975">
        <v>23020119</v>
      </c>
      <c r="B93" s="162" t="s">
        <v>650</v>
      </c>
      <c r="C93" s="978"/>
      <c r="D93" s="4" t="s">
        <v>807</v>
      </c>
      <c r="E93" s="1265" t="s">
        <v>1552</v>
      </c>
      <c r="F93" s="973"/>
      <c r="G93" s="1307"/>
      <c r="H93" s="973"/>
      <c r="I93" s="986">
        <v>15000000</v>
      </c>
    </row>
    <row r="94" spans="1:9" s="120" customFormat="1" ht="41.25" customHeight="1" x14ac:dyDescent="0.2">
      <c r="A94" s="975">
        <v>23020122</v>
      </c>
      <c r="B94" s="162" t="s">
        <v>650</v>
      </c>
      <c r="C94" s="978"/>
      <c r="D94" s="4" t="s">
        <v>807</v>
      </c>
      <c r="E94" s="969" t="s">
        <v>727</v>
      </c>
      <c r="F94" s="973"/>
      <c r="G94" s="6"/>
      <c r="H94" s="973"/>
      <c r="I94" s="987"/>
    </row>
    <row r="95" spans="1:9" s="280" customFormat="1" ht="34.5" x14ac:dyDescent="0.2">
      <c r="A95" s="975">
        <v>23020123</v>
      </c>
      <c r="B95" s="162" t="s">
        <v>650</v>
      </c>
      <c r="C95" s="978"/>
      <c r="D95" s="4" t="s">
        <v>807</v>
      </c>
      <c r="E95" s="1265" t="s">
        <v>1539</v>
      </c>
      <c r="F95" s="973"/>
      <c r="G95" s="973"/>
      <c r="H95" s="973"/>
      <c r="I95" s="625">
        <v>20000000</v>
      </c>
    </row>
    <row r="96" spans="1:9" s="120" customFormat="1" ht="57.75" customHeight="1" x14ac:dyDescent="0.2">
      <c r="A96" s="975">
        <v>23020124</v>
      </c>
      <c r="B96" s="162" t="s">
        <v>650</v>
      </c>
      <c r="C96" s="978"/>
      <c r="D96" s="4" t="s">
        <v>1335</v>
      </c>
      <c r="E96" s="116" t="s">
        <v>1542</v>
      </c>
      <c r="F96" s="973"/>
      <c r="G96" s="973">
        <v>10000000</v>
      </c>
      <c r="H96" s="973"/>
      <c r="I96" s="625">
        <v>100000000</v>
      </c>
    </row>
    <row r="97" spans="1:9" s="120" customFormat="1" ht="38.25" customHeight="1" x14ac:dyDescent="0.2">
      <c r="A97" s="975">
        <v>23020125</v>
      </c>
      <c r="B97" s="162" t="s">
        <v>650</v>
      </c>
      <c r="C97" s="978"/>
      <c r="D97" s="4" t="s">
        <v>807</v>
      </c>
      <c r="E97" s="969" t="s">
        <v>728</v>
      </c>
      <c r="F97" s="973"/>
      <c r="G97" s="973"/>
      <c r="H97" s="973"/>
      <c r="I97" s="625"/>
    </row>
    <row r="98" spans="1:9" s="280" customFormat="1" ht="68.25" x14ac:dyDescent="0.2">
      <c r="A98" s="975">
        <v>23020126</v>
      </c>
      <c r="B98" s="162" t="s">
        <v>650</v>
      </c>
      <c r="C98" s="978"/>
      <c r="D98" s="4" t="s">
        <v>1035</v>
      </c>
      <c r="E98" s="969" t="s">
        <v>1336</v>
      </c>
      <c r="F98" s="973"/>
      <c r="G98" s="973">
        <v>20000000</v>
      </c>
      <c r="H98" s="973"/>
      <c r="I98" s="625">
        <v>20000000</v>
      </c>
    </row>
    <row r="99" spans="1:9" s="280" customFormat="1" ht="51.75" x14ac:dyDescent="0.2">
      <c r="A99" s="975">
        <v>23020126</v>
      </c>
      <c r="B99" s="162" t="s">
        <v>650</v>
      </c>
      <c r="C99" s="978"/>
      <c r="D99" s="4" t="s">
        <v>1035</v>
      </c>
      <c r="E99" s="969" t="s">
        <v>1548</v>
      </c>
      <c r="F99" s="973"/>
      <c r="G99" s="973"/>
      <c r="H99" s="973"/>
      <c r="I99" s="625">
        <v>5000000</v>
      </c>
    </row>
    <row r="100" spans="1:9" s="120" customFormat="1" ht="18" x14ac:dyDescent="0.2">
      <c r="A100" s="975">
        <v>23020127</v>
      </c>
      <c r="B100" s="162" t="s">
        <v>650</v>
      </c>
      <c r="C100" s="978"/>
      <c r="D100" s="4" t="s">
        <v>807</v>
      </c>
      <c r="E100" s="969" t="s">
        <v>820</v>
      </c>
      <c r="F100" s="973"/>
      <c r="G100" s="973"/>
      <c r="H100" s="973"/>
      <c r="I100" s="625"/>
    </row>
    <row r="101" spans="1:9" s="280" customFormat="1" ht="34.5" x14ac:dyDescent="0.2">
      <c r="A101" s="975">
        <v>23020128</v>
      </c>
      <c r="B101" s="162" t="s">
        <v>650</v>
      </c>
      <c r="C101" s="978"/>
      <c r="D101" s="978">
        <v>31923507</v>
      </c>
      <c r="E101" s="103" t="s">
        <v>1337</v>
      </c>
      <c r="F101" s="973"/>
      <c r="G101" s="973">
        <v>30000000</v>
      </c>
      <c r="H101" s="973"/>
      <c r="I101" s="625">
        <v>30000000</v>
      </c>
    </row>
    <row r="102" spans="1:9" s="120" customFormat="1" ht="28.5" customHeight="1" x14ac:dyDescent="0.2">
      <c r="A102" s="975">
        <v>23020129</v>
      </c>
      <c r="B102" s="162" t="s">
        <v>650</v>
      </c>
      <c r="C102" s="978"/>
      <c r="D102" s="4" t="s">
        <v>807</v>
      </c>
      <c r="E102" s="103" t="s">
        <v>729</v>
      </c>
      <c r="F102" s="973"/>
      <c r="G102" s="44"/>
      <c r="H102" s="973"/>
      <c r="I102" s="791"/>
    </row>
    <row r="103" spans="1:9" s="120" customFormat="1" ht="24.95" customHeight="1" x14ac:dyDescent="0.2">
      <c r="A103" s="1490">
        <v>23020114</v>
      </c>
      <c r="B103" s="1491" t="s">
        <v>650</v>
      </c>
      <c r="C103" s="1491"/>
      <c r="D103" s="1492" t="s">
        <v>822</v>
      </c>
      <c r="E103" s="1493" t="s">
        <v>1549</v>
      </c>
      <c r="F103" s="1487"/>
      <c r="G103" s="1488">
        <v>20000000</v>
      </c>
      <c r="H103" s="1487"/>
      <c r="I103" s="1489">
        <v>20000000</v>
      </c>
    </row>
    <row r="104" spans="1:9" s="120" customFormat="1" ht="24.95" customHeight="1" x14ac:dyDescent="0.2">
      <c r="A104" s="1291">
        <v>23020118</v>
      </c>
      <c r="B104" s="958" t="s">
        <v>650</v>
      </c>
      <c r="C104" s="958"/>
      <c r="D104" s="42" t="s">
        <v>822</v>
      </c>
      <c r="E104" s="961" t="s">
        <v>1338</v>
      </c>
      <c r="F104" s="976"/>
      <c r="G104" s="44">
        <v>50000000</v>
      </c>
      <c r="H104" s="976"/>
      <c r="I104" s="965"/>
    </row>
    <row r="105" spans="1:9" s="120" customFormat="1" ht="34.5" x14ac:dyDescent="0.2">
      <c r="A105" s="1291">
        <v>23020114</v>
      </c>
      <c r="B105" s="958" t="s">
        <v>650</v>
      </c>
      <c r="C105" s="958"/>
      <c r="D105" s="42" t="s">
        <v>822</v>
      </c>
      <c r="E105" s="961" t="s">
        <v>1372</v>
      </c>
      <c r="F105" s="976"/>
      <c r="G105" s="44">
        <v>15000000</v>
      </c>
      <c r="H105" s="973">
        <v>123480973.97</v>
      </c>
      <c r="I105" s="965"/>
    </row>
    <row r="106" spans="1:9" s="120" customFormat="1" ht="24.95" customHeight="1" x14ac:dyDescent="0.2">
      <c r="A106" s="1291">
        <v>23020114</v>
      </c>
      <c r="B106" s="958" t="s">
        <v>650</v>
      </c>
      <c r="C106" s="958"/>
      <c r="D106" s="42" t="s">
        <v>822</v>
      </c>
      <c r="E106" s="961" t="s">
        <v>1339</v>
      </c>
      <c r="F106" s="976"/>
      <c r="G106" s="44">
        <v>30000000</v>
      </c>
      <c r="H106" s="976"/>
      <c r="I106" s="965"/>
    </row>
    <row r="107" spans="1:9" s="120" customFormat="1" ht="75" customHeight="1" x14ac:dyDescent="0.2">
      <c r="A107" s="1291">
        <v>23020114</v>
      </c>
      <c r="B107" s="958" t="s">
        <v>650</v>
      </c>
      <c r="C107" s="958"/>
      <c r="D107" s="42" t="s">
        <v>822</v>
      </c>
      <c r="E107" s="116" t="s">
        <v>1367</v>
      </c>
      <c r="F107" s="966"/>
      <c r="G107" s="82">
        <v>152482500</v>
      </c>
      <c r="H107" s="966">
        <v>81985701.310000002</v>
      </c>
      <c r="I107" s="1496"/>
    </row>
    <row r="108" spans="1:9" s="120" customFormat="1" ht="63.75" customHeight="1" x14ac:dyDescent="0.2">
      <c r="A108" s="1291">
        <v>23020114</v>
      </c>
      <c r="B108" s="958" t="s">
        <v>650</v>
      </c>
      <c r="C108" s="958"/>
      <c r="D108" s="42" t="s">
        <v>822</v>
      </c>
      <c r="E108" s="116" t="s">
        <v>1368</v>
      </c>
      <c r="F108" s="966"/>
      <c r="G108" s="82">
        <v>137984387.53200001</v>
      </c>
      <c r="H108" s="966">
        <v>101665000.38</v>
      </c>
      <c r="I108" s="1496"/>
    </row>
    <row r="109" spans="1:9" s="120" customFormat="1" ht="24.95" customHeight="1" x14ac:dyDescent="0.2">
      <c r="A109" s="1291">
        <v>23020103</v>
      </c>
      <c r="B109" s="958" t="s">
        <v>650</v>
      </c>
      <c r="C109" s="958"/>
      <c r="D109" s="42" t="s">
        <v>822</v>
      </c>
      <c r="E109" s="961" t="s">
        <v>1340</v>
      </c>
      <c r="F109" s="976"/>
      <c r="G109" s="44">
        <v>5000000</v>
      </c>
      <c r="H109" s="976"/>
      <c r="I109" s="965"/>
    </row>
    <row r="110" spans="1:9" s="120" customFormat="1" ht="34.5" x14ac:dyDescent="0.2">
      <c r="A110" s="1291">
        <v>23020107</v>
      </c>
      <c r="B110" s="958" t="s">
        <v>650</v>
      </c>
      <c r="C110" s="958"/>
      <c r="D110" s="42" t="s">
        <v>822</v>
      </c>
      <c r="E110" s="961" t="s">
        <v>1373</v>
      </c>
      <c r="F110" s="976"/>
      <c r="G110" s="44">
        <v>10000000</v>
      </c>
      <c r="H110" s="976"/>
      <c r="I110" s="965"/>
    </row>
    <row r="111" spans="1:9" s="120" customFormat="1" ht="24.95" customHeight="1" x14ac:dyDescent="0.2">
      <c r="A111" s="1291">
        <v>23020107</v>
      </c>
      <c r="B111" s="958" t="s">
        <v>650</v>
      </c>
      <c r="C111" s="958"/>
      <c r="D111" s="42" t="s">
        <v>822</v>
      </c>
      <c r="E111" s="961" t="s">
        <v>1341</v>
      </c>
      <c r="F111" s="973"/>
      <c r="G111" s="6">
        <v>1500000</v>
      </c>
      <c r="H111" s="973"/>
      <c r="I111" s="986"/>
    </row>
    <row r="112" spans="1:9" s="120" customFormat="1" ht="24.95" customHeight="1" x14ac:dyDescent="0.2">
      <c r="A112" s="1291">
        <v>23020107</v>
      </c>
      <c r="B112" s="958" t="s">
        <v>650</v>
      </c>
      <c r="C112" s="958"/>
      <c r="D112" s="42" t="s">
        <v>822</v>
      </c>
      <c r="E112" s="961" t="s">
        <v>1342</v>
      </c>
      <c r="F112" s="973"/>
      <c r="G112" s="29">
        <v>1000000</v>
      </c>
      <c r="H112" s="973"/>
      <c r="I112" s="810"/>
    </row>
    <row r="113" spans="1:9" s="120" customFormat="1" ht="41.25" customHeight="1" x14ac:dyDescent="0.15">
      <c r="A113" s="1490">
        <v>23020107</v>
      </c>
      <c r="B113" s="1491" t="s">
        <v>650</v>
      </c>
      <c r="C113" s="1491"/>
      <c r="D113" s="1492" t="s">
        <v>822</v>
      </c>
      <c r="E113" s="1493" t="s">
        <v>1374</v>
      </c>
      <c r="F113" s="1487">
        <v>20000000</v>
      </c>
      <c r="G113" s="1488">
        <v>20000000</v>
      </c>
      <c r="H113" s="1487">
        <v>20000000</v>
      </c>
      <c r="I113" s="1489">
        <v>20000000</v>
      </c>
    </row>
    <row r="114" spans="1:9" s="120" customFormat="1" ht="24.95" customHeight="1" x14ac:dyDescent="0.2">
      <c r="A114" s="1490">
        <v>23020105</v>
      </c>
      <c r="B114" s="1491" t="s">
        <v>650</v>
      </c>
      <c r="C114" s="1491"/>
      <c r="D114" s="1492" t="s">
        <v>822</v>
      </c>
      <c r="E114" s="1493" t="s">
        <v>1343</v>
      </c>
      <c r="F114" s="1487">
        <v>56150397.5</v>
      </c>
      <c r="G114" s="1488">
        <v>65000000</v>
      </c>
      <c r="H114" s="1487"/>
      <c r="I114" s="1489">
        <v>65000000</v>
      </c>
    </row>
    <row r="115" spans="1:9" s="120" customFormat="1" ht="34.5" x14ac:dyDescent="0.2">
      <c r="A115" s="1291">
        <v>23020101</v>
      </c>
      <c r="B115" s="958" t="s">
        <v>650</v>
      </c>
      <c r="C115" s="958"/>
      <c r="D115" s="42" t="s">
        <v>822</v>
      </c>
      <c r="E115" s="961" t="s">
        <v>1344</v>
      </c>
      <c r="F115" s="973"/>
      <c r="G115" s="44"/>
      <c r="H115" s="973"/>
      <c r="I115" s="791"/>
    </row>
    <row r="116" spans="1:9" s="120" customFormat="1" ht="18" x14ac:dyDescent="0.2">
      <c r="A116" s="1490">
        <v>23020101</v>
      </c>
      <c r="B116" s="1491" t="s">
        <v>650</v>
      </c>
      <c r="C116" s="1491"/>
      <c r="D116" s="1492" t="s">
        <v>822</v>
      </c>
      <c r="E116" s="1493" t="s">
        <v>1345</v>
      </c>
      <c r="F116" s="1487"/>
      <c r="G116" s="1488">
        <v>6500000</v>
      </c>
      <c r="H116" s="1487">
        <v>9405300</v>
      </c>
      <c r="I116" s="1489">
        <v>6500000</v>
      </c>
    </row>
    <row r="117" spans="1:9" s="120" customFormat="1" ht="18" x14ac:dyDescent="0.2">
      <c r="A117" s="1490">
        <v>23020101</v>
      </c>
      <c r="B117" s="1491" t="s">
        <v>650</v>
      </c>
      <c r="C117" s="1491"/>
      <c r="D117" s="1492" t="s">
        <v>822</v>
      </c>
      <c r="E117" s="1493" t="s">
        <v>1346</v>
      </c>
      <c r="F117" s="1487"/>
      <c r="G117" s="1488">
        <v>5000000</v>
      </c>
      <c r="H117" s="1487"/>
      <c r="I117" s="1489">
        <v>5000000</v>
      </c>
    </row>
    <row r="118" spans="1:9" s="120" customFormat="1" ht="18" x14ac:dyDescent="0.15">
      <c r="A118" s="1490">
        <v>23020106</v>
      </c>
      <c r="B118" s="1491" t="s">
        <v>650</v>
      </c>
      <c r="C118" s="1491"/>
      <c r="D118" s="1492" t="s">
        <v>822</v>
      </c>
      <c r="E118" s="1493" t="s">
        <v>1347</v>
      </c>
      <c r="F118" s="1487"/>
      <c r="G118" s="1494">
        <v>5000000</v>
      </c>
      <c r="H118" s="1487"/>
      <c r="I118" s="1495">
        <v>5000000</v>
      </c>
    </row>
    <row r="119" spans="1:9" s="120" customFormat="1" ht="24.95" customHeight="1" x14ac:dyDescent="0.2">
      <c r="A119" s="1291">
        <v>23020106</v>
      </c>
      <c r="B119" s="958" t="s">
        <v>650</v>
      </c>
      <c r="C119" s="958"/>
      <c r="D119" s="42" t="s">
        <v>822</v>
      </c>
      <c r="E119" s="961" t="s">
        <v>1348</v>
      </c>
      <c r="F119" s="973"/>
      <c r="G119" s="44"/>
      <c r="H119" s="973"/>
      <c r="I119" s="791"/>
    </row>
    <row r="120" spans="1:9" s="120" customFormat="1" ht="42.75" customHeight="1" x14ac:dyDescent="0.2">
      <c r="A120" s="1291">
        <v>23020106</v>
      </c>
      <c r="B120" s="958" t="s">
        <v>650</v>
      </c>
      <c r="C120" s="958"/>
      <c r="D120" s="42" t="s">
        <v>822</v>
      </c>
      <c r="E120" s="961" t="s">
        <v>1547</v>
      </c>
      <c r="F120" s="973"/>
      <c r="G120" s="44"/>
      <c r="H120" s="973"/>
      <c r="I120" s="791">
        <v>15000000</v>
      </c>
    </row>
    <row r="121" spans="1:9" s="120" customFormat="1" ht="24.95" customHeight="1" x14ac:dyDescent="0.2">
      <c r="A121" s="1490">
        <v>23020106</v>
      </c>
      <c r="B121" s="1491" t="s">
        <v>650</v>
      </c>
      <c r="C121" s="1491"/>
      <c r="D121" s="1492" t="s">
        <v>822</v>
      </c>
      <c r="E121" s="1493" t="s">
        <v>1349</v>
      </c>
      <c r="F121" s="1487"/>
      <c r="G121" s="1488"/>
      <c r="H121" s="1487"/>
      <c r="I121" s="1489">
        <v>20000000</v>
      </c>
    </row>
    <row r="122" spans="1:9" s="120" customFormat="1" ht="24.95" customHeight="1" x14ac:dyDescent="0.2">
      <c r="A122" s="1291">
        <v>23020106</v>
      </c>
      <c r="B122" s="958" t="s">
        <v>650</v>
      </c>
      <c r="C122" s="958"/>
      <c r="D122" s="42" t="s">
        <v>822</v>
      </c>
      <c r="E122" s="961" t="s">
        <v>1350</v>
      </c>
      <c r="F122" s="973"/>
      <c r="G122" s="44"/>
      <c r="H122" s="973"/>
      <c r="I122" s="791"/>
    </row>
    <row r="123" spans="1:9" s="120" customFormat="1" ht="24.95" customHeight="1" x14ac:dyDescent="0.2">
      <c r="A123" s="1291">
        <v>23020118</v>
      </c>
      <c r="B123" s="958" t="s">
        <v>650</v>
      </c>
      <c r="C123" s="958"/>
      <c r="D123" s="42" t="s">
        <v>822</v>
      </c>
      <c r="E123" s="961" t="s">
        <v>1351</v>
      </c>
      <c r="F123" s="973"/>
      <c r="G123" s="44"/>
      <c r="H123" s="973"/>
      <c r="I123" s="791"/>
    </row>
    <row r="124" spans="1:9" s="120" customFormat="1" ht="57.75" customHeight="1" thickBot="1" x14ac:dyDescent="0.25">
      <c r="A124" s="1293">
        <v>23020119</v>
      </c>
      <c r="B124" s="1312" t="s">
        <v>650</v>
      </c>
      <c r="C124" s="1312"/>
      <c r="D124" s="1313" t="s">
        <v>822</v>
      </c>
      <c r="E124" s="1297" t="s">
        <v>1535</v>
      </c>
      <c r="F124" s="1314"/>
      <c r="G124" s="1315">
        <v>100000000</v>
      </c>
      <c r="H124" s="1314"/>
      <c r="I124" s="1316">
        <v>100000000</v>
      </c>
    </row>
    <row r="125" spans="1:9" s="280" customFormat="1" ht="20.25" thickBot="1" x14ac:dyDescent="0.25">
      <c r="A125" s="1317"/>
      <c r="B125" s="1318"/>
      <c r="C125" s="1318"/>
      <c r="D125" s="1318"/>
      <c r="E125" s="1319" t="s">
        <v>490</v>
      </c>
      <c r="F125" s="1320">
        <f>SUM(F62:F124)</f>
        <v>137649663.12</v>
      </c>
      <c r="G125" s="1321">
        <f>SUM(G62:G124)</f>
        <v>1807466887.5320001</v>
      </c>
      <c r="H125" s="1320">
        <f>SUM(H62:H124)</f>
        <v>517179602.31</v>
      </c>
      <c r="I125" s="1321">
        <f>SUM(I62:I124)</f>
        <v>2062500000</v>
      </c>
    </row>
    <row r="126" spans="1:9" s="120" customFormat="1" ht="18" x14ac:dyDescent="0.2">
      <c r="A126" s="1323">
        <v>2303</v>
      </c>
      <c r="B126" s="1324"/>
      <c r="C126" s="1324"/>
      <c r="D126" s="1324"/>
      <c r="E126" s="1325" t="s">
        <v>267</v>
      </c>
      <c r="F126" s="1326"/>
      <c r="G126" s="1327"/>
      <c r="H126" s="1326"/>
      <c r="I126" s="1328"/>
    </row>
    <row r="127" spans="1:9" s="280" customFormat="1" ht="34.5" x14ac:dyDescent="0.2">
      <c r="A127" s="988">
        <v>23030100</v>
      </c>
      <c r="B127" s="989"/>
      <c r="C127" s="989"/>
      <c r="D127" s="989"/>
      <c r="E127" s="990" t="s">
        <v>730</v>
      </c>
      <c r="F127" s="976"/>
      <c r="G127" s="994"/>
      <c r="H127" s="976"/>
      <c r="I127" s="965"/>
    </row>
    <row r="128" spans="1:9" s="280" customFormat="1" ht="34.5" x14ac:dyDescent="0.2">
      <c r="A128" s="975">
        <v>23030101</v>
      </c>
      <c r="B128" s="162" t="s">
        <v>650</v>
      </c>
      <c r="C128" s="978"/>
      <c r="D128" s="4" t="s">
        <v>807</v>
      </c>
      <c r="E128" s="981" t="s">
        <v>268</v>
      </c>
      <c r="F128" s="974"/>
      <c r="G128" s="974">
        <v>20000000</v>
      </c>
      <c r="H128" s="974"/>
      <c r="I128" s="984">
        <v>20000000</v>
      </c>
    </row>
    <row r="129" spans="1:9" s="280" customFormat="1" ht="78.75" customHeight="1" x14ac:dyDescent="0.2">
      <c r="A129" s="975">
        <v>23030102</v>
      </c>
      <c r="B129" s="162" t="s">
        <v>650</v>
      </c>
      <c r="C129" s="978"/>
      <c r="D129" s="4" t="s">
        <v>821</v>
      </c>
      <c r="E129" s="961" t="s">
        <v>1352</v>
      </c>
      <c r="F129" s="973"/>
      <c r="G129" s="44">
        <v>10000000</v>
      </c>
      <c r="H129" s="973"/>
      <c r="I129" s="791">
        <v>10000000</v>
      </c>
    </row>
    <row r="130" spans="1:9" s="280" customFormat="1" ht="59.25" customHeight="1" x14ac:dyDescent="0.2">
      <c r="A130" s="975">
        <v>23030103</v>
      </c>
      <c r="B130" s="162" t="s">
        <v>650</v>
      </c>
      <c r="C130" s="978"/>
      <c r="D130" s="4" t="s">
        <v>807</v>
      </c>
      <c r="E130" s="103" t="s">
        <v>1532</v>
      </c>
      <c r="F130" s="973"/>
      <c r="G130" s="44"/>
      <c r="H130" s="973"/>
      <c r="I130" s="791">
        <v>240000000</v>
      </c>
    </row>
    <row r="131" spans="1:9" s="280" customFormat="1" ht="62.25" customHeight="1" x14ac:dyDescent="0.2">
      <c r="A131" s="975">
        <v>23030103</v>
      </c>
      <c r="B131" s="162" t="s">
        <v>650</v>
      </c>
      <c r="C131" s="978"/>
      <c r="D131" s="4" t="s">
        <v>1353</v>
      </c>
      <c r="E131" s="961" t="s">
        <v>1354</v>
      </c>
      <c r="F131" s="973"/>
      <c r="G131" s="44">
        <v>10000000</v>
      </c>
      <c r="H131" s="973"/>
      <c r="I131" s="791">
        <v>10000000</v>
      </c>
    </row>
    <row r="132" spans="1:9" s="280" customFormat="1" ht="85.5" x14ac:dyDescent="0.2">
      <c r="A132" s="975">
        <v>23030103</v>
      </c>
      <c r="B132" s="162" t="s">
        <v>650</v>
      </c>
      <c r="C132" s="978"/>
      <c r="D132" s="4" t="s">
        <v>1353</v>
      </c>
      <c r="E132" s="103" t="s">
        <v>1387</v>
      </c>
      <c r="F132" s="973"/>
      <c r="G132" s="44">
        <v>5000000</v>
      </c>
      <c r="H132" s="973"/>
      <c r="I132" s="791">
        <v>5000000</v>
      </c>
    </row>
    <row r="133" spans="1:9" s="280" customFormat="1" ht="18" x14ac:dyDescent="0.2">
      <c r="A133" s="975">
        <v>23030104</v>
      </c>
      <c r="B133" s="162" t="s">
        <v>650</v>
      </c>
      <c r="C133" s="978"/>
      <c r="D133" s="4" t="s">
        <v>807</v>
      </c>
      <c r="E133" s="103" t="s">
        <v>731</v>
      </c>
      <c r="F133" s="973"/>
      <c r="G133" s="44">
        <v>10000000</v>
      </c>
      <c r="H133" s="973"/>
      <c r="I133" s="791">
        <v>10000000</v>
      </c>
    </row>
    <row r="134" spans="1:9" s="280" customFormat="1" ht="34.5" x14ac:dyDescent="0.2">
      <c r="A134" s="975">
        <v>23030105</v>
      </c>
      <c r="B134" s="162" t="s">
        <v>650</v>
      </c>
      <c r="C134" s="978"/>
      <c r="D134" s="4" t="s">
        <v>807</v>
      </c>
      <c r="E134" s="991" t="s">
        <v>1355</v>
      </c>
      <c r="F134" s="973"/>
      <c r="G134" s="44">
        <v>50000000</v>
      </c>
      <c r="H134" s="973"/>
      <c r="I134" s="791">
        <v>50000000</v>
      </c>
    </row>
    <row r="135" spans="1:9" s="280" customFormat="1" ht="34.5" x14ac:dyDescent="0.2">
      <c r="A135" s="975">
        <v>23030105</v>
      </c>
      <c r="B135" s="162" t="s">
        <v>650</v>
      </c>
      <c r="C135" s="978"/>
      <c r="D135" s="4" t="s">
        <v>1356</v>
      </c>
      <c r="E135" s="991" t="s">
        <v>1541</v>
      </c>
      <c r="F135" s="973"/>
      <c r="G135" s="44">
        <v>30000000</v>
      </c>
      <c r="H135" s="973"/>
      <c r="I135" s="791">
        <v>30000000</v>
      </c>
    </row>
    <row r="136" spans="1:9" s="120" customFormat="1" ht="58.5" customHeight="1" x14ac:dyDescent="0.2">
      <c r="A136" s="975">
        <v>23030106</v>
      </c>
      <c r="B136" s="162" t="s">
        <v>650</v>
      </c>
      <c r="C136" s="978"/>
      <c r="D136" s="4" t="s">
        <v>807</v>
      </c>
      <c r="E136" s="992" t="s">
        <v>1540</v>
      </c>
      <c r="F136" s="973"/>
      <c r="G136" s="44">
        <v>60000000</v>
      </c>
      <c r="H136" s="973"/>
      <c r="I136" s="791">
        <v>30000000</v>
      </c>
    </row>
    <row r="137" spans="1:9" s="120" customFormat="1" ht="35.25" customHeight="1" x14ac:dyDescent="0.15">
      <c r="A137" s="1480">
        <v>23030106</v>
      </c>
      <c r="B137" s="1481" t="s">
        <v>650</v>
      </c>
      <c r="C137" s="1482"/>
      <c r="D137" s="1481" t="s">
        <v>807</v>
      </c>
      <c r="E137" s="1486" t="s">
        <v>1357</v>
      </c>
      <c r="F137" s="1487"/>
      <c r="G137" s="1488">
        <v>10000000</v>
      </c>
      <c r="H137" s="1487"/>
      <c r="I137" s="1489">
        <v>10000000</v>
      </c>
    </row>
    <row r="138" spans="1:9" s="120" customFormat="1" ht="45" customHeight="1" x14ac:dyDescent="0.2">
      <c r="A138" s="975">
        <v>23030106</v>
      </c>
      <c r="B138" s="162" t="s">
        <v>650</v>
      </c>
      <c r="C138" s="978"/>
      <c r="D138" s="4" t="s">
        <v>807</v>
      </c>
      <c r="E138" s="1265" t="s">
        <v>1375</v>
      </c>
      <c r="F138" s="973"/>
      <c r="G138" s="44">
        <v>10000000</v>
      </c>
      <c r="H138" s="973"/>
      <c r="I138" s="965"/>
    </row>
    <row r="139" spans="1:9" s="120" customFormat="1" ht="132" customHeight="1" x14ac:dyDescent="0.2">
      <c r="A139" s="975">
        <v>23030106</v>
      </c>
      <c r="B139" s="162" t="s">
        <v>650</v>
      </c>
      <c r="C139" s="978"/>
      <c r="D139" s="4" t="s">
        <v>1358</v>
      </c>
      <c r="E139" s="993" t="s">
        <v>1388</v>
      </c>
      <c r="F139" s="973"/>
      <c r="G139" s="44">
        <v>15000000</v>
      </c>
      <c r="H139" s="973"/>
      <c r="I139" s="791">
        <v>100000000</v>
      </c>
    </row>
    <row r="140" spans="1:9" s="120" customFormat="1" ht="34.5" x14ac:dyDescent="0.2">
      <c r="A140" s="975">
        <v>23030109</v>
      </c>
      <c r="B140" s="162" t="s">
        <v>650</v>
      </c>
      <c r="C140" s="978"/>
      <c r="D140" s="4" t="s">
        <v>807</v>
      </c>
      <c r="E140" s="981" t="s">
        <v>732</v>
      </c>
      <c r="F140" s="973"/>
      <c r="G140" s="44"/>
      <c r="H140" s="973"/>
      <c r="I140" s="791"/>
    </row>
    <row r="141" spans="1:9" s="120" customFormat="1" ht="27" customHeight="1" x14ac:dyDescent="0.2">
      <c r="A141" s="975">
        <v>23030110</v>
      </c>
      <c r="B141" s="162" t="s">
        <v>650</v>
      </c>
      <c r="C141" s="978"/>
      <c r="D141" s="4" t="s">
        <v>807</v>
      </c>
      <c r="E141" s="969" t="s">
        <v>733</v>
      </c>
      <c r="F141" s="44"/>
      <c r="G141" s="44"/>
      <c r="H141" s="44"/>
      <c r="I141" s="791"/>
    </row>
    <row r="142" spans="1:9" s="120" customFormat="1" ht="36.75" customHeight="1" x14ac:dyDescent="0.2">
      <c r="A142" s="975">
        <v>23030111</v>
      </c>
      <c r="B142" s="162" t="s">
        <v>650</v>
      </c>
      <c r="C142" s="978"/>
      <c r="D142" s="4" t="s">
        <v>807</v>
      </c>
      <c r="E142" s="969" t="s">
        <v>734</v>
      </c>
      <c r="F142" s="44"/>
      <c r="G142" s="44"/>
      <c r="H142" s="44"/>
      <c r="I142" s="791"/>
    </row>
    <row r="143" spans="1:9" s="120" customFormat="1" ht="34.5" x14ac:dyDescent="0.2">
      <c r="A143" s="975">
        <v>23030112</v>
      </c>
      <c r="B143" s="162" t="s">
        <v>650</v>
      </c>
      <c r="C143" s="978"/>
      <c r="D143" s="4" t="s">
        <v>807</v>
      </c>
      <c r="E143" s="981" t="s">
        <v>735</v>
      </c>
      <c r="F143" s="973"/>
      <c r="G143" s="44">
        <v>20000000</v>
      </c>
      <c r="H143" s="973"/>
      <c r="I143" s="791">
        <v>20000000</v>
      </c>
    </row>
    <row r="144" spans="1:9" s="280" customFormat="1" ht="24.75" customHeight="1" x14ac:dyDescent="0.2">
      <c r="A144" s="975">
        <v>23030113</v>
      </c>
      <c r="B144" s="162" t="s">
        <v>650</v>
      </c>
      <c r="C144" s="978"/>
      <c r="D144" s="4" t="s">
        <v>807</v>
      </c>
      <c r="E144" s="969" t="s">
        <v>736</v>
      </c>
      <c r="F144" s="973"/>
      <c r="G144" s="44">
        <v>50000000</v>
      </c>
      <c r="H144" s="973"/>
      <c r="I144" s="791">
        <v>50000000</v>
      </c>
    </row>
    <row r="145" spans="1:9" s="120" customFormat="1" ht="41.25" customHeight="1" x14ac:dyDescent="0.2">
      <c r="A145" s="975">
        <v>23030118</v>
      </c>
      <c r="B145" s="162" t="s">
        <v>650</v>
      </c>
      <c r="C145" s="978"/>
      <c r="D145" s="4" t="s">
        <v>807</v>
      </c>
      <c r="E145" s="977" t="s">
        <v>737</v>
      </c>
      <c r="F145" s="973"/>
      <c r="G145" s="44"/>
      <c r="H145" s="973"/>
      <c r="I145" s="791"/>
    </row>
    <row r="146" spans="1:9" s="120" customFormat="1" ht="33.75" customHeight="1" x14ac:dyDescent="0.2">
      <c r="A146" s="975">
        <v>23030121</v>
      </c>
      <c r="B146" s="162" t="s">
        <v>650</v>
      </c>
      <c r="C146" s="978"/>
      <c r="D146" s="4" t="s">
        <v>807</v>
      </c>
      <c r="E146" s="969" t="s">
        <v>738</v>
      </c>
      <c r="F146" s="973"/>
      <c r="G146" s="44">
        <v>50000000</v>
      </c>
      <c r="H146" s="973"/>
      <c r="I146" s="791">
        <v>50000000</v>
      </c>
    </row>
    <row r="147" spans="1:9" s="280" customFormat="1" ht="24.75" customHeight="1" x14ac:dyDescent="0.2">
      <c r="A147" s="975">
        <v>23030122</v>
      </c>
      <c r="B147" s="162" t="s">
        <v>650</v>
      </c>
      <c r="C147" s="978"/>
      <c r="D147" s="4" t="s">
        <v>807</v>
      </c>
      <c r="E147" s="969" t="s">
        <v>739</v>
      </c>
      <c r="F147" s="994"/>
      <c r="G147" s="994"/>
      <c r="H147" s="994"/>
      <c r="I147" s="965"/>
    </row>
    <row r="148" spans="1:9" s="120" customFormat="1" ht="34.5" x14ac:dyDescent="0.2">
      <c r="A148" s="975">
        <v>23030123</v>
      </c>
      <c r="B148" s="162" t="s">
        <v>650</v>
      </c>
      <c r="C148" s="978"/>
      <c r="D148" s="4" t="s">
        <v>807</v>
      </c>
      <c r="E148" s="969" t="s">
        <v>1538</v>
      </c>
      <c r="F148" s="973"/>
      <c r="G148" s="44"/>
      <c r="H148" s="973"/>
      <c r="I148" s="791"/>
    </row>
    <row r="149" spans="1:9" s="120" customFormat="1" ht="51.75" x14ac:dyDescent="0.2">
      <c r="A149" s="975">
        <v>23030124</v>
      </c>
      <c r="B149" s="162" t="s">
        <v>650</v>
      </c>
      <c r="C149" s="978"/>
      <c r="D149" s="4" t="s">
        <v>819</v>
      </c>
      <c r="E149" s="116" t="s">
        <v>793</v>
      </c>
      <c r="F149" s="973"/>
      <c r="G149" s="44">
        <v>10000000</v>
      </c>
      <c r="H149" s="973"/>
      <c r="I149" s="791">
        <v>10000000</v>
      </c>
    </row>
    <row r="150" spans="1:9" s="120" customFormat="1" ht="34.5" x14ac:dyDescent="0.2">
      <c r="A150" s="975">
        <v>23030125</v>
      </c>
      <c r="B150" s="162" t="s">
        <v>650</v>
      </c>
      <c r="C150" s="978"/>
      <c r="D150" s="4" t="s">
        <v>807</v>
      </c>
      <c r="E150" s="969" t="s">
        <v>740</v>
      </c>
      <c r="F150" s="973"/>
      <c r="G150" s="18">
        <v>10000000</v>
      </c>
      <c r="H150" s="973"/>
      <c r="I150" s="19">
        <v>10000000</v>
      </c>
    </row>
    <row r="151" spans="1:9" s="120" customFormat="1" ht="18" x14ac:dyDescent="0.2">
      <c r="A151" s="975">
        <v>23030126</v>
      </c>
      <c r="B151" s="162" t="s">
        <v>650</v>
      </c>
      <c r="C151" s="978"/>
      <c r="D151" s="4" t="s">
        <v>807</v>
      </c>
      <c r="E151" s="969" t="s">
        <v>741</v>
      </c>
      <c r="F151" s="973"/>
      <c r="G151" s="44"/>
      <c r="H151" s="973"/>
      <c r="I151" s="791"/>
    </row>
    <row r="152" spans="1:9" s="280" customFormat="1" ht="36.75" customHeight="1" x14ac:dyDescent="0.2">
      <c r="A152" s="975">
        <v>23030127</v>
      </c>
      <c r="B152" s="162" t="s">
        <v>650</v>
      </c>
      <c r="C152" s="978"/>
      <c r="D152" s="4" t="s">
        <v>807</v>
      </c>
      <c r="E152" s="969" t="s">
        <v>742</v>
      </c>
      <c r="F152" s="976"/>
      <c r="G152" s="994"/>
      <c r="H152" s="976"/>
      <c r="I152" s="965"/>
    </row>
    <row r="153" spans="1:9" s="280" customFormat="1" ht="68.25" x14ac:dyDescent="0.2">
      <c r="A153" s="975">
        <v>23030128</v>
      </c>
      <c r="B153" s="162" t="s">
        <v>650</v>
      </c>
      <c r="C153" s="978"/>
      <c r="D153" s="4" t="s">
        <v>818</v>
      </c>
      <c r="E153" s="969" t="s">
        <v>1359</v>
      </c>
      <c r="F153" s="973"/>
      <c r="G153" s="1322">
        <v>10000000</v>
      </c>
      <c r="H153" s="973"/>
      <c r="I153" s="1011">
        <v>10000000</v>
      </c>
    </row>
    <row r="154" spans="1:9" s="280" customFormat="1" ht="24.95" customHeight="1" x14ac:dyDescent="0.2">
      <c r="A154" s="975">
        <v>23030129</v>
      </c>
      <c r="B154" s="162" t="s">
        <v>650</v>
      </c>
      <c r="C154" s="978"/>
      <c r="D154" s="4" t="s">
        <v>807</v>
      </c>
      <c r="E154" s="969" t="s">
        <v>743</v>
      </c>
      <c r="F154" s="973"/>
      <c r="G154" s="44"/>
      <c r="H154" s="973"/>
      <c r="I154" s="791"/>
    </row>
    <row r="155" spans="1:9" s="280" customFormat="1" ht="24.95" customHeight="1" thickBot="1" x14ac:dyDescent="0.25">
      <c r="A155" s="1293">
        <v>23020105</v>
      </c>
      <c r="B155" s="1312" t="s">
        <v>651</v>
      </c>
      <c r="C155" s="1329"/>
      <c r="D155" s="1330">
        <v>31912700</v>
      </c>
      <c r="E155" s="1297" t="s">
        <v>1360</v>
      </c>
      <c r="F155" s="1314"/>
      <c r="G155" s="1315"/>
      <c r="H155" s="1314"/>
      <c r="I155" s="1316"/>
    </row>
    <row r="156" spans="1:9" s="280" customFormat="1" ht="24.95" customHeight="1" thickBot="1" x14ac:dyDescent="0.25">
      <c r="A156" s="1317"/>
      <c r="B156" s="1318"/>
      <c r="C156" s="1318"/>
      <c r="D156" s="1318"/>
      <c r="E156" s="1331" t="s">
        <v>490</v>
      </c>
      <c r="F156" s="1332">
        <f>SUM(F128:F155)</f>
        <v>0</v>
      </c>
      <c r="G156" s="1333">
        <v>380000000</v>
      </c>
      <c r="H156" s="1332">
        <f>SUM(H128:H155)</f>
        <v>0</v>
      </c>
      <c r="I156" s="1333">
        <f>SUM(I128:I155)</f>
        <v>665000000</v>
      </c>
    </row>
    <row r="157" spans="1:9" s="120" customFormat="1" ht="39" customHeight="1" x14ac:dyDescent="0.2">
      <c r="A157" s="1323">
        <v>2304</v>
      </c>
      <c r="B157" s="1324"/>
      <c r="C157" s="1324"/>
      <c r="D157" s="1324"/>
      <c r="E157" s="1334" t="s">
        <v>269</v>
      </c>
      <c r="F157" s="1326"/>
      <c r="G157" s="1327"/>
      <c r="H157" s="1326"/>
      <c r="I157" s="1328"/>
    </row>
    <row r="158" spans="1:9" s="120" customFormat="1" ht="34.5" x14ac:dyDescent="0.2">
      <c r="A158" s="988">
        <v>23040100</v>
      </c>
      <c r="B158" s="989"/>
      <c r="C158" s="989"/>
      <c r="D158" s="989"/>
      <c r="E158" s="990" t="s">
        <v>744</v>
      </c>
      <c r="F158" s="973"/>
      <c r="G158" s="29"/>
      <c r="H158" s="973"/>
      <c r="I158" s="720"/>
    </row>
    <row r="159" spans="1:9" s="120" customFormat="1" ht="25.5" customHeight="1" x14ac:dyDescent="0.2">
      <c r="A159" s="975">
        <v>23040101</v>
      </c>
      <c r="B159" s="162" t="s">
        <v>650</v>
      </c>
      <c r="C159" s="978"/>
      <c r="D159" s="4" t="s">
        <v>807</v>
      </c>
      <c r="E159" s="103" t="s">
        <v>270</v>
      </c>
      <c r="F159" s="44"/>
      <c r="G159" s="29"/>
      <c r="H159" s="44"/>
      <c r="I159" s="720"/>
    </row>
    <row r="160" spans="1:9" s="120" customFormat="1" ht="42" customHeight="1" x14ac:dyDescent="0.2">
      <c r="A160" s="975">
        <v>23040102</v>
      </c>
      <c r="B160" s="162" t="s">
        <v>650</v>
      </c>
      <c r="C160" s="978"/>
      <c r="D160" s="4" t="s">
        <v>807</v>
      </c>
      <c r="E160" s="981" t="s">
        <v>1365</v>
      </c>
      <c r="F160" s="44"/>
      <c r="G160" s="29">
        <v>20000000</v>
      </c>
      <c r="H160" s="44"/>
      <c r="I160" s="720">
        <v>50000000</v>
      </c>
    </row>
    <row r="161" spans="1:9" s="120" customFormat="1" ht="163.5" customHeight="1" x14ac:dyDescent="0.2">
      <c r="A161" s="975">
        <v>23040102</v>
      </c>
      <c r="B161" s="162" t="s">
        <v>650</v>
      </c>
      <c r="C161" s="978"/>
      <c r="D161" s="4" t="s">
        <v>1361</v>
      </c>
      <c r="E161" s="981" t="s">
        <v>1537</v>
      </c>
      <c r="F161" s="44"/>
      <c r="G161" s="29">
        <v>100000000</v>
      </c>
      <c r="H161" s="44"/>
      <c r="I161" s="720">
        <v>100000000</v>
      </c>
    </row>
    <row r="162" spans="1:9" s="120" customFormat="1" ht="27" customHeight="1" x14ac:dyDescent="0.2">
      <c r="A162" s="975">
        <v>23040103</v>
      </c>
      <c r="B162" s="162" t="s">
        <v>650</v>
      </c>
      <c r="C162" s="978"/>
      <c r="D162" s="4" t="s">
        <v>807</v>
      </c>
      <c r="E162" s="103" t="s">
        <v>745</v>
      </c>
      <c r="F162" s="994"/>
      <c r="G162" s="44"/>
      <c r="H162" s="994"/>
      <c r="I162" s="791"/>
    </row>
    <row r="163" spans="1:9" s="120" customFormat="1" ht="18" x14ac:dyDescent="0.2">
      <c r="A163" s="975">
        <v>23040104</v>
      </c>
      <c r="B163" s="162" t="s">
        <v>650</v>
      </c>
      <c r="C163" s="978"/>
      <c r="D163" s="4" t="s">
        <v>807</v>
      </c>
      <c r="E163" s="103" t="s">
        <v>746</v>
      </c>
      <c r="F163" s="44"/>
      <c r="G163" s="44"/>
      <c r="H163" s="44"/>
      <c r="I163" s="791"/>
    </row>
    <row r="164" spans="1:9" s="120" customFormat="1" thickBot="1" x14ac:dyDescent="0.25">
      <c r="A164" s="1335">
        <v>23040105</v>
      </c>
      <c r="B164" s="1336" t="s">
        <v>650</v>
      </c>
      <c r="C164" s="1337"/>
      <c r="D164" s="1338" t="s">
        <v>807</v>
      </c>
      <c r="E164" s="1339" t="s">
        <v>747</v>
      </c>
      <c r="F164" s="1314"/>
      <c r="G164" s="1315"/>
      <c r="H164" s="1314"/>
      <c r="I164" s="1316"/>
    </row>
    <row r="165" spans="1:9" s="120" customFormat="1" ht="24.95" customHeight="1" thickBot="1" x14ac:dyDescent="0.25">
      <c r="A165" s="1340"/>
      <c r="B165" s="1341"/>
      <c r="C165" s="1341"/>
      <c r="D165" s="1342"/>
      <c r="E165" s="1343" t="s">
        <v>490</v>
      </c>
      <c r="F165" s="1344">
        <f>SUM(F159:F164)</f>
        <v>0</v>
      </c>
      <c r="G165" s="1345">
        <f>SUM(G159:G164)</f>
        <v>120000000</v>
      </c>
      <c r="H165" s="1344">
        <f>SUM(H159:H164)</f>
        <v>0</v>
      </c>
      <c r="I165" s="1345">
        <f>SUM(I159:I164)</f>
        <v>150000000</v>
      </c>
    </row>
    <row r="166" spans="1:9" customFormat="1" x14ac:dyDescent="0.2">
      <c r="A166" s="1323">
        <v>2305</v>
      </c>
      <c r="B166" s="1324"/>
      <c r="C166" s="1324"/>
      <c r="D166" s="1324"/>
      <c r="E166" s="1325" t="s">
        <v>456</v>
      </c>
      <c r="F166" s="1349"/>
      <c r="G166" s="1349"/>
      <c r="H166" s="1349"/>
      <c r="I166" s="1350"/>
    </row>
    <row r="167" spans="1:9" customFormat="1" x14ac:dyDescent="0.2">
      <c r="A167" s="988">
        <v>23050100</v>
      </c>
      <c r="B167" s="989"/>
      <c r="C167" s="989"/>
      <c r="D167" s="989"/>
      <c r="E167" s="995" t="s">
        <v>754</v>
      </c>
      <c r="F167" s="996"/>
      <c r="G167" s="996"/>
      <c r="H167" s="996"/>
      <c r="I167" s="997"/>
    </row>
    <row r="168" spans="1:9" customFormat="1" ht="24.95" customHeight="1" x14ac:dyDescent="0.2">
      <c r="A168" s="975">
        <v>23050101</v>
      </c>
      <c r="B168" s="162" t="s">
        <v>650</v>
      </c>
      <c r="C168" s="978"/>
      <c r="D168" s="4" t="s">
        <v>807</v>
      </c>
      <c r="E168" s="103" t="s">
        <v>755</v>
      </c>
      <c r="F168" s="996"/>
      <c r="G168" s="1002">
        <v>10000000</v>
      </c>
      <c r="H168" s="996"/>
      <c r="I168" s="998">
        <v>10000000</v>
      </c>
    </row>
    <row r="169" spans="1:9" customFormat="1" ht="24.95" customHeight="1" x14ac:dyDescent="0.2">
      <c r="A169" s="975">
        <v>23050102</v>
      </c>
      <c r="B169" s="162" t="s">
        <v>650</v>
      </c>
      <c r="C169" s="978"/>
      <c r="D169" s="4" t="s">
        <v>807</v>
      </c>
      <c r="E169" s="103" t="s">
        <v>756</v>
      </c>
      <c r="F169" s="996"/>
      <c r="G169" s="996"/>
      <c r="H169" s="996"/>
      <c r="I169" s="997"/>
    </row>
    <row r="170" spans="1:9" customFormat="1" ht="24.95" customHeight="1" x14ac:dyDescent="0.2">
      <c r="A170" s="975">
        <v>23050103</v>
      </c>
      <c r="B170" s="162" t="s">
        <v>650</v>
      </c>
      <c r="C170" s="978"/>
      <c r="D170" s="4" t="s">
        <v>807</v>
      </c>
      <c r="E170" s="103" t="s">
        <v>757</v>
      </c>
      <c r="F170" s="996"/>
      <c r="G170" s="996"/>
      <c r="H170" s="996"/>
      <c r="I170" s="997"/>
    </row>
    <row r="171" spans="1:9" customFormat="1" ht="24.95" customHeight="1" x14ac:dyDescent="0.2">
      <c r="A171" s="975">
        <v>23050104</v>
      </c>
      <c r="B171" s="162" t="s">
        <v>650</v>
      </c>
      <c r="C171" s="978"/>
      <c r="D171" s="4" t="s">
        <v>807</v>
      </c>
      <c r="E171" s="103" t="s">
        <v>758</v>
      </c>
      <c r="F171" s="996"/>
      <c r="G171" s="996"/>
      <c r="H171" s="996"/>
      <c r="I171" s="997"/>
    </row>
    <row r="172" spans="1:9" customFormat="1" ht="24.95" customHeight="1" x14ac:dyDescent="0.2">
      <c r="A172" s="975">
        <v>23050107</v>
      </c>
      <c r="B172" s="162" t="s">
        <v>650</v>
      </c>
      <c r="C172" s="978"/>
      <c r="D172" s="4" t="s">
        <v>807</v>
      </c>
      <c r="E172" s="1346" t="s">
        <v>759</v>
      </c>
      <c r="F172" s="996"/>
      <c r="G172" s="996"/>
      <c r="H172" s="996"/>
      <c r="I172" s="997"/>
    </row>
    <row r="173" spans="1:9" customFormat="1" ht="24.95" customHeight="1" x14ac:dyDescent="0.2">
      <c r="A173" s="988">
        <v>40000000</v>
      </c>
      <c r="B173" s="162" t="s">
        <v>650</v>
      </c>
      <c r="C173" s="989"/>
      <c r="D173" s="4" t="s">
        <v>807</v>
      </c>
      <c r="E173" s="1347" t="s">
        <v>765</v>
      </c>
      <c r="F173" s="996"/>
      <c r="G173" s="996"/>
      <c r="H173" s="996"/>
      <c r="I173" s="997"/>
    </row>
    <row r="174" spans="1:9" customFormat="1" ht="24.95" customHeight="1" x14ac:dyDescent="0.2">
      <c r="A174" s="999">
        <v>41000000</v>
      </c>
      <c r="B174" s="162" t="s">
        <v>650</v>
      </c>
      <c r="C174" s="1000"/>
      <c r="D174" s="4" t="s">
        <v>807</v>
      </c>
      <c r="E174" s="1001" t="s">
        <v>766</v>
      </c>
      <c r="F174" s="1002">
        <v>155799778.69</v>
      </c>
      <c r="G174" s="1002">
        <v>170000000.47</v>
      </c>
      <c r="H174" s="1002">
        <v>46000000</v>
      </c>
      <c r="I174" s="998">
        <v>91544164.359999999</v>
      </c>
    </row>
    <row r="175" spans="1:9" customFormat="1" ht="24.95" customHeight="1" x14ac:dyDescent="0.2">
      <c r="A175" s="999">
        <v>41010000</v>
      </c>
      <c r="B175" s="162" t="s">
        <v>650</v>
      </c>
      <c r="C175" s="1000"/>
      <c r="D175" s="4" t="s">
        <v>807</v>
      </c>
      <c r="E175" s="1001" t="s">
        <v>767</v>
      </c>
      <c r="F175" s="1002"/>
      <c r="G175" s="1002"/>
      <c r="H175" s="1002"/>
      <c r="I175" s="998"/>
    </row>
    <row r="176" spans="1:9" customFormat="1" ht="24.95" customHeight="1" x14ac:dyDescent="0.2">
      <c r="A176" s="999">
        <v>41010100</v>
      </c>
      <c r="B176" s="162" t="s">
        <v>650</v>
      </c>
      <c r="C176" s="1000"/>
      <c r="D176" s="4" t="s">
        <v>807</v>
      </c>
      <c r="E176" s="1001" t="s">
        <v>768</v>
      </c>
      <c r="F176" s="1002"/>
      <c r="G176" s="1002">
        <v>50000000</v>
      </c>
      <c r="H176" s="1002"/>
      <c r="I176" s="998">
        <v>61334752</v>
      </c>
    </row>
    <row r="177" spans="1:9" ht="24.95" customHeight="1" x14ac:dyDescent="0.25">
      <c r="A177" s="999">
        <v>41010101</v>
      </c>
      <c r="B177" s="162" t="s">
        <v>650</v>
      </c>
      <c r="C177" s="1000"/>
      <c r="D177" s="4" t="s">
        <v>807</v>
      </c>
      <c r="E177" s="1001" t="s">
        <v>768</v>
      </c>
      <c r="F177" s="1002"/>
      <c r="G177" s="1002"/>
      <c r="H177" s="1002"/>
      <c r="I177" s="998"/>
    </row>
    <row r="178" spans="1:9" ht="24.95" customHeight="1" x14ac:dyDescent="0.25">
      <c r="A178" s="1003">
        <v>4103</v>
      </c>
      <c r="B178" s="162" t="s">
        <v>650</v>
      </c>
      <c r="C178" s="1004"/>
      <c r="D178" s="4" t="s">
        <v>807</v>
      </c>
      <c r="E178" s="1005" t="s">
        <v>769</v>
      </c>
      <c r="F178" s="1002"/>
      <c r="G178" s="1002"/>
      <c r="H178" s="1002"/>
      <c r="I178" s="998"/>
    </row>
    <row r="179" spans="1:9" ht="24.95" customHeight="1" x14ac:dyDescent="0.25">
      <c r="A179" s="1003">
        <v>410301</v>
      </c>
      <c r="B179" s="162" t="s">
        <v>650</v>
      </c>
      <c r="C179" s="1004"/>
      <c r="D179" s="4" t="s">
        <v>807</v>
      </c>
      <c r="E179" s="1005" t="s">
        <v>770</v>
      </c>
      <c r="F179" s="1002"/>
      <c r="G179" s="1002"/>
      <c r="H179" s="1002"/>
      <c r="I179" s="998"/>
    </row>
    <row r="180" spans="1:9" ht="24.95" customHeight="1" x14ac:dyDescent="0.25">
      <c r="A180" s="1006">
        <v>41030101</v>
      </c>
      <c r="B180" s="162" t="s">
        <v>650</v>
      </c>
      <c r="C180" s="1007"/>
      <c r="D180" s="4" t="s">
        <v>807</v>
      </c>
      <c r="E180" s="1008" t="s">
        <v>771</v>
      </c>
      <c r="F180" s="1002"/>
      <c r="G180" s="1348">
        <v>15000000</v>
      </c>
      <c r="H180" s="1002"/>
      <c r="I180" s="1009"/>
    </row>
    <row r="181" spans="1:9" ht="24.95" customHeight="1" x14ac:dyDescent="0.25">
      <c r="A181" s="1006">
        <v>41030102</v>
      </c>
      <c r="B181" s="162" t="s">
        <v>650</v>
      </c>
      <c r="C181" s="1007"/>
      <c r="D181" s="4" t="s">
        <v>807</v>
      </c>
      <c r="E181" s="1008" t="s">
        <v>772</v>
      </c>
      <c r="F181" s="1002"/>
      <c r="G181" s="1002">
        <v>15000000</v>
      </c>
      <c r="H181" s="1002"/>
      <c r="I181" s="998"/>
    </row>
    <row r="182" spans="1:9" ht="24.95" customHeight="1" x14ac:dyDescent="0.25">
      <c r="A182" s="1006">
        <v>41030103</v>
      </c>
      <c r="B182" s="162" t="s">
        <v>650</v>
      </c>
      <c r="C182" s="1007"/>
      <c r="D182" s="4" t="s">
        <v>807</v>
      </c>
      <c r="E182" s="1008" t="s">
        <v>773</v>
      </c>
      <c r="F182" s="1002"/>
      <c r="G182" s="1002">
        <v>15000000</v>
      </c>
      <c r="H182" s="1002"/>
      <c r="I182" s="998"/>
    </row>
    <row r="183" spans="1:9" ht="24.95" customHeight="1" x14ac:dyDescent="0.25">
      <c r="A183" s="1003">
        <v>410302</v>
      </c>
      <c r="B183" s="162" t="s">
        <v>650</v>
      </c>
      <c r="C183" s="1004"/>
      <c r="D183" s="4" t="s">
        <v>807</v>
      </c>
      <c r="E183" s="1005" t="s">
        <v>774</v>
      </c>
      <c r="F183" s="1002"/>
      <c r="G183" s="1002"/>
      <c r="H183" s="1002"/>
      <c r="I183" s="998"/>
    </row>
    <row r="184" spans="1:9" ht="24.95" customHeight="1" x14ac:dyDescent="0.25">
      <c r="A184" s="1006">
        <v>41030201</v>
      </c>
      <c r="B184" s="162" t="s">
        <v>650</v>
      </c>
      <c r="C184" s="1007"/>
      <c r="D184" s="4" t="s">
        <v>807</v>
      </c>
      <c r="E184" s="1008" t="s">
        <v>775</v>
      </c>
      <c r="F184" s="1002"/>
      <c r="G184" s="1002"/>
      <c r="H184" s="1002"/>
      <c r="I184" s="998"/>
    </row>
    <row r="185" spans="1:9" ht="24.95" customHeight="1" x14ac:dyDescent="0.25">
      <c r="A185" s="1006">
        <v>41030202</v>
      </c>
      <c r="B185" s="162" t="s">
        <v>650</v>
      </c>
      <c r="C185" s="1007"/>
      <c r="D185" s="4" t="s">
        <v>807</v>
      </c>
      <c r="E185" s="1008" t="s">
        <v>776</v>
      </c>
      <c r="F185" s="1002"/>
      <c r="G185" s="1002">
        <v>20000000</v>
      </c>
      <c r="H185" s="1002"/>
      <c r="I185" s="998">
        <v>20000000</v>
      </c>
    </row>
    <row r="186" spans="1:9" ht="24.95" customHeight="1" x14ac:dyDescent="0.25">
      <c r="A186" s="1006">
        <v>41030203</v>
      </c>
      <c r="B186" s="162" t="s">
        <v>650</v>
      </c>
      <c r="C186" s="1007"/>
      <c r="D186" s="4" t="s">
        <v>807</v>
      </c>
      <c r="E186" s="1008" t="s">
        <v>777</v>
      </c>
      <c r="F186" s="1002"/>
      <c r="G186" s="1002">
        <v>5000000</v>
      </c>
      <c r="H186" s="1002"/>
      <c r="I186" s="998"/>
    </row>
    <row r="187" spans="1:9" ht="24.95" customHeight="1" x14ac:dyDescent="0.25">
      <c r="A187" s="1006">
        <v>41030204</v>
      </c>
      <c r="B187" s="162" t="s">
        <v>650</v>
      </c>
      <c r="C187" s="1007"/>
      <c r="D187" s="4" t="s">
        <v>807</v>
      </c>
      <c r="E187" s="1008" t="s">
        <v>778</v>
      </c>
      <c r="F187" s="1002"/>
      <c r="G187" s="1002"/>
      <c r="H187" s="1002"/>
      <c r="I187" s="998"/>
    </row>
    <row r="188" spans="1:9" ht="24.95" customHeight="1" x14ac:dyDescent="0.25">
      <c r="A188" s="1006">
        <v>41030205</v>
      </c>
      <c r="B188" s="162" t="s">
        <v>650</v>
      </c>
      <c r="C188" s="1007"/>
      <c r="D188" s="4" t="s">
        <v>807</v>
      </c>
      <c r="E188" s="1008" t="s">
        <v>779</v>
      </c>
      <c r="F188" s="1002"/>
      <c r="G188" s="1002"/>
      <c r="H188" s="1002"/>
      <c r="I188" s="998"/>
    </row>
    <row r="189" spans="1:9" ht="24.95" customHeight="1" x14ac:dyDescent="0.25">
      <c r="A189" s="1006">
        <v>41030206</v>
      </c>
      <c r="B189" s="162" t="s">
        <v>650</v>
      </c>
      <c r="C189" s="1007"/>
      <c r="D189" s="4" t="s">
        <v>807</v>
      </c>
      <c r="E189" s="1008" t="s">
        <v>780</v>
      </c>
      <c r="F189" s="1002"/>
      <c r="G189" s="1002"/>
      <c r="H189" s="1002"/>
      <c r="I189" s="998"/>
    </row>
    <row r="190" spans="1:9" ht="24.95" customHeight="1" x14ac:dyDescent="0.25">
      <c r="A190" s="1006">
        <v>41030207</v>
      </c>
      <c r="B190" s="162" t="s">
        <v>650</v>
      </c>
      <c r="C190" s="1007"/>
      <c r="D190" s="4" t="s">
        <v>807</v>
      </c>
      <c r="E190" s="1008" t="s">
        <v>781</v>
      </c>
      <c r="F190" s="1002"/>
      <c r="G190" s="1002"/>
      <c r="H190" s="1002"/>
      <c r="I190" s="998"/>
    </row>
    <row r="191" spans="1:9" ht="24.95" customHeight="1" x14ac:dyDescent="0.25">
      <c r="A191" s="1006">
        <v>41030208</v>
      </c>
      <c r="B191" s="162" t="s">
        <v>650</v>
      </c>
      <c r="C191" s="1007"/>
      <c r="D191" s="4" t="s">
        <v>807</v>
      </c>
      <c r="E191" s="1008" t="s">
        <v>782</v>
      </c>
      <c r="F191" s="1002"/>
      <c r="G191" s="1002"/>
      <c r="H191" s="1002"/>
      <c r="I191" s="998"/>
    </row>
    <row r="192" spans="1:9" ht="24.95" customHeight="1" x14ac:dyDescent="0.25">
      <c r="A192" s="1006">
        <v>41030209</v>
      </c>
      <c r="B192" s="162" t="s">
        <v>650</v>
      </c>
      <c r="C192" s="1007"/>
      <c r="D192" s="4" t="s">
        <v>807</v>
      </c>
      <c r="E192" s="1008" t="s">
        <v>783</v>
      </c>
      <c r="F192" s="1002"/>
      <c r="G192" s="1002"/>
      <c r="H192" s="1002"/>
      <c r="I192" s="998"/>
    </row>
    <row r="193" spans="1:9" ht="24.95" customHeight="1" x14ac:dyDescent="0.25">
      <c r="A193" s="1480">
        <v>41030210</v>
      </c>
      <c r="B193" s="1481" t="s">
        <v>650</v>
      </c>
      <c r="C193" s="1482"/>
      <c r="D193" s="1481" t="s">
        <v>807</v>
      </c>
      <c r="E193" s="1483" t="s">
        <v>837</v>
      </c>
      <c r="F193" s="1484">
        <v>55098334</v>
      </c>
      <c r="G193" s="1484">
        <v>50000000</v>
      </c>
      <c r="H193" s="1484">
        <v>45395455.450000003</v>
      </c>
      <c r="I193" s="1485">
        <v>50000000</v>
      </c>
    </row>
    <row r="194" spans="1:9" ht="24.95" customHeight="1" x14ac:dyDescent="0.25">
      <c r="A194" s="1351">
        <v>41030210</v>
      </c>
      <c r="B194" s="162" t="s">
        <v>650</v>
      </c>
      <c r="C194" s="963"/>
      <c r="D194" s="4" t="s">
        <v>807</v>
      </c>
      <c r="E194" s="964" t="s">
        <v>1362</v>
      </c>
      <c r="F194" s="1002"/>
      <c r="G194" s="1002"/>
      <c r="H194" s="1002"/>
      <c r="I194" s="998"/>
    </row>
    <row r="195" spans="1:9" ht="24.95" customHeight="1" x14ac:dyDescent="0.25">
      <c r="A195" s="1351">
        <v>41030210</v>
      </c>
      <c r="B195" s="162" t="s">
        <v>650</v>
      </c>
      <c r="C195" s="963"/>
      <c r="D195" s="4" t="s">
        <v>807</v>
      </c>
      <c r="E195" s="964" t="s">
        <v>1363</v>
      </c>
      <c r="F195" s="1002"/>
      <c r="G195" s="1002"/>
      <c r="H195" s="1002"/>
      <c r="I195" s="998"/>
    </row>
    <row r="196" spans="1:9" ht="39" customHeight="1" thickBot="1" x14ac:dyDescent="0.3">
      <c r="A196" s="1352">
        <v>41030210</v>
      </c>
      <c r="B196" s="1336" t="s">
        <v>650</v>
      </c>
      <c r="C196" s="1353"/>
      <c r="D196" s="1338" t="s">
        <v>807</v>
      </c>
      <c r="E196" s="1357" t="s">
        <v>1364</v>
      </c>
      <c r="F196" s="1354">
        <v>34000000</v>
      </c>
      <c r="G196" s="1314">
        <v>50000000</v>
      </c>
      <c r="H196" s="1354">
        <v>5000000</v>
      </c>
      <c r="I196" s="1355">
        <v>50000000</v>
      </c>
    </row>
    <row r="197" spans="1:9" ht="21" thickBot="1" x14ac:dyDescent="0.3">
      <c r="A197" s="1356"/>
      <c r="B197" s="1280"/>
      <c r="C197" s="1280"/>
      <c r="D197" s="1280"/>
      <c r="E197" s="1280" t="s">
        <v>490</v>
      </c>
      <c r="F197" s="1281">
        <f>SUM(F174:F196)</f>
        <v>244898112.69</v>
      </c>
      <c r="G197" s="1281">
        <f>SUM(G174:G196)</f>
        <v>390000000.47000003</v>
      </c>
      <c r="H197" s="1281">
        <f>SUM(H174:H196)</f>
        <v>96395455.450000003</v>
      </c>
      <c r="I197" s="1282">
        <f>SUM(I174:I196)</f>
        <v>272878916.36000001</v>
      </c>
    </row>
    <row r="198" spans="1:9" ht="21" thickBot="1" x14ac:dyDescent="0.3">
      <c r="A198" s="1356"/>
      <c r="B198" s="1280"/>
      <c r="C198" s="1280"/>
      <c r="D198" s="1280"/>
      <c r="E198" s="1280" t="s">
        <v>789</v>
      </c>
      <c r="F198" s="1281">
        <f>SUM(F197+F165+F156+F125+F59)</f>
        <v>447649427.45999998</v>
      </c>
      <c r="G198" s="1281">
        <f>SUM(G59+G125+G156+G165+G197)</f>
        <v>3018966888.0019999</v>
      </c>
      <c r="H198" s="1281">
        <f>SUM(H59+H125+H156+H165+H197)</f>
        <v>838236490.4000001</v>
      </c>
      <c r="I198" s="1282">
        <f>SUM(I59+I125+I156+I165+I197)</f>
        <v>3723878916.3600001</v>
      </c>
    </row>
  </sheetData>
  <mergeCells count="9">
    <mergeCell ref="A13:I13"/>
    <mergeCell ref="A14:I14"/>
    <mergeCell ref="A15:I15"/>
    <mergeCell ref="A16:I16"/>
    <mergeCell ref="A1:I1"/>
    <mergeCell ref="A2:I2"/>
    <mergeCell ref="A3:I3"/>
    <mergeCell ref="A4:I4"/>
    <mergeCell ref="A5:I5"/>
  </mergeCells>
  <printOptions horizontalCentered="1"/>
  <pageMargins left="0.39370078740157499" right="0.35433070866141703" top="0.39370078740157499" bottom="0.35433070866141703" header="0.31496062992126" footer="0.31496062992126"/>
  <pageSetup paperSize="9" scale="65" fitToHeight="0" orientation="landscape" r:id="rId1"/>
  <headerFooter>
    <oddFooter xml:space="preserve">&amp;L&amp;"Alasassy Caps,Bold Italic"umfayo&amp;CPage &amp;P&amp;R&amp;"Tahoma,Regular"&amp;14 2025 BUDGET PROPORSAL&amp;"-,Regular"&amp;11
</oddFooter>
  </headerFooter>
  <rowBreaks count="1" manualBreakCount="1">
    <brk id="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4DC17-CDF4-4A82-835C-1D678BA06563}">
  <dimension ref="A1:M59"/>
  <sheetViews>
    <sheetView view="pageBreakPreview" topLeftCell="A48" zoomScale="80" zoomScaleNormal="100" zoomScaleSheetLayoutView="80" workbookViewId="0">
      <selection activeCell="C59" sqref="C59"/>
    </sheetView>
  </sheetViews>
  <sheetFormatPr defaultColWidth="9.14453125" defaultRowHeight="10.5" x14ac:dyDescent="0.1"/>
  <cols>
    <col min="1" max="1" width="4.83984375" style="811" customWidth="1"/>
    <col min="2" max="2" width="17.21875" style="811" customWidth="1"/>
    <col min="3" max="3" width="16.0078125" style="811" customWidth="1"/>
    <col min="4" max="4" width="17.62109375" style="811" customWidth="1"/>
    <col min="5" max="5" width="16.8125" style="811" customWidth="1"/>
    <col min="6" max="6" width="16.27734375" style="811" customWidth="1"/>
    <col min="7" max="7" width="17.08203125" style="811" customWidth="1"/>
    <col min="8" max="8" width="17.75390625" style="811" customWidth="1"/>
    <col min="9" max="9" width="17.21875" style="811" customWidth="1"/>
    <col min="10" max="10" width="18.6953125" style="811" customWidth="1"/>
    <col min="11" max="11" width="16.0078125" style="811" customWidth="1"/>
    <col min="12" max="12" width="18.5625" style="811" customWidth="1"/>
    <col min="13" max="13" width="18.6953125" style="811" customWidth="1"/>
    <col min="14" max="16384" width="9.14453125" style="811"/>
  </cols>
  <sheetData>
    <row r="1" spans="1:13" ht="19.5" x14ac:dyDescent="0.2">
      <c r="A1" s="1615" t="s">
        <v>786</v>
      </c>
      <c r="B1" s="1615"/>
      <c r="C1" s="1615"/>
      <c r="D1" s="1615"/>
      <c r="E1" s="1615"/>
      <c r="F1" s="1615"/>
      <c r="G1" s="1615"/>
      <c r="H1" s="1615"/>
      <c r="I1" s="1615"/>
      <c r="J1" s="1615"/>
      <c r="K1" s="1615"/>
      <c r="L1" s="1615"/>
      <c r="M1" s="1615"/>
    </row>
    <row r="2" spans="1:13" ht="17.25" x14ac:dyDescent="0.2">
      <c r="A2" s="1613" t="s">
        <v>845</v>
      </c>
      <c r="B2" s="1613"/>
      <c r="C2" s="1613"/>
      <c r="D2" s="1613"/>
      <c r="E2" s="1613"/>
      <c r="F2" s="1613"/>
      <c r="G2" s="1613"/>
      <c r="H2" s="1613"/>
      <c r="I2" s="1613"/>
      <c r="J2" s="1613"/>
      <c r="K2" s="1613"/>
      <c r="L2" s="1613"/>
      <c r="M2" s="1613"/>
    </row>
    <row r="3" spans="1:13" ht="18" thickBot="1" x14ac:dyDescent="0.25">
      <c r="A3" s="1613" t="s">
        <v>1397</v>
      </c>
      <c r="B3" s="1613"/>
      <c r="C3" s="1613"/>
      <c r="D3" s="1613"/>
      <c r="E3" s="1613"/>
      <c r="F3" s="1613"/>
      <c r="G3" s="1613"/>
      <c r="H3" s="1613"/>
      <c r="I3" s="1613"/>
      <c r="J3" s="1613"/>
      <c r="K3" s="1613"/>
      <c r="L3" s="1613"/>
      <c r="M3" s="1613"/>
    </row>
    <row r="4" spans="1:13" s="1077" customFormat="1" ht="33.75" thickBot="1" x14ac:dyDescent="0.25">
      <c r="A4" s="1074" t="s">
        <v>847</v>
      </c>
      <c r="B4" s="1075" t="s">
        <v>848</v>
      </c>
      <c r="C4" s="1075" t="s">
        <v>849</v>
      </c>
      <c r="D4" s="1075" t="s">
        <v>1398</v>
      </c>
      <c r="E4" s="1075" t="s">
        <v>850</v>
      </c>
      <c r="F4" s="1075" t="s">
        <v>851</v>
      </c>
      <c r="G4" s="1075" t="s">
        <v>852</v>
      </c>
      <c r="H4" s="1075" t="s">
        <v>853</v>
      </c>
      <c r="I4" s="1075" t="s">
        <v>854</v>
      </c>
      <c r="J4" s="1075" t="s">
        <v>855</v>
      </c>
      <c r="K4" s="1075" t="s">
        <v>856</v>
      </c>
      <c r="L4" s="1075" t="s">
        <v>857</v>
      </c>
      <c r="M4" s="1076" t="s">
        <v>858</v>
      </c>
    </row>
    <row r="5" spans="1:13" s="1077" customFormat="1" ht="24.95" customHeight="1" x14ac:dyDescent="0.2">
      <c r="A5" s="1078">
        <v>1</v>
      </c>
      <c r="B5" s="1079"/>
      <c r="C5" s="1080" t="s">
        <v>859</v>
      </c>
      <c r="D5" s="1081">
        <v>760076</v>
      </c>
      <c r="E5" s="1081">
        <f>D5*25%</f>
        <v>190019</v>
      </c>
      <c r="F5" s="1081">
        <f t="shared" ref="F5:F12" si="0">D5*30%</f>
        <v>228022.8</v>
      </c>
      <c r="G5" s="1081">
        <f t="shared" ref="G5:G12" si="1">D5*30%</f>
        <v>228022.8</v>
      </c>
      <c r="H5" s="1081">
        <f>D5*75%</f>
        <v>570057</v>
      </c>
      <c r="I5" s="1081">
        <f>D5*15%</f>
        <v>114011.4</v>
      </c>
      <c r="J5" s="1081">
        <f>D5*75%</f>
        <v>570057</v>
      </c>
      <c r="K5" s="1081"/>
      <c r="L5" s="1081">
        <f>SUM(F5:K5)</f>
        <v>1710171</v>
      </c>
      <c r="M5" s="1082">
        <f>D5*10%</f>
        <v>76007.600000000006</v>
      </c>
    </row>
    <row r="6" spans="1:13" s="1077" customFormat="1" ht="24.95" customHeight="1" x14ac:dyDescent="0.2">
      <c r="A6" s="1083">
        <v>2</v>
      </c>
      <c r="B6" s="1084"/>
      <c r="C6" s="1085" t="s">
        <v>859</v>
      </c>
      <c r="D6" s="1086">
        <v>760076</v>
      </c>
      <c r="E6" s="1086">
        <f t="shared" ref="E6:E24" si="2">D6*25%</f>
        <v>190019</v>
      </c>
      <c r="F6" s="1086">
        <f t="shared" si="0"/>
        <v>228022.8</v>
      </c>
      <c r="G6" s="1086">
        <f t="shared" si="1"/>
        <v>228022.8</v>
      </c>
      <c r="H6" s="1086">
        <f t="shared" ref="H6:H24" si="3">D6*75%</f>
        <v>570057</v>
      </c>
      <c r="I6" s="1086">
        <f t="shared" ref="I6:I24" si="4">D6*15%</f>
        <v>114011.4</v>
      </c>
      <c r="J6" s="1086">
        <f t="shared" ref="J6:J24" si="5">D6*75%</f>
        <v>570057</v>
      </c>
      <c r="K6" s="1086"/>
      <c r="L6" s="1086">
        <f t="shared" ref="L6:L24" si="6">SUM(F6:K6)</f>
        <v>1710171</v>
      </c>
      <c r="M6" s="1087">
        <f t="shared" ref="M6:M24" si="7">D6*10%</f>
        <v>76007.600000000006</v>
      </c>
    </row>
    <row r="7" spans="1:13" s="1077" customFormat="1" ht="24.95" customHeight="1" x14ac:dyDescent="0.2">
      <c r="A7" s="1083">
        <v>3</v>
      </c>
      <c r="B7" s="1084"/>
      <c r="C7" s="1085" t="s">
        <v>859</v>
      </c>
      <c r="D7" s="1086">
        <v>760076</v>
      </c>
      <c r="E7" s="1086">
        <f t="shared" si="2"/>
        <v>190019</v>
      </c>
      <c r="F7" s="1086">
        <f t="shared" si="0"/>
        <v>228022.8</v>
      </c>
      <c r="G7" s="1086">
        <f t="shared" si="1"/>
        <v>228022.8</v>
      </c>
      <c r="H7" s="1086">
        <f t="shared" si="3"/>
        <v>570057</v>
      </c>
      <c r="I7" s="1086">
        <f t="shared" si="4"/>
        <v>114011.4</v>
      </c>
      <c r="J7" s="1086">
        <f t="shared" si="5"/>
        <v>570057</v>
      </c>
      <c r="K7" s="1086"/>
      <c r="L7" s="1086">
        <f t="shared" si="6"/>
        <v>1710171</v>
      </c>
      <c r="M7" s="1087">
        <f t="shared" si="7"/>
        <v>76007.600000000006</v>
      </c>
    </row>
    <row r="8" spans="1:13" s="1077" customFormat="1" ht="24.95" customHeight="1" x14ac:dyDescent="0.2">
      <c r="A8" s="1083">
        <v>4</v>
      </c>
      <c r="B8" s="1084"/>
      <c r="C8" s="1085" t="s">
        <v>859</v>
      </c>
      <c r="D8" s="1086">
        <v>760076</v>
      </c>
      <c r="E8" s="1086">
        <f t="shared" si="2"/>
        <v>190019</v>
      </c>
      <c r="F8" s="1086">
        <f t="shared" si="0"/>
        <v>228022.8</v>
      </c>
      <c r="G8" s="1086">
        <f t="shared" si="1"/>
        <v>228022.8</v>
      </c>
      <c r="H8" s="1086">
        <f t="shared" si="3"/>
        <v>570057</v>
      </c>
      <c r="I8" s="1086">
        <f t="shared" si="4"/>
        <v>114011.4</v>
      </c>
      <c r="J8" s="1086">
        <f t="shared" si="5"/>
        <v>570057</v>
      </c>
      <c r="K8" s="1086"/>
      <c r="L8" s="1086">
        <f t="shared" si="6"/>
        <v>1710171</v>
      </c>
      <c r="M8" s="1087">
        <f t="shared" si="7"/>
        <v>76007.600000000006</v>
      </c>
    </row>
    <row r="9" spans="1:13" s="1077" customFormat="1" ht="24.95" customHeight="1" x14ac:dyDescent="0.2">
      <c r="A9" s="1083">
        <v>5</v>
      </c>
      <c r="B9" s="1084"/>
      <c r="C9" s="1085" t="s">
        <v>859</v>
      </c>
      <c r="D9" s="1086">
        <v>760076</v>
      </c>
      <c r="E9" s="1086">
        <f t="shared" si="2"/>
        <v>190019</v>
      </c>
      <c r="F9" s="1086">
        <f t="shared" si="0"/>
        <v>228022.8</v>
      </c>
      <c r="G9" s="1086">
        <f t="shared" si="1"/>
        <v>228022.8</v>
      </c>
      <c r="H9" s="1086">
        <f t="shared" si="3"/>
        <v>570057</v>
      </c>
      <c r="I9" s="1086">
        <f t="shared" si="4"/>
        <v>114011.4</v>
      </c>
      <c r="J9" s="1086">
        <f t="shared" si="5"/>
        <v>570057</v>
      </c>
      <c r="K9" s="1086"/>
      <c r="L9" s="1086">
        <f t="shared" si="6"/>
        <v>1710171</v>
      </c>
      <c r="M9" s="1087">
        <f t="shared" si="7"/>
        <v>76007.600000000006</v>
      </c>
    </row>
    <row r="10" spans="1:13" s="1077" customFormat="1" ht="24.95" customHeight="1" x14ac:dyDescent="0.2">
      <c r="A10" s="1083">
        <v>6</v>
      </c>
      <c r="B10" s="1084"/>
      <c r="C10" s="1085" t="s">
        <v>859</v>
      </c>
      <c r="D10" s="1086">
        <v>760076</v>
      </c>
      <c r="E10" s="1086">
        <f>D10*25%</f>
        <v>190019</v>
      </c>
      <c r="F10" s="1086">
        <f t="shared" si="0"/>
        <v>228022.8</v>
      </c>
      <c r="G10" s="1086">
        <f t="shared" si="1"/>
        <v>228022.8</v>
      </c>
      <c r="H10" s="1086">
        <f>D10*75%</f>
        <v>570057</v>
      </c>
      <c r="I10" s="1086">
        <f>D10*15%</f>
        <v>114011.4</v>
      </c>
      <c r="J10" s="1086">
        <f>D10*75%</f>
        <v>570057</v>
      </c>
      <c r="K10" s="1086"/>
      <c r="L10" s="1086">
        <f>SUM(F10:K10)</f>
        <v>1710171</v>
      </c>
      <c r="M10" s="1087">
        <f>D10*10%</f>
        <v>76007.600000000006</v>
      </c>
    </row>
    <row r="11" spans="1:13" s="1077" customFormat="1" ht="24.95" customHeight="1" x14ac:dyDescent="0.2">
      <c r="A11" s="1083">
        <v>7</v>
      </c>
      <c r="B11" s="1084"/>
      <c r="C11" s="1085" t="s">
        <v>859</v>
      </c>
      <c r="D11" s="1086">
        <v>760076</v>
      </c>
      <c r="E11" s="1086">
        <f>D11*25%</f>
        <v>190019</v>
      </c>
      <c r="F11" s="1086">
        <f t="shared" si="0"/>
        <v>228022.8</v>
      </c>
      <c r="G11" s="1086">
        <f t="shared" si="1"/>
        <v>228022.8</v>
      </c>
      <c r="H11" s="1086">
        <f>D11*75%</f>
        <v>570057</v>
      </c>
      <c r="I11" s="1086">
        <f>D11*15%</f>
        <v>114011.4</v>
      </c>
      <c r="J11" s="1086">
        <f>D11*75%</f>
        <v>570057</v>
      </c>
      <c r="K11" s="1086"/>
      <c r="L11" s="1086">
        <f>SUM(F11:K11)</f>
        <v>1710171</v>
      </c>
      <c r="M11" s="1087">
        <f>D11*10%</f>
        <v>76007.600000000006</v>
      </c>
    </row>
    <row r="12" spans="1:13" s="1077" customFormat="1" ht="24.95" customHeight="1" thickBot="1" x14ac:dyDescent="0.25">
      <c r="A12" s="1088">
        <v>8</v>
      </c>
      <c r="B12" s="1089"/>
      <c r="C12" s="1090" t="s">
        <v>859</v>
      </c>
      <c r="D12" s="1091">
        <v>760076</v>
      </c>
      <c r="E12" s="1091">
        <f>D12*25%</f>
        <v>190019</v>
      </c>
      <c r="F12" s="1091">
        <f t="shared" si="0"/>
        <v>228022.8</v>
      </c>
      <c r="G12" s="1091">
        <f t="shared" si="1"/>
        <v>228022.8</v>
      </c>
      <c r="H12" s="1091">
        <f>D12*75%</f>
        <v>570057</v>
      </c>
      <c r="I12" s="1091">
        <f>D12*15%</f>
        <v>114011.4</v>
      </c>
      <c r="J12" s="1091">
        <f>D12*75%</f>
        <v>570057</v>
      </c>
      <c r="K12" s="1091"/>
      <c r="L12" s="1091">
        <f>SUM(F12:K12)</f>
        <v>1710171</v>
      </c>
      <c r="M12" s="1092">
        <f>D12*10%</f>
        <v>76007.600000000006</v>
      </c>
    </row>
    <row r="13" spans="1:13" s="1077" customFormat="1" ht="24.95" customHeight="1" thickBot="1" x14ac:dyDescent="0.25">
      <c r="A13" s="1093"/>
      <c r="B13" s="1094" t="s">
        <v>296</v>
      </c>
      <c r="C13" s="1094"/>
      <c r="D13" s="1095">
        <f t="shared" ref="D13:M13" si="8">SUM(D5:D12)</f>
        <v>6080608</v>
      </c>
      <c r="E13" s="1095">
        <f t="shared" si="8"/>
        <v>1520152</v>
      </c>
      <c r="F13" s="1095">
        <f t="shared" si="8"/>
        <v>1824182.4000000001</v>
      </c>
      <c r="G13" s="1095">
        <f t="shared" si="8"/>
        <v>1824182.4000000001</v>
      </c>
      <c r="H13" s="1095">
        <f t="shared" si="8"/>
        <v>4560456</v>
      </c>
      <c r="I13" s="1095">
        <f t="shared" si="8"/>
        <v>912091.20000000007</v>
      </c>
      <c r="J13" s="1095">
        <f t="shared" si="8"/>
        <v>4560456</v>
      </c>
      <c r="K13" s="1095">
        <f t="shared" si="8"/>
        <v>0</v>
      </c>
      <c r="L13" s="1095">
        <f t="shared" si="8"/>
        <v>13681368</v>
      </c>
      <c r="M13" s="1096">
        <f t="shared" si="8"/>
        <v>608060.79999999993</v>
      </c>
    </row>
    <row r="14" spans="1:13" s="1077" customFormat="1" ht="24.95" customHeight="1" x14ac:dyDescent="0.2">
      <c r="A14" s="1097">
        <v>9</v>
      </c>
      <c r="B14" s="1098"/>
      <c r="C14" s="1099" t="s">
        <v>860</v>
      </c>
      <c r="D14" s="1100">
        <v>809300</v>
      </c>
      <c r="E14" s="1100">
        <f t="shared" si="2"/>
        <v>202325</v>
      </c>
      <c r="F14" s="1100">
        <f t="shared" ref="F14:F19" si="9">D14*30%</f>
        <v>242790</v>
      </c>
      <c r="G14" s="1100">
        <f t="shared" ref="G14:G19" si="10">D14*30%</f>
        <v>242790</v>
      </c>
      <c r="H14" s="1100">
        <f t="shared" si="3"/>
        <v>606975</v>
      </c>
      <c r="I14" s="1100">
        <f t="shared" si="4"/>
        <v>121395</v>
      </c>
      <c r="J14" s="1100">
        <f t="shared" si="5"/>
        <v>606975</v>
      </c>
      <c r="K14" s="1100"/>
      <c r="L14" s="1100">
        <f t="shared" si="6"/>
        <v>1820925</v>
      </c>
      <c r="M14" s="1101">
        <f t="shared" si="7"/>
        <v>80930</v>
      </c>
    </row>
    <row r="15" spans="1:13" s="1077" customFormat="1" ht="24.95" customHeight="1" x14ac:dyDescent="0.2">
      <c r="A15" s="1102">
        <v>10</v>
      </c>
      <c r="B15" s="1084"/>
      <c r="C15" s="1085" t="s">
        <v>860</v>
      </c>
      <c r="D15" s="1086">
        <v>809300</v>
      </c>
      <c r="E15" s="1086">
        <f t="shared" si="2"/>
        <v>202325</v>
      </c>
      <c r="F15" s="1086">
        <f t="shared" si="9"/>
        <v>242790</v>
      </c>
      <c r="G15" s="1086">
        <f t="shared" si="10"/>
        <v>242790</v>
      </c>
      <c r="H15" s="1086">
        <f t="shared" si="3"/>
        <v>606975</v>
      </c>
      <c r="I15" s="1086">
        <f t="shared" si="4"/>
        <v>121395</v>
      </c>
      <c r="J15" s="1086">
        <f t="shared" si="5"/>
        <v>606975</v>
      </c>
      <c r="K15" s="1086"/>
      <c r="L15" s="1086">
        <f t="shared" si="6"/>
        <v>1820925</v>
      </c>
      <c r="M15" s="1087">
        <f t="shared" si="7"/>
        <v>80930</v>
      </c>
    </row>
    <row r="16" spans="1:13" s="1077" customFormat="1" ht="24.95" customHeight="1" x14ac:dyDescent="0.2">
      <c r="A16" s="1102">
        <v>11</v>
      </c>
      <c r="B16" s="1084"/>
      <c r="C16" s="1085" t="s">
        <v>860</v>
      </c>
      <c r="D16" s="1086">
        <v>809300</v>
      </c>
      <c r="E16" s="1086">
        <f t="shared" si="2"/>
        <v>202325</v>
      </c>
      <c r="F16" s="1086">
        <f t="shared" si="9"/>
        <v>242790</v>
      </c>
      <c r="G16" s="1086">
        <f t="shared" si="10"/>
        <v>242790</v>
      </c>
      <c r="H16" s="1086">
        <f t="shared" si="3"/>
        <v>606975</v>
      </c>
      <c r="I16" s="1086">
        <f t="shared" si="4"/>
        <v>121395</v>
      </c>
      <c r="J16" s="1086">
        <f t="shared" si="5"/>
        <v>606975</v>
      </c>
      <c r="K16" s="1086"/>
      <c r="L16" s="1086">
        <f t="shared" si="6"/>
        <v>1820925</v>
      </c>
      <c r="M16" s="1087">
        <f t="shared" si="7"/>
        <v>80930</v>
      </c>
    </row>
    <row r="17" spans="1:13" s="1077" customFormat="1" ht="24.95" customHeight="1" x14ac:dyDescent="0.2">
      <c r="A17" s="1102">
        <v>12</v>
      </c>
      <c r="B17" s="1084"/>
      <c r="C17" s="1085" t="s">
        <v>860</v>
      </c>
      <c r="D17" s="1086">
        <v>809300</v>
      </c>
      <c r="E17" s="1086">
        <f t="shared" si="2"/>
        <v>202325</v>
      </c>
      <c r="F17" s="1086">
        <f t="shared" si="9"/>
        <v>242790</v>
      </c>
      <c r="G17" s="1086">
        <f t="shared" si="10"/>
        <v>242790</v>
      </c>
      <c r="H17" s="1086">
        <f t="shared" si="3"/>
        <v>606975</v>
      </c>
      <c r="I17" s="1086">
        <f t="shared" si="4"/>
        <v>121395</v>
      </c>
      <c r="J17" s="1086">
        <f t="shared" si="5"/>
        <v>606975</v>
      </c>
      <c r="K17" s="1086"/>
      <c r="L17" s="1086">
        <f t="shared" si="6"/>
        <v>1820925</v>
      </c>
      <c r="M17" s="1087">
        <f t="shared" si="7"/>
        <v>80930</v>
      </c>
    </row>
    <row r="18" spans="1:13" s="1077" customFormat="1" ht="24.95" customHeight="1" x14ac:dyDescent="0.2">
      <c r="A18" s="1102">
        <v>13</v>
      </c>
      <c r="B18" s="1084"/>
      <c r="C18" s="1085" t="s">
        <v>860</v>
      </c>
      <c r="D18" s="1086">
        <v>809300</v>
      </c>
      <c r="E18" s="1086">
        <f t="shared" si="2"/>
        <v>202325</v>
      </c>
      <c r="F18" s="1086">
        <f t="shared" si="9"/>
        <v>242790</v>
      </c>
      <c r="G18" s="1086">
        <f t="shared" si="10"/>
        <v>242790</v>
      </c>
      <c r="H18" s="1086">
        <f t="shared" si="3"/>
        <v>606975</v>
      </c>
      <c r="I18" s="1086">
        <f t="shared" si="4"/>
        <v>121395</v>
      </c>
      <c r="J18" s="1086">
        <f t="shared" si="5"/>
        <v>606975</v>
      </c>
      <c r="K18" s="1086"/>
      <c r="L18" s="1086">
        <f t="shared" si="6"/>
        <v>1820925</v>
      </c>
      <c r="M18" s="1087">
        <f t="shared" si="7"/>
        <v>80930</v>
      </c>
    </row>
    <row r="19" spans="1:13" s="1077" customFormat="1" ht="24.95" customHeight="1" x14ac:dyDescent="0.2">
      <c r="A19" s="1102">
        <v>14</v>
      </c>
      <c r="B19" s="1084"/>
      <c r="C19" s="1085" t="s">
        <v>860</v>
      </c>
      <c r="D19" s="1086">
        <v>809300</v>
      </c>
      <c r="E19" s="1086">
        <f t="shared" si="2"/>
        <v>202325</v>
      </c>
      <c r="F19" s="1086">
        <f t="shared" si="9"/>
        <v>242790</v>
      </c>
      <c r="G19" s="1086">
        <f t="shared" si="10"/>
        <v>242790</v>
      </c>
      <c r="H19" s="1086">
        <f t="shared" si="3"/>
        <v>606975</v>
      </c>
      <c r="I19" s="1086">
        <f t="shared" si="4"/>
        <v>121395</v>
      </c>
      <c r="J19" s="1086">
        <f t="shared" si="5"/>
        <v>606975</v>
      </c>
      <c r="K19" s="1086"/>
      <c r="L19" s="1086">
        <f t="shared" si="6"/>
        <v>1820925</v>
      </c>
      <c r="M19" s="1087">
        <f t="shared" si="7"/>
        <v>80930</v>
      </c>
    </row>
    <row r="20" spans="1:13" s="1077" customFormat="1" ht="24.95" customHeight="1" thickBot="1" x14ac:dyDescent="0.25">
      <c r="A20" s="1102">
        <v>15</v>
      </c>
      <c r="B20" s="1089"/>
      <c r="C20" s="1090" t="s">
        <v>860</v>
      </c>
      <c r="D20" s="1091">
        <v>809300</v>
      </c>
      <c r="E20" s="1091">
        <f>D20*25%</f>
        <v>202325</v>
      </c>
      <c r="F20" s="1091">
        <f>D20*30%</f>
        <v>242790</v>
      </c>
      <c r="G20" s="1091">
        <f>D20*30%</f>
        <v>242790</v>
      </c>
      <c r="H20" s="1091">
        <f>D20*75%</f>
        <v>606975</v>
      </c>
      <c r="I20" s="1091">
        <f>D20*15%</f>
        <v>121395</v>
      </c>
      <c r="J20" s="1091">
        <f>D20*75%</f>
        <v>606975</v>
      </c>
      <c r="K20" s="1091"/>
      <c r="L20" s="1091">
        <f>SUM(F20:K20)</f>
        <v>1820925</v>
      </c>
      <c r="M20" s="1092">
        <f>D20*10%</f>
        <v>80930</v>
      </c>
    </row>
    <row r="21" spans="1:13" s="1077" customFormat="1" ht="24.95" customHeight="1" thickBot="1" x14ac:dyDescent="0.25">
      <c r="A21" s="1103"/>
      <c r="B21" s="1104" t="s">
        <v>296</v>
      </c>
      <c r="C21" s="1105"/>
      <c r="D21" s="1095">
        <f t="shared" ref="D21:M21" si="11">SUM(D14:D20)</f>
        <v>5665100</v>
      </c>
      <c r="E21" s="1095">
        <f t="shared" si="11"/>
        <v>1416275</v>
      </c>
      <c r="F21" s="1095">
        <f t="shared" si="11"/>
        <v>1699530</v>
      </c>
      <c r="G21" s="1095">
        <f t="shared" si="11"/>
        <v>1699530</v>
      </c>
      <c r="H21" s="1095">
        <f t="shared" si="11"/>
        <v>4248825</v>
      </c>
      <c r="I21" s="1095">
        <f t="shared" si="11"/>
        <v>849765</v>
      </c>
      <c r="J21" s="1095">
        <f t="shared" si="11"/>
        <v>4248825</v>
      </c>
      <c r="K21" s="1095">
        <f t="shared" si="11"/>
        <v>0</v>
      </c>
      <c r="L21" s="1095">
        <f t="shared" si="11"/>
        <v>12746475</v>
      </c>
      <c r="M21" s="1096">
        <f t="shared" si="11"/>
        <v>566510</v>
      </c>
    </row>
    <row r="22" spans="1:13" s="1077" customFormat="1" ht="24.95" customHeight="1" thickBot="1" x14ac:dyDescent="0.3">
      <c r="A22" s="1106">
        <v>16</v>
      </c>
      <c r="C22" s="1077" t="s">
        <v>861</v>
      </c>
      <c r="D22" s="1107">
        <v>853056</v>
      </c>
      <c r="E22" s="1107">
        <f t="shared" si="2"/>
        <v>213264</v>
      </c>
      <c r="F22" s="1107">
        <v>255916.79999999999</v>
      </c>
      <c r="G22" s="1107">
        <v>255916.79999999999</v>
      </c>
      <c r="H22" s="1107">
        <f t="shared" si="3"/>
        <v>639792</v>
      </c>
      <c r="I22" s="1107">
        <f t="shared" si="4"/>
        <v>127958.39999999999</v>
      </c>
      <c r="J22" s="1107">
        <f t="shared" si="5"/>
        <v>639792</v>
      </c>
      <c r="K22" s="1108">
        <f>D22*25%</f>
        <v>213264</v>
      </c>
      <c r="L22" s="1107">
        <f t="shared" si="6"/>
        <v>2132640</v>
      </c>
      <c r="M22" s="1109">
        <f t="shared" si="7"/>
        <v>85305.600000000006</v>
      </c>
    </row>
    <row r="23" spans="1:13" s="1077" customFormat="1" ht="24.95" customHeight="1" thickBot="1" x14ac:dyDescent="0.25">
      <c r="A23" s="1110"/>
      <c r="B23" s="1111" t="s">
        <v>296</v>
      </c>
      <c r="C23" s="1111"/>
      <c r="D23" s="1112">
        <f>SUM(D22:D22)</f>
        <v>853056</v>
      </c>
      <c r="E23" s="1112">
        <f t="shared" ref="E23:M23" si="12">SUM(E22:E22)</f>
        <v>213264</v>
      </c>
      <c r="F23" s="1112">
        <f t="shared" si="12"/>
        <v>255916.79999999999</v>
      </c>
      <c r="G23" s="1112">
        <f t="shared" si="12"/>
        <v>255916.79999999999</v>
      </c>
      <c r="H23" s="1112">
        <f t="shared" si="12"/>
        <v>639792</v>
      </c>
      <c r="I23" s="1112">
        <f t="shared" si="12"/>
        <v>127958.39999999999</v>
      </c>
      <c r="J23" s="1112">
        <f t="shared" si="12"/>
        <v>639792</v>
      </c>
      <c r="K23" s="1112">
        <f t="shared" si="12"/>
        <v>213264</v>
      </c>
      <c r="L23" s="1112">
        <f t="shared" si="12"/>
        <v>2132640</v>
      </c>
      <c r="M23" s="1113">
        <f t="shared" si="12"/>
        <v>85305.600000000006</v>
      </c>
    </row>
    <row r="24" spans="1:13" s="1077" customFormat="1" ht="24.95" customHeight="1" thickBot="1" x14ac:dyDescent="0.3">
      <c r="A24" s="1106">
        <v>17</v>
      </c>
      <c r="C24" s="1077" t="s">
        <v>862</v>
      </c>
      <c r="D24" s="1107">
        <v>908312</v>
      </c>
      <c r="E24" s="1107">
        <f t="shared" si="2"/>
        <v>227078</v>
      </c>
      <c r="F24" s="1107">
        <f>D24*30%</f>
        <v>272493.59999999998</v>
      </c>
      <c r="G24" s="1107">
        <f>D24*30%</f>
        <v>272493.59999999998</v>
      </c>
      <c r="H24" s="1107">
        <f t="shared" si="3"/>
        <v>681234</v>
      </c>
      <c r="I24" s="1107">
        <f t="shared" si="4"/>
        <v>136246.79999999999</v>
      </c>
      <c r="J24" s="1107">
        <f t="shared" si="5"/>
        <v>681234</v>
      </c>
      <c r="K24" s="1108">
        <f>D24*25%</f>
        <v>227078</v>
      </c>
      <c r="L24" s="1107">
        <f t="shared" si="6"/>
        <v>2270780</v>
      </c>
      <c r="M24" s="1109">
        <f t="shared" si="7"/>
        <v>90831.200000000012</v>
      </c>
    </row>
    <row r="25" spans="1:13" s="1077" customFormat="1" ht="24.95" customHeight="1" thickBot="1" x14ac:dyDescent="0.25">
      <c r="A25" s="1110"/>
      <c r="B25" s="1111" t="s">
        <v>296</v>
      </c>
      <c r="C25" s="1111"/>
      <c r="D25" s="1112">
        <f>SUM(D24)</f>
        <v>908312</v>
      </c>
      <c r="E25" s="1112">
        <f t="shared" ref="E25:M25" si="13">SUM(E24)</f>
        <v>227078</v>
      </c>
      <c r="F25" s="1112">
        <f t="shared" si="13"/>
        <v>272493.59999999998</v>
      </c>
      <c r="G25" s="1112">
        <f t="shared" si="13"/>
        <v>272493.59999999998</v>
      </c>
      <c r="H25" s="1112">
        <f t="shared" si="13"/>
        <v>681234</v>
      </c>
      <c r="I25" s="1112">
        <f t="shared" si="13"/>
        <v>136246.79999999999</v>
      </c>
      <c r="J25" s="1112">
        <f t="shared" si="13"/>
        <v>681234</v>
      </c>
      <c r="K25" s="1112">
        <f t="shared" si="13"/>
        <v>227078</v>
      </c>
      <c r="L25" s="1112">
        <f t="shared" si="13"/>
        <v>2270780</v>
      </c>
      <c r="M25" s="1113">
        <f t="shared" si="13"/>
        <v>90831.200000000012</v>
      </c>
    </row>
    <row r="26" spans="1:13" s="1077" customFormat="1" ht="24.95" customHeight="1" thickBot="1" x14ac:dyDescent="0.25">
      <c r="A26" s="1110"/>
      <c r="B26" s="1114" t="s">
        <v>464</v>
      </c>
      <c r="C26" s="1111"/>
      <c r="D26" s="1112">
        <f t="shared" ref="D26:M26" si="14">D13+D21+D23+D25</f>
        <v>13507076</v>
      </c>
      <c r="E26" s="1112">
        <f t="shared" si="14"/>
        <v>3376769</v>
      </c>
      <c r="F26" s="1112">
        <f t="shared" si="14"/>
        <v>4052122.8000000003</v>
      </c>
      <c r="G26" s="1112">
        <f t="shared" si="14"/>
        <v>4052122.8000000003</v>
      </c>
      <c r="H26" s="1112">
        <f t="shared" si="14"/>
        <v>10130307</v>
      </c>
      <c r="I26" s="1112">
        <f t="shared" si="14"/>
        <v>2026061.4000000001</v>
      </c>
      <c r="J26" s="1112">
        <f t="shared" si="14"/>
        <v>10130307</v>
      </c>
      <c r="K26" s="1112">
        <f t="shared" si="14"/>
        <v>440342</v>
      </c>
      <c r="L26" s="1112">
        <f t="shared" si="14"/>
        <v>30831263</v>
      </c>
      <c r="M26" s="1112">
        <f t="shared" si="14"/>
        <v>1350707.5999999999</v>
      </c>
    </row>
    <row r="27" spans="1:13" s="1077" customFormat="1" ht="18" x14ac:dyDescent="0.2">
      <c r="A27" s="1613" t="s">
        <v>786</v>
      </c>
      <c r="B27" s="1613"/>
      <c r="C27" s="1613"/>
      <c r="D27" s="1613"/>
      <c r="E27" s="1613"/>
      <c r="F27" s="1613"/>
      <c r="G27" s="1613"/>
      <c r="H27" s="1613"/>
      <c r="I27" s="1613"/>
      <c r="J27" s="1613"/>
      <c r="K27" s="1613"/>
      <c r="L27" s="1613"/>
      <c r="M27" s="1613"/>
    </row>
    <row r="28" spans="1:13" s="1077" customFormat="1" ht="18" x14ac:dyDescent="0.2">
      <c r="A28" s="1613" t="s">
        <v>863</v>
      </c>
      <c r="B28" s="1613"/>
      <c r="C28" s="1613"/>
      <c r="D28" s="1613"/>
      <c r="E28" s="1613"/>
      <c r="F28" s="1613"/>
      <c r="G28" s="1613"/>
      <c r="H28" s="1613"/>
      <c r="I28" s="1613"/>
      <c r="J28" s="1613"/>
      <c r="K28" s="1613"/>
      <c r="L28" s="1613"/>
      <c r="M28" s="1613"/>
    </row>
    <row r="29" spans="1:13" s="1077" customFormat="1" ht="18.75" thickBot="1" x14ac:dyDescent="0.25">
      <c r="A29" s="1115"/>
      <c r="B29" s="1613" t="s">
        <v>1397</v>
      </c>
      <c r="C29" s="1613"/>
      <c r="D29" s="1613"/>
      <c r="E29" s="1613"/>
      <c r="F29" s="1613"/>
      <c r="G29" s="1613"/>
      <c r="H29" s="1613"/>
      <c r="I29" s="1613"/>
      <c r="J29" s="1613"/>
      <c r="K29" s="1613"/>
      <c r="L29" s="1613"/>
      <c r="M29" s="1613"/>
    </row>
    <row r="30" spans="1:13" s="1077" customFormat="1" ht="24.95" customHeight="1" thickBot="1" x14ac:dyDescent="0.25">
      <c r="A30" s="1116" t="s">
        <v>864</v>
      </c>
      <c r="B30" s="1111" t="s">
        <v>865</v>
      </c>
      <c r="C30" s="1111" t="s">
        <v>866</v>
      </c>
      <c r="D30" s="1111"/>
      <c r="E30" s="1111" t="s">
        <v>1398</v>
      </c>
      <c r="F30" s="1111" t="s">
        <v>867</v>
      </c>
      <c r="G30" s="1111" t="s">
        <v>868</v>
      </c>
      <c r="H30" s="1111" t="s">
        <v>869</v>
      </c>
      <c r="I30" s="1111" t="s">
        <v>870</v>
      </c>
      <c r="J30" s="1111" t="s">
        <v>871</v>
      </c>
      <c r="K30" s="1111" t="s">
        <v>872</v>
      </c>
      <c r="L30" s="1111" t="s">
        <v>857</v>
      </c>
      <c r="M30" s="1117" t="s">
        <v>873</v>
      </c>
    </row>
    <row r="31" spans="1:13" s="1077" customFormat="1" ht="24.95" customHeight="1" thickBot="1" x14ac:dyDescent="0.25">
      <c r="A31" s="1118"/>
      <c r="B31" s="1119"/>
      <c r="C31" s="1120" t="s">
        <v>941</v>
      </c>
      <c r="D31" s="1121"/>
      <c r="E31" s="1121">
        <v>871787.04</v>
      </c>
      <c r="F31" s="1121"/>
      <c r="G31" s="1121">
        <f>E31*35%</f>
        <v>305125.46399999998</v>
      </c>
      <c r="H31" s="1121">
        <f>E31*20%</f>
        <v>174357.40800000002</v>
      </c>
      <c r="I31" s="1121">
        <v>9720</v>
      </c>
      <c r="J31" s="1121">
        <f>E31*5%</f>
        <v>43589.352000000006</v>
      </c>
      <c r="K31" s="1121">
        <f>E31*5%+(24000)</f>
        <v>67589.352000000014</v>
      </c>
      <c r="L31" s="1121">
        <f>SUM(H31:K31)</f>
        <v>295256.11200000008</v>
      </c>
      <c r="M31" s="1122">
        <f>E31*10%</f>
        <v>87178.704000000012</v>
      </c>
    </row>
    <row r="32" spans="1:13" s="1077" customFormat="1" ht="24.95" customHeight="1" thickBot="1" x14ac:dyDescent="0.25">
      <c r="A32" s="1123"/>
      <c r="B32" s="1124" t="s">
        <v>875</v>
      </c>
      <c r="C32" s="1125" t="s">
        <v>1401</v>
      </c>
      <c r="D32" s="1124"/>
      <c r="E32" s="1124">
        <f t="shared" ref="E32:M32" si="15">SUM(E31:E31)</f>
        <v>871787.04</v>
      </c>
      <c r="F32" s="1124">
        <f t="shared" si="15"/>
        <v>0</v>
      </c>
      <c r="G32" s="1124">
        <f t="shared" si="15"/>
        <v>305125.46399999998</v>
      </c>
      <c r="H32" s="1124">
        <f t="shared" si="15"/>
        <v>174357.40800000002</v>
      </c>
      <c r="I32" s="1124">
        <f t="shared" si="15"/>
        <v>9720</v>
      </c>
      <c r="J32" s="1124">
        <f t="shared" si="15"/>
        <v>43589.352000000006</v>
      </c>
      <c r="K32" s="1124">
        <f t="shared" si="15"/>
        <v>67589.352000000014</v>
      </c>
      <c r="L32" s="1124">
        <f t="shared" si="15"/>
        <v>295256.11200000008</v>
      </c>
      <c r="M32" s="1124">
        <f t="shared" si="15"/>
        <v>87178.704000000012</v>
      </c>
    </row>
    <row r="33" spans="1:13" s="1077" customFormat="1" ht="18" x14ac:dyDescent="0.2">
      <c r="A33" s="1613" t="s">
        <v>786</v>
      </c>
      <c r="B33" s="1613"/>
      <c r="C33" s="1613"/>
      <c r="D33" s="1613"/>
      <c r="E33" s="1613"/>
      <c r="F33" s="1613"/>
      <c r="G33" s="1613"/>
      <c r="H33" s="1613"/>
      <c r="I33" s="1613"/>
      <c r="J33" s="1613"/>
      <c r="K33" s="1613"/>
      <c r="L33" s="1613"/>
      <c r="M33" s="1613"/>
    </row>
    <row r="34" spans="1:13" s="1077" customFormat="1" ht="15" customHeight="1" x14ac:dyDescent="0.2">
      <c r="A34" s="1613" t="s">
        <v>876</v>
      </c>
      <c r="B34" s="1613"/>
      <c r="C34" s="1613"/>
      <c r="D34" s="1613"/>
      <c r="E34" s="1613"/>
      <c r="F34" s="1613"/>
      <c r="G34" s="1613"/>
      <c r="H34" s="1613"/>
      <c r="I34" s="1613"/>
      <c r="J34" s="1613"/>
      <c r="K34" s="1613"/>
      <c r="L34" s="1613"/>
      <c r="M34" s="1613"/>
    </row>
    <row r="35" spans="1:13" s="1077" customFormat="1" ht="18.75" thickBot="1" x14ac:dyDescent="0.25">
      <c r="A35" s="1613" t="s">
        <v>1397</v>
      </c>
      <c r="B35" s="1613"/>
      <c r="C35" s="1613"/>
      <c r="D35" s="1613"/>
      <c r="E35" s="1613"/>
      <c r="F35" s="1613"/>
      <c r="G35" s="1613"/>
      <c r="H35" s="1613"/>
      <c r="I35" s="1613"/>
      <c r="J35" s="1613"/>
      <c r="K35" s="1613"/>
      <c r="L35" s="1613"/>
      <c r="M35" s="1613"/>
    </row>
    <row r="36" spans="1:13" s="1077" customFormat="1" ht="33.75" thickBot="1" x14ac:dyDescent="0.25">
      <c r="A36" s="1126" t="s">
        <v>864</v>
      </c>
      <c r="B36" s="1127" t="s">
        <v>865</v>
      </c>
      <c r="C36" s="1127" t="s">
        <v>866</v>
      </c>
      <c r="D36" s="1127"/>
      <c r="E36" s="1127" t="s">
        <v>1399</v>
      </c>
      <c r="F36" s="1127" t="s">
        <v>867</v>
      </c>
      <c r="G36" s="1127" t="s">
        <v>868</v>
      </c>
      <c r="H36" s="1127" t="s">
        <v>869</v>
      </c>
      <c r="I36" s="1127" t="s">
        <v>870</v>
      </c>
      <c r="J36" s="1127" t="s">
        <v>851</v>
      </c>
      <c r="K36" s="1127" t="s">
        <v>878</v>
      </c>
      <c r="L36" s="1127" t="s">
        <v>879</v>
      </c>
      <c r="M36" s="1128" t="s">
        <v>873</v>
      </c>
    </row>
    <row r="37" spans="1:13" s="1077" customFormat="1" ht="24.95" customHeight="1" thickBot="1" x14ac:dyDescent="0.25">
      <c r="A37" s="1090">
        <v>1</v>
      </c>
      <c r="B37" s="1090"/>
      <c r="C37" s="1090" t="s">
        <v>1306</v>
      </c>
      <c r="D37" s="1091"/>
      <c r="E37" s="1091">
        <v>611989</v>
      </c>
      <c r="F37" s="1091"/>
      <c r="G37" s="1091">
        <f>E37*35%</f>
        <v>214196.15</v>
      </c>
      <c r="H37" s="1091">
        <f>E37*20%</f>
        <v>122397.8</v>
      </c>
      <c r="I37" s="1091">
        <v>8640</v>
      </c>
      <c r="J37" s="1091">
        <f>E37*5%</f>
        <v>30599.45</v>
      </c>
      <c r="K37" s="1091">
        <f>E37*5%+(24000)</f>
        <v>54599.45</v>
      </c>
      <c r="L37" s="1091">
        <f>SUM(G37:K37)</f>
        <v>430432.85000000003</v>
      </c>
      <c r="M37" s="1091">
        <f>E37*10%</f>
        <v>61198.9</v>
      </c>
    </row>
    <row r="38" spans="1:13" s="1077" customFormat="1" ht="24.95" customHeight="1" thickBot="1" x14ac:dyDescent="0.25">
      <c r="A38" s="1093"/>
      <c r="B38" s="1129" t="s">
        <v>296</v>
      </c>
      <c r="C38" s="1130">
        <v>1</v>
      </c>
      <c r="D38" s="1131">
        <f t="shared" ref="D38:M38" si="16">SUM(D37:D37)</f>
        <v>0</v>
      </c>
      <c r="E38" s="1131">
        <f t="shared" si="16"/>
        <v>611989</v>
      </c>
      <c r="F38" s="1131">
        <f t="shared" si="16"/>
        <v>0</v>
      </c>
      <c r="G38" s="1131">
        <f t="shared" si="16"/>
        <v>214196.15</v>
      </c>
      <c r="H38" s="1131">
        <f t="shared" si="16"/>
        <v>122397.8</v>
      </c>
      <c r="I38" s="1131">
        <f t="shared" si="16"/>
        <v>8640</v>
      </c>
      <c r="J38" s="1131">
        <f t="shared" si="16"/>
        <v>30599.45</v>
      </c>
      <c r="K38" s="1131">
        <f t="shared" si="16"/>
        <v>54599.45</v>
      </c>
      <c r="L38" s="1131">
        <f t="shared" si="16"/>
        <v>430432.85000000003</v>
      </c>
      <c r="M38" s="1132">
        <f t="shared" si="16"/>
        <v>61198.9</v>
      </c>
    </row>
    <row r="39" spans="1:13" s="1077" customFormat="1" ht="18" x14ac:dyDescent="0.2">
      <c r="A39" s="1613" t="s">
        <v>786</v>
      </c>
      <c r="B39" s="1613"/>
      <c r="C39" s="1613"/>
      <c r="D39" s="1613"/>
      <c r="E39" s="1613"/>
      <c r="F39" s="1613"/>
      <c r="G39" s="1613"/>
      <c r="H39" s="1613"/>
      <c r="I39" s="1613"/>
      <c r="J39" s="1613"/>
      <c r="K39" s="1613"/>
      <c r="L39" s="1613"/>
      <c r="M39" s="1613"/>
    </row>
    <row r="40" spans="1:13" s="1077" customFormat="1" ht="18" x14ac:dyDescent="0.2">
      <c r="A40" s="1613" t="s">
        <v>880</v>
      </c>
      <c r="B40" s="1613"/>
      <c r="C40" s="1613"/>
      <c r="D40" s="1613"/>
      <c r="E40" s="1613"/>
      <c r="F40" s="1613"/>
      <c r="G40" s="1613"/>
      <c r="H40" s="1613"/>
      <c r="I40" s="1613"/>
      <c r="J40" s="1613"/>
      <c r="K40" s="1613"/>
      <c r="L40" s="1613"/>
      <c r="M40" s="1613"/>
    </row>
    <row r="41" spans="1:13" s="1077" customFormat="1" ht="18.75" thickBot="1" x14ac:dyDescent="0.25">
      <c r="A41" s="1614" t="s">
        <v>1397</v>
      </c>
      <c r="B41" s="1614"/>
      <c r="C41" s="1614"/>
      <c r="D41" s="1614"/>
      <c r="E41" s="1614"/>
      <c r="F41" s="1614"/>
      <c r="G41" s="1614"/>
      <c r="H41" s="1614"/>
      <c r="I41" s="1614"/>
      <c r="J41" s="1614"/>
      <c r="K41" s="1614"/>
      <c r="L41" s="1614"/>
      <c r="M41" s="1614"/>
    </row>
    <row r="42" spans="1:13" s="1077" customFormat="1" ht="33.75" thickBot="1" x14ac:dyDescent="0.25">
      <c r="A42" s="1133" t="s">
        <v>847</v>
      </c>
      <c r="B42" s="1134" t="s">
        <v>848</v>
      </c>
      <c r="C42" s="1134" t="s">
        <v>849</v>
      </c>
      <c r="D42" s="1134" t="s">
        <v>1398</v>
      </c>
      <c r="E42" s="1134" t="s">
        <v>851</v>
      </c>
      <c r="F42" s="1134" t="s">
        <v>852</v>
      </c>
      <c r="G42" s="1134" t="s">
        <v>881</v>
      </c>
      <c r="H42" s="1134" t="s">
        <v>853</v>
      </c>
      <c r="I42" s="1134" t="s">
        <v>854</v>
      </c>
      <c r="J42" s="1134" t="s">
        <v>882</v>
      </c>
      <c r="K42" s="1134" t="s">
        <v>856</v>
      </c>
      <c r="L42" s="1134" t="s">
        <v>883</v>
      </c>
      <c r="M42" s="1135" t="s">
        <v>858</v>
      </c>
    </row>
    <row r="43" spans="1:13" s="1077" customFormat="1" ht="24.95" customHeight="1" thickBot="1" x14ac:dyDescent="0.25">
      <c r="A43" s="1136">
        <v>1</v>
      </c>
      <c r="B43" s="1107"/>
      <c r="C43" s="1107" t="s">
        <v>884</v>
      </c>
      <c r="D43" s="1107">
        <v>809300</v>
      </c>
      <c r="E43" s="1107">
        <f>D43*30%</f>
        <v>242790</v>
      </c>
      <c r="F43" s="1107">
        <f>D43*30%</f>
        <v>242790</v>
      </c>
      <c r="G43" s="1107">
        <f>D43*25%</f>
        <v>202325</v>
      </c>
      <c r="H43" s="1107">
        <f>D43*75%</f>
        <v>606975</v>
      </c>
      <c r="I43" s="1107">
        <f>D43*15%</f>
        <v>121395</v>
      </c>
      <c r="J43" s="1107">
        <f>D43*75%</f>
        <v>606975</v>
      </c>
      <c r="K43" s="1107">
        <v>0</v>
      </c>
      <c r="L43" s="1107">
        <v>2023250</v>
      </c>
      <c r="M43" s="1109">
        <v>0</v>
      </c>
    </row>
    <row r="44" spans="1:13" s="1140" customFormat="1" ht="24.95" customHeight="1" thickBot="1" x14ac:dyDescent="0.25">
      <c r="A44" s="1137"/>
      <c r="B44" s="1138" t="s">
        <v>296</v>
      </c>
      <c r="C44" s="1138"/>
      <c r="D44" s="1138">
        <v>809300</v>
      </c>
      <c r="E44" s="1138">
        <v>242790</v>
      </c>
      <c r="F44" s="1138">
        <v>242790</v>
      </c>
      <c r="G44" s="1138">
        <v>202325</v>
      </c>
      <c r="H44" s="1138">
        <v>606975</v>
      </c>
      <c r="I44" s="1138">
        <v>121395</v>
      </c>
      <c r="J44" s="1138">
        <v>606975</v>
      </c>
      <c r="K44" s="1138">
        <v>0</v>
      </c>
      <c r="L44" s="1138">
        <v>2023250</v>
      </c>
      <c r="M44" s="1139"/>
    </row>
    <row r="45" spans="1:13" s="1077" customFormat="1" ht="18" x14ac:dyDescent="0.2">
      <c r="A45" s="1613" t="s">
        <v>786</v>
      </c>
      <c r="B45" s="1613"/>
      <c r="C45" s="1613"/>
      <c r="D45" s="1613"/>
      <c r="E45" s="1613"/>
      <c r="F45" s="1613"/>
      <c r="G45" s="1613"/>
      <c r="H45" s="1613"/>
      <c r="I45" s="1613"/>
      <c r="J45" s="1613"/>
      <c r="K45" s="1613"/>
      <c r="L45" s="1613"/>
      <c r="M45" s="1613"/>
    </row>
    <row r="46" spans="1:13" s="1077" customFormat="1" ht="18" x14ac:dyDescent="0.2">
      <c r="A46" s="1613" t="s">
        <v>885</v>
      </c>
      <c r="B46" s="1613"/>
      <c r="C46" s="1613"/>
      <c r="D46" s="1613"/>
      <c r="E46" s="1613"/>
      <c r="F46" s="1613"/>
      <c r="G46" s="1613"/>
      <c r="H46" s="1613"/>
      <c r="I46" s="1613"/>
      <c r="J46" s="1613"/>
      <c r="K46" s="1613"/>
      <c r="L46" s="1613"/>
      <c r="M46" s="1613"/>
    </row>
    <row r="47" spans="1:13" s="1077" customFormat="1" ht="18.75" thickBot="1" x14ac:dyDescent="0.25">
      <c r="A47" s="1613" t="s">
        <v>1397</v>
      </c>
      <c r="B47" s="1613"/>
      <c r="C47" s="1613"/>
      <c r="D47" s="1613"/>
      <c r="E47" s="1613"/>
      <c r="F47" s="1613"/>
      <c r="G47" s="1613"/>
      <c r="H47" s="1613"/>
      <c r="I47" s="1613"/>
      <c r="J47" s="1613"/>
      <c r="K47" s="1613"/>
      <c r="L47" s="1613"/>
      <c r="M47" s="1613"/>
    </row>
    <row r="48" spans="1:13" s="1077" customFormat="1" ht="33.75" thickBot="1" x14ac:dyDescent="0.25">
      <c r="A48" s="1141" t="s">
        <v>847</v>
      </c>
      <c r="B48" s="1142" t="s">
        <v>848</v>
      </c>
      <c r="C48" s="1075" t="s">
        <v>1398</v>
      </c>
      <c r="D48" s="1075" t="s">
        <v>886</v>
      </c>
      <c r="E48" s="1075" t="s">
        <v>851</v>
      </c>
      <c r="F48" s="1075" t="s">
        <v>852</v>
      </c>
      <c r="G48" s="1075" t="s">
        <v>881</v>
      </c>
      <c r="H48" s="1075" t="s">
        <v>853</v>
      </c>
      <c r="I48" s="1075" t="s">
        <v>854</v>
      </c>
      <c r="J48" s="1075" t="s">
        <v>882</v>
      </c>
      <c r="K48" s="1075" t="s">
        <v>1046</v>
      </c>
      <c r="L48" s="1075" t="s">
        <v>883</v>
      </c>
      <c r="M48" s="1076" t="s">
        <v>858</v>
      </c>
    </row>
    <row r="49" spans="1:13" s="1077" customFormat="1" ht="24.95" customHeight="1" x14ac:dyDescent="0.2">
      <c r="A49" s="1143">
        <v>1</v>
      </c>
      <c r="B49" s="1080"/>
      <c r="C49" s="1081">
        <v>760076</v>
      </c>
      <c r="D49" s="1081">
        <f t="shared" ref="D49:D56" si="17">C49*25%</f>
        <v>190019</v>
      </c>
      <c r="E49" s="1081">
        <f t="shared" ref="E49:E56" si="18">C49*30%</f>
        <v>228022.8</v>
      </c>
      <c r="F49" s="1081">
        <f t="shared" ref="F49:F56" si="19">C49*30%</f>
        <v>228022.8</v>
      </c>
      <c r="G49" s="1081">
        <f t="shared" ref="G49:G56" si="20">C49*25%</f>
        <v>190019</v>
      </c>
      <c r="H49" s="1081">
        <f t="shared" ref="H49:H56" si="21">C49*75%</f>
        <v>570057</v>
      </c>
      <c r="I49" s="1081">
        <f t="shared" ref="I49:I56" si="22">C49*15%</f>
        <v>114011.4</v>
      </c>
      <c r="J49" s="1081">
        <f t="shared" ref="J49:J56" si="23">C49*75%</f>
        <v>570057</v>
      </c>
      <c r="K49" s="1081"/>
      <c r="L49" s="1081">
        <f t="shared" ref="L49:L56" si="24">SUM(D49:K49)</f>
        <v>2090209</v>
      </c>
      <c r="M49" s="1082">
        <f t="shared" ref="M49:M56" si="25">C49*10%</f>
        <v>76007.600000000006</v>
      </c>
    </row>
    <row r="50" spans="1:13" s="1077" customFormat="1" ht="24.95" customHeight="1" x14ac:dyDescent="0.2">
      <c r="A50" s="1102">
        <v>2</v>
      </c>
      <c r="B50" s="1085"/>
      <c r="C50" s="1086">
        <v>760076</v>
      </c>
      <c r="D50" s="1086">
        <f t="shared" si="17"/>
        <v>190019</v>
      </c>
      <c r="E50" s="1086">
        <f t="shared" si="18"/>
        <v>228022.8</v>
      </c>
      <c r="F50" s="1086">
        <f t="shared" si="19"/>
        <v>228022.8</v>
      </c>
      <c r="G50" s="1086">
        <f t="shared" si="20"/>
        <v>190019</v>
      </c>
      <c r="H50" s="1086">
        <f t="shared" si="21"/>
        <v>570057</v>
      </c>
      <c r="I50" s="1086">
        <f t="shared" si="22"/>
        <v>114011.4</v>
      </c>
      <c r="J50" s="1086">
        <f t="shared" si="23"/>
        <v>570057</v>
      </c>
      <c r="K50" s="1086"/>
      <c r="L50" s="1086">
        <f t="shared" si="24"/>
        <v>2090209</v>
      </c>
      <c r="M50" s="1087">
        <f t="shared" si="25"/>
        <v>76007.600000000006</v>
      </c>
    </row>
    <row r="51" spans="1:13" s="1077" customFormat="1" ht="24.95" customHeight="1" x14ac:dyDescent="0.2">
      <c r="A51" s="1102">
        <v>3</v>
      </c>
      <c r="B51" s="1085"/>
      <c r="C51" s="1086">
        <v>760076</v>
      </c>
      <c r="D51" s="1086">
        <f t="shared" si="17"/>
        <v>190019</v>
      </c>
      <c r="E51" s="1086">
        <f t="shared" si="18"/>
        <v>228022.8</v>
      </c>
      <c r="F51" s="1086">
        <f t="shared" si="19"/>
        <v>228022.8</v>
      </c>
      <c r="G51" s="1086">
        <f t="shared" si="20"/>
        <v>190019</v>
      </c>
      <c r="H51" s="1086">
        <f t="shared" si="21"/>
        <v>570057</v>
      </c>
      <c r="I51" s="1086">
        <f t="shared" si="22"/>
        <v>114011.4</v>
      </c>
      <c r="J51" s="1086">
        <f t="shared" si="23"/>
        <v>570057</v>
      </c>
      <c r="K51" s="1086"/>
      <c r="L51" s="1086">
        <f t="shared" si="24"/>
        <v>2090209</v>
      </c>
      <c r="M51" s="1087">
        <f t="shared" si="25"/>
        <v>76007.600000000006</v>
      </c>
    </row>
    <row r="52" spans="1:13" s="1077" customFormat="1" ht="24.95" customHeight="1" x14ac:dyDescent="0.2">
      <c r="A52" s="1102">
        <v>4</v>
      </c>
      <c r="B52" s="1085"/>
      <c r="C52" s="1086">
        <v>760076</v>
      </c>
      <c r="D52" s="1086">
        <f t="shared" si="17"/>
        <v>190019</v>
      </c>
      <c r="E52" s="1086">
        <f t="shared" si="18"/>
        <v>228022.8</v>
      </c>
      <c r="F52" s="1086">
        <f t="shared" si="19"/>
        <v>228022.8</v>
      </c>
      <c r="G52" s="1086">
        <f t="shared" si="20"/>
        <v>190019</v>
      </c>
      <c r="H52" s="1086">
        <f t="shared" si="21"/>
        <v>570057</v>
      </c>
      <c r="I52" s="1086">
        <f t="shared" si="22"/>
        <v>114011.4</v>
      </c>
      <c r="J52" s="1086">
        <f t="shared" si="23"/>
        <v>570057</v>
      </c>
      <c r="K52" s="1086"/>
      <c r="L52" s="1086">
        <f t="shared" si="24"/>
        <v>2090209</v>
      </c>
      <c r="M52" s="1087">
        <f t="shared" si="25"/>
        <v>76007.600000000006</v>
      </c>
    </row>
    <row r="53" spans="1:13" s="1077" customFormat="1" ht="24.95" customHeight="1" x14ac:dyDescent="0.2">
      <c r="A53" s="1102">
        <v>5</v>
      </c>
      <c r="B53" s="1085"/>
      <c r="C53" s="1086">
        <v>760076</v>
      </c>
      <c r="D53" s="1086">
        <f t="shared" si="17"/>
        <v>190019</v>
      </c>
      <c r="E53" s="1086">
        <f t="shared" si="18"/>
        <v>228022.8</v>
      </c>
      <c r="F53" s="1086">
        <f t="shared" si="19"/>
        <v>228022.8</v>
      </c>
      <c r="G53" s="1086">
        <f t="shared" si="20"/>
        <v>190019</v>
      </c>
      <c r="H53" s="1086">
        <f t="shared" si="21"/>
        <v>570057</v>
      </c>
      <c r="I53" s="1086">
        <f t="shared" si="22"/>
        <v>114011.4</v>
      </c>
      <c r="J53" s="1086">
        <f t="shared" si="23"/>
        <v>570057</v>
      </c>
      <c r="K53" s="1086"/>
      <c r="L53" s="1086">
        <f t="shared" si="24"/>
        <v>2090209</v>
      </c>
      <c r="M53" s="1087">
        <f t="shared" si="25"/>
        <v>76007.600000000006</v>
      </c>
    </row>
    <row r="54" spans="1:13" s="1077" customFormat="1" ht="24.95" customHeight="1" x14ac:dyDescent="0.2">
      <c r="A54" s="1102">
        <v>6</v>
      </c>
      <c r="B54" s="1085"/>
      <c r="C54" s="1086">
        <v>760076</v>
      </c>
      <c r="D54" s="1086">
        <f t="shared" si="17"/>
        <v>190019</v>
      </c>
      <c r="E54" s="1086">
        <f t="shared" si="18"/>
        <v>228022.8</v>
      </c>
      <c r="F54" s="1086">
        <f t="shared" si="19"/>
        <v>228022.8</v>
      </c>
      <c r="G54" s="1086">
        <f t="shared" si="20"/>
        <v>190019</v>
      </c>
      <c r="H54" s="1086">
        <f t="shared" si="21"/>
        <v>570057</v>
      </c>
      <c r="I54" s="1086">
        <f t="shared" si="22"/>
        <v>114011.4</v>
      </c>
      <c r="J54" s="1086">
        <f t="shared" si="23"/>
        <v>570057</v>
      </c>
      <c r="K54" s="1086"/>
      <c r="L54" s="1086">
        <f t="shared" si="24"/>
        <v>2090209</v>
      </c>
      <c r="M54" s="1087">
        <f t="shared" si="25"/>
        <v>76007.600000000006</v>
      </c>
    </row>
    <row r="55" spans="1:13" s="1077" customFormat="1" ht="24.95" customHeight="1" x14ac:dyDescent="0.2">
      <c r="A55" s="1102">
        <v>7</v>
      </c>
      <c r="B55" s="1085"/>
      <c r="C55" s="1086">
        <v>760076</v>
      </c>
      <c r="D55" s="1086">
        <f t="shared" si="17"/>
        <v>190019</v>
      </c>
      <c r="E55" s="1086">
        <f t="shared" si="18"/>
        <v>228022.8</v>
      </c>
      <c r="F55" s="1086">
        <f t="shared" si="19"/>
        <v>228022.8</v>
      </c>
      <c r="G55" s="1086">
        <f t="shared" si="20"/>
        <v>190019</v>
      </c>
      <c r="H55" s="1086">
        <f t="shared" si="21"/>
        <v>570057</v>
      </c>
      <c r="I55" s="1086">
        <f t="shared" si="22"/>
        <v>114011.4</v>
      </c>
      <c r="J55" s="1086">
        <f t="shared" si="23"/>
        <v>570057</v>
      </c>
      <c r="K55" s="1086"/>
      <c r="L55" s="1086">
        <f t="shared" si="24"/>
        <v>2090209</v>
      </c>
      <c r="M55" s="1087">
        <f t="shared" si="25"/>
        <v>76007.600000000006</v>
      </c>
    </row>
    <row r="56" spans="1:13" s="1077" customFormat="1" ht="24.95" customHeight="1" x14ac:dyDescent="0.2">
      <c r="A56" s="1102">
        <v>8</v>
      </c>
      <c r="B56" s="1085"/>
      <c r="C56" s="1086">
        <v>760076</v>
      </c>
      <c r="D56" s="1086">
        <f t="shared" si="17"/>
        <v>190019</v>
      </c>
      <c r="E56" s="1086">
        <f t="shared" si="18"/>
        <v>228022.8</v>
      </c>
      <c r="F56" s="1086">
        <f t="shared" si="19"/>
        <v>228022.8</v>
      </c>
      <c r="G56" s="1086">
        <f t="shared" si="20"/>
        <v>190019</v>
      </c>
      <c r="H56" s="1086">
        <f t="shared" si="21"/>
        <v>570057</v>
      </c>
      <c r="I56" s="1086">
        <f t="shared" si="22"/>
        <v>114011.4</v>
      </c>
      <c r="J56" s="1086">
        <f t="shared" si="23"/>
        <v>570057</v>
      </c>
      <c r="K56" s="1086"/>
      <c r="L56" s="1086">
        <f t="shared" si="24"/>
        <v>2090209</v>
      </c>
      <c r="M56" s="1087">
        <f t="shared" si="25"/>
        <v>76007.600000000006</v>
      </c>
    </row>
    <row r="57" spans="1:13" s="1077" customFormat="1" ht="24.95" customHeight="1" x14ac:dyDescent="0.2">
      <c r="A57" s="1097">
        <v>9</v>
      </c>
      <c r="B57" s="1099"/>
      <c r="C57" s="1100">
        <v>810000</v>
      </c>
      <c r="D57" s="1100">
        <f>C57*25%</f>
        <v>202500</v>
      </c>
      <c r="E57" s="1100">
        <f>C57*30%</f>
        <v>243000</v>
      </c>
      <c r="F57" s="1100">
        <f>C57*30%</f>
        <v>243000</v>
      </c>
      <c r="G57" s="1100">
        <f>C57*25%</f>
        <v>202500</v>
      </c>
      <c r="H57" s="1100">
        <f>C57*75%</f>
        <v>607500</v>
      </c>
      <c r="I57" s="1100">
        <f>C57*15%</f>
        <v>121500</v>
      </c>
      <c r="J57" s="1100">
        <f>C57*75%</f>
        <v>607500</v>
      </c>
      <c r="K57" s="1100">
        <f>C57*22%</f>
        <v>178200</v>
      </c>
      <c r="L57" s="1100">
        <f>SUM(D57:K57)</f>
        <v>2405700</v>
      </c>
      <c r="M57" s="1101">
        <f>C57*10%</f>
        <v>81000</v>
      </c>
    </row>
    <row r="58" spans="1:13" s="1077" customFormat="1" ht="24.95" customHeight="1" x14ac:dyDescent="0.2">
      <c r="A58" s="1097">
        <v>10</v>
      </c>
      <c r="B58" s="1099"/>
      <c r="C58" s="1100">
        <v>811300</v>
      </c>
      <c r="D58" s="1100">
        <f>C58*25%</f>
        <v>202825</v>
      </c>
      <c r="E58" s="1100">
        <f>C58*30%</f>
        <v>243390</v>
      </c>
      <c r="F58" s="1100">
        <f>C58*30%</f>
        <v>243390</v>
      </c>
      <c r="G58" s="1100">
        <f>C58*25%</f>
        <v>202825</v>
      </c>
      <c r="H58" s="1100">
        <f>C58*75%</f>
        <v>608475</v>
      </c>
      <c r="I58" s="1100">
        <f>C58*15%</f>
        <v>121695</v>
      </c>
      <c r="J58" s="1100">
        <f>C58*75%</f>
        <v>608475</v>
      </c>
      <c r="K58" s="1100">
        <f>C58*25%</f>
        <v>202825</v>
      </c>
      <c r="L58" s="1100">
        <f>SUM(D58:K58)</f>
        <v>2433900</v>
      </c>
      <c r="M58" s="1101">
        <f>C58*10%</f>
        <v>81130</v>
      </c>
    </row>
    <row r="59" spans="1:13" s="1077" customFormat="1" ht="24.95" customHeight="1" thickBot="1" x14ac:dyDescent="0.25">
      <c r="A59" s="1144"/>
      <c r="B59" s="1145" t="s">
        <v>464</v>
      </c>
      <c r="C59" s="1124">
        <f>SUM(C49:C58)</f>
        <v>7701908</v>
      </c>
      <c r="D59" s="1124">
        <f t="shared" ref="D59:M59" si="26">SUM(D49:D58)</f>
        <v>1925477</v>
      </c>
      <c r="E59" s="1124">
        <f t="shared" si="26"/>
        <v>2310572.4000000004</v>
      </c>
      <c r="F59" s="1124">
        <f t="shared" si="26"/>
        <v>2310572.4000000004</v>
      </c>
      <c r="G59" s="1124">
        <f t="shared" si="26"/>
        <v>1925477</v>
      </c>
      <c r="H59" s="1124">
        <f t="shared" si="26"/>
        <v>5776431</v>
      </c>
      <c r="I59" s="1124">
        <f t="shared" si="26"/>
        <v>1155286.2000000002</v>
      </c>
      <c r="J59" s="1124">
        <f t="shared" si="26"/>
        <v>5776431</v>
      </c>
      <c r="K59" s="1124">
        <f t="shared" si="26"/>
        <v>381025</v>
      </c>
      <c r="L59" s="1124">
        <f t="shared" si="26"/>
        <v>21561272</v>
      </c>
      <c r="M59" s="1124">
        <f t="shared" si="26"/>
        <v>770190.79999999993</v>
      </c>
    </row>
  </sheetData>
  <mergeCells count="15">
    <mergeCell ref="B29:M29"/>
    <mergeCell ref="A1:M1"/>
    <mergeCell ref="A2:M2"/>
    <mergeCell ref="A3:M3"/>
    <mergeCell ref="A27:M27"/>
    <mergeCell ref="A28:M28"/>
    <mergeCell ref="A45:M45"/>
    <mergeCell ref="A46:M46"/>
    <mergeCell ref="A47:M47"/>
    <mergeCell ref="A33:M33"/>
    <mergeCell ref="A34:M34"/>
    <mergeCell ref="A35:M35"/>
    <mergeCell ref="A39:M39"/>
    <mergeCell ref="A40:M40"/>
    <mergeCell ref="A41:M41"/>
  </mergeCells>
  <pageMargins left="0.2" right="0.2" top="0.75" bottom="0.75" header="0.3" footer="0.3"/>
  <pageSetup paperSize="9" scale="70" orientation="landscape" verticalDpi="300" r:id="rId1"/>
  <rowBreaks count="4" manualBreakCount="4">
    <brk id="26" max="16383" man="1"/>
    <brk id="32" max="16383" man="1"/>
    <brk id="38" max="16383" man="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86E75-A2D5-466A-8A29-41350FE0BAAE}">
  <dimension ref="A1:M183"/>
  <sheetViews>
    <sheetView view="pageBreakPreview" topLeftCell="A130" zoomScale="55" zoomScaleNormal="100" zoomScaleSheetLayoutView="55" workbookViewId="0">
      <selection activeCell="A147" sqref="A147:IV150"/>
    </sheetView>
  </sheetViews>
  <sheetFormatPr defaultRowHeight="15" x14ac:dyDescent="0.2"/>
  <cols>
    <col min="1" max="1" width="9.28125" customWidth="1"/>
    <col min="2" max="2" width="28.78515625" customWidth="1"/>
    <col min="3" max="3" width="12.23828125" customWidth="1"/>
    <col min="4" max="4" width="27.0390625" customWidth="1"/>
    <col min="5" max="5" width="16.54296875" customWidth="1"/>
    <col min="6" max="6" width="25.15234375" customWidth="1"/>
    <col min="7" max="7" width="26.76953125" customWidth="1"/>
    <col min="8" max="8" width="23.67578125" customWidth="1"/>
    <col min="9" max="9" width="16.0078125" customWidth="1"/>
    <col min="10" max="10" width="19.7734375" customWidth="1"/>
    <col min="11" max="11" width="16.54296875" customWidth="1"/>
    <col min="12" max="12" width="16.6796875" customWidth="1"/>
    <col min="13" max="13" width="20.58203125" customWidth="1"/>
  </cols>
  <sheetData>
    <row r="1" spans="1:13" ht="19.5" x14ac:dyDescent="0.2">
      <c r="A1" s="1615" t="s">
        <v>786</v>
      </c>
      <c r="B1" s="1615"/>
      <c r="C1" s="1615"/>
      <c r="D1" s="1615"/>
      <c r="E1" s="1615"/>
      <c r="F1" s="1615"/>
      <c r="G1" s="1615"/>
      <c r="H1" s="1615"/>
      <c r="I1" s="1615"/>
      <c r="J1" s="1615"/>
      <c r="K1" s="1615"/>
      <c r="L1" s="1615"/>
    </row>
    <row r="2" spans="1:13" ht="17.25" x14ac:dyDescent="0.2">
      <c r="A2" s="1613" t="s">
        <v>1515</v>
      </c>
      <c r="B2" s="1613"/>
      <c r="C2" s="1613"/>
      <c r="D2" s="1613"/>
      <c r="E2" s="1613"/>
      <c r="F2" s="1613"/>
      <c r="G2" s="1613"/>
      <c r="H2" s="1613"/>
      <c r="I2" s="1613"/>
      <c r="J2" s="1613"/>
      <c r="K2" s="1613"/>
      <c r="L2" s="1613"/>
    </row>
    <row r="3" spans="1:13" ht="17.25" x14ac:dyDescent="0.2">
      <c r="A3" s="1613" t="s">
        <v>1397</v>
      </c>
      <c r="B3" s="1613"/>
      <c r="C3" s="1613"/>
      <c r="D3" s="1613"/>
      <c r="E3" s="1613"/>
      <c r="F3" s="1613"/>
      <c r="G3" s="1613"/>
      <c r="H3" s="1613"/>
      <c r="I3" s="1613"/>
      <c r="J3" s="1613"/>
      <c r="K3" s="1613"/>
      <c r="L3" s="1613"/>
    </row>
    <row r="6" spans="1:13" ht="15.75" thickBot="1" x14ac:dyDescent="0.25"/>
    <row r="7" spans="1:13" s="440" customFormat="1" ht="56.25" customHeight="1" thickBot="1" x14ac:dyDescent="0.25">
      <c r="A7" s="1260" t="s">
        <v>864</v>
      </c>
      <c r="B7" s="1261" t="s">
        <v>865</v>
      </c>
      <c r="C7" s="1261" t="s">
        <v>1402</v>
      </c>
      <c r="D7" s="1261" t="s">
        <v>1399</v>
      </c>
      <c r="E7" s="1261" t="s">
        <v>890</v>
      </c>
      <c r="F7" s="1261" t="s">
        <v>992</v>
      </c>
      <c r="G7" s="1261" t="s">
        <v>993</v>
      </c>
      <c r="H7" s="1261" t="s">
        <v>994</v>
      </c>
      <c r="I7" s="1261"/>
      <c r="J7" s="1261"/>
      <c r="K7" s="1261"/>
      <c r="L7" s="1261"/>
      <c r="M7" s="1262" t="s">
        <v>873</v>
      </c>
    </row>
    <row r="8" spans="1:13" ht="24.95" customHeight="1" x14ac:dyDescent="0.2">
      <c r="A8" s="1163">
        <v>1</v>
      </c>
      <c r="B8" s="1189" t="s">
        <v>1441</v>
      </c>
      <c r="C8" s="1080" t="s">
        <v>1440</v>
      </c>
      <c r="D8" s="1081">
        <v>326768</v>
      </c>
      <c r="E8" s="1188"/>
      <c r="F8" s="1081">
        <v>56400</v>
      </c>
      <c r="G8" s="1081">
        <v>22476</v>
      </c>
      <c r="H8" s="1081" t="s">
        <v>995</v>
      </c>
      <c r="I8" s="1081"/>
      <c r="J8" s="1081"/>
      <c r="K8" s="1081"/>
      <c r="L8" s="1081"/>
      <c r="M8" s="1082"/>
    </row>
    <row r="9" spans="1:13" ht="24.95" customHeight="1" x14ac:dyDescent="0.2">
      <c r="A9" s="1168">
        <v>2</v>
      </c>
      <c r="B9" s="1196" t="s">
        <v>1441</v>
      </c>
      <c r="C9" s="1085" t="s">
        <v>1440</v>
      </c>
      <c r="D9" s="1086">
        <v>326768</v>
      </c>
      <c r="E9" s="1197"/>
      <c r="F9" s="1086">
        <v>56400</v>
      </c>
      <c r="G9" s="1086">
        <v>22476</v>
      </c>
      <c r="H9" s="1086"/>
      <c r="I9" s="1086"/>
      <c r="J9" s="1086"/>
      <c r="K9" s="1086"/>
      <c r="L9" s="1086"/>
      <c r="M9" s="1087"/>
    </row>
    <row r="10" spans="1:13" ht="24.95" customHeight="1" x14ac:dyDescent="0.2">
      <c r="A10" s="1168">
        <v>3</v>
      </c>
      <c r="B10" s="1196" t="s">
        <v>1441</v>
      </c>
      <c r="C10" s="1085" t="s">
        <v>1440</v>
      </c>
      <c r="D10" s="1086">
        <v>326768</v>
      </c>
      <c r="E10" s="1197"/>
      <c r="F10" s="1086">
        <v>56400</v>
      </c>
      <c r="G10" s="1086">
        <v>22476</v>
      </c>
      <c r="H10" s="1086"/>
      <c r="I10" s="1086"/>
      <c r="J10" s="1086"/>
      <c r="K10" s="1086"/>
      <c r="L10" s="1086"/>
      <c r="M10" s="1087"/>
    </row>
    <row r="11" spans="1:13" ht="24.95" customHeight="1" x14ac:dyDescent="0.2">
      <c r="A11" s="1168">
        <v>4</v>
      </c>
      <c r="B11" s="1196" t="s">
        <v>1441</v>
      </c>
      <c r="C11" s="1085" t="s">
        <v>1440</v>
      </c>
      <c r="D11" s="1086">
        <v>326768</v>
      </c>
      <c r="E11" s="1197"/>
      <c r="F11" s="1086">
        <v>56400</v>
      </c>
      <c r="G11" s="1086">
        <v>22476</v>
      </c>
      <c r="H11" s="1086"/>
      <c r="I11" s="1086"/>
      <c r="J11" s="1086"/>
      <c r="K11" s="1086"/>
      <c r="L11" s="1086"/>
      <c r="M11" s="1087"/>
    </row>
    <row r="12" spans="1:13" ht="24.95" customHeight="1" x14ac:dyDescent="0.2">
      <c r="A12" s="1168">
        <v>5</v>
      </c>
      <c r="B12" s="1196" t="s">
        <v>1441</v>
      </c>
      <c r="C12" s="1085" t="s">
        <v>1440</v>
      </c>
      <c r="D12" s="1086">
        <v>326768</v>
      </c>
      <c r="E12" s="1197"/>
      <c r="F12" s="1086">
        <v>56400</v>
      </c>
      <c r="G12" s="1086">
        <v>22476</v>
      </c>
      <c r="H12" s="1086"/>
      <c r="I12" s="1086"/>
      <c r="J12" s="1086"/>
      <c r="K12" s="1086"/>
      <c r="L12" s="1086"/>
      <c r="M12" s="1087"/>
    </row>
    <row r="13" spans="1:13" ht="24.95" customHeight="1" x14ac:dyDescent="0.2">
      <c r="A13" s="1168">
        <v>6</v>
      </c>
      <c r="B13" s="1196" t="s">
        <v>1441</v>
      </c>
      <c r="C13" s="1085" t="s">
        <v>1440</v>
      </c>
      <c r="D13" s="1086">
        <v>326768</v>
      </c>
      <c r="E13" s="1197"/>
      <c r="F13" s="1086">
        <v>56400</v>
      </c>
      <c r="G13" s="1086">
        <v>22476</v>
      </c>
      <c r="H13" s="1086"/>
      <c r="I13" s="1086"/>
      <c r="J13" s="1086"/>
      <c r="K13" s="1086"/>
      <c r="L13" s="1086"/>
      <c r="M13" s="1087"/>
    </row>
    <row r="14" spans="1:13" ht="24.95" customHeight="1" x14ac:dyDescent="0.2">
      <c r="A14" s="1168">
        <v>7</v>
      </c>
      <c r="B14" s="1196" t="s">
        <v>1441</v>
      </c>
      <c r="C14" s="1085" t="s">
        <v>1440</v>
      </c>
      <c r="D14" s="1086">
        <v>326768</v>
      </c>
      <c r="E14" s="1197"/>
      <c r="F14" s="1086">
        <v>56400</v>
      </c>
      <c r="G14" s="1086">
        <v>22476</v>
      </c>
      <c r="H14" s="1086"/>
      <c r="I14" s="1086"/>
      <c r="J14" s="1086"/>
      <c r="K14" s="1086"/>
      <c r="L14" s="1086"/>
      <c r="M14" s="1087"/>
    </row>
    <row r="15" spans="1:13" ht="24.95" customHeight="1" x14ac:dyDescent="0.2">
      <c r="A15" s="1168">
        <v>8</v>
      </c>
      <c r="B15" s="1196" t="s">
        <v>1441</v>
      </c>
      <c r="C15" s="1085" t="s">
        <v>1440</v>
      </c>
      <c r="D15" s="1086">
        <v>326768</v>
      </c>
      <c r="E15" s="1197"/>
      <c r="F15" s="1086">
        <v>56400</v>
      </c>
      <c r="G15" s="1086">
        <v>22476</v>
      </c>
      <c r="H15" s="1086"/>
      <c r="I15" s="1086"/>
      <c r="J15" s="1086"/>
      <c r="K15" s="1086"/>
      <c r="L15" s="1086"/>
      <c r="M15" s="1087"/>
    </row>
    <row r="16" spans="1:13" ht="24.95" customHeight="1" x14ac:dyDescent="0.2">
      <c r="A16" s="1168">
        <v>9</v>
      </c>
      <c r="B16" s="1196" t="s">
        <v>1441</v>
      </c>
      <c r="C16" s="1085" t="s">
        <v>1440</v>
      </c>
      <c r="D16" s="1086">
        <v>326768</v>
      </c>
      <c r="E16" s="1197"/>
      <c r="F16" s="1086">
        <v>56400</v>
      </c>
      <c r="G16" s="1086">
        <v>22476</v>
      </c>
      <c r="H16" s="1086"/>
      <c r="I16" s="1086"/>
      <c r="J16" s="1086"/>
      <c r="K16" s="1086"/>
      <c r="L16" s="1086"/>
      <c r="M16" s="1087"/>
    </row>
    <row r="17" spans="1:13" ht="24.95" customHeight="1" x14ac:dyDescent="0.2">
      <c r="A17" s="1168">
        <v>10</v>
      </c>
      <c r="B17" s="1196" t="s">
        <v>1441</v>
      </c>
      <c r="C17" s="1085" t="s">
        <v>1440</v>
      </c>
      <c r="D17" s="1086">
        <v>326768</v>
      </c>
      <c r="E17" s="1197"/>
      <c r="F17" s="1086">
        <v>56400</v>
      </c>
      <c r="G17" s="1086">
        <v>22476</v>
      </c>
      <c r="H17" s="1086"/>
      <c r="I17" s="1086"/>
      <c r="J17" s="1086"/>
      <c r="K17" s="1086"/>
      <c r="L17" s="1086"/>
      <c r="M17" s="1087"/>
    </row>
    <row r="18" spans="1:13" ht="24.95" customHeight="1" x14ac:dyDescent="0.2">
      <c r="A18" s="1168">
        <v>31</v>
      </c>
      <c r="B18" s="1196"/>
      <c r="C18" s="1085" t="s">
        <v>989</v>
      </c>
      <c r="D18" s="1086">
        <v>314974</v>
      </c>
      <c r="E18" s="1197"/>
      <c r="F18" s="1086">
        <v>56400</v>
      </c>
      <c r="G18" s="1086">
        <v>27481</v>
      </c>
      <c r="H18" s="1086" t="s">
        <v>995</v>
      </c>
      <c r="I18" s="1086"/>
      <c r="J18" s="1086"/>
      <c r="K18" s="1086"/>
      <c r="L18" s="1086"/>
      <c r="M18" s="1087"/>
    </row>
    <row r="19" spans="1:13" ht="24.95" customHeight="1" x14ac:dyDescent="0.2">
      <c r="A19" s="1168">
        <v>32</v>
      </c>
      <c r="B19" s="1196"/>
      <c r="C19" s="1085" t="s">
        <v>989</v>
      </c>
      <c r="D19" s="1086">
        <v>314974</v>
      </c>
      <c r="E19" s="1197"/>
      <c r="F19" s="1086">
        <v>56400</v>
      </c>
      <c r="G19" s="1086">
        <v>27481</v>
      </c>
      <c r="H19" s="1086"/>
      <c r="I19" s="1086"/>
      <c r="J19" s="1086"/>
      <c r="K19" s="1086"/>
      <c r="L19" s="1086"/>
      <c r="M19" s="1087"/>
    </row>
    <row r="20" spans="1:13" ht="24.95" customHeight="1" x14ac:dyDescent="0.2">
      <c r="A20" s="1168">
        <v>33</v>
      </c>
      <c r="B20" s="1196"/>
      <c r="C20" s="1085" t="s">
        <v>989</v>
      </c>
      <c r="D20" s="1086">
        <v>314974</v>
      </c>
      <c r="E20" s="1197"/>
      <c r="F20" s="1086">
        <v>56400</v>
      </c>
      <c r="G20" s="1086">
        <v>27481</v>
      </c>
      <c r="H20" s="1086"/>
      <c r="I20" s="1086"/>
      <c r="J20" s="1086"/>
      <c r="K20" s="1086"/>
      <c r="L20" s="1086"/>
      <c r="M20" s="1087"/>
    </row>
    <row r="21" spans="1:13" ht="24.95" customHeight="1" x14ac:dyDescent="0.2">
      <c r="A21" s="1168">
        <v>34</v>
      </c>
      <c r="B21" s="1196"/>
      <c r="C21" s="1085" t="s">
        <v>989</v>
      </c>
      <c r="D21" s="1086">
        <v>314974</v>
      </c>
      <c r="E21" s="1197"/>
      <c r="F21" s="1086">
        <v>56400</v>
      </c>
      <c r="G21" s="1086">
        <v>27481</v>
      </c>
      <c r="H21" s="1086"/>
      <c r="I21" s="1086"/>
      <c r="J21" s="1086"/>
      <c r="K21" s="1086"/>
      <c r="L21" s="1086"/>
      <c r="M21" s="1087"/>
    </row>
    <row r="22" spans="1:13" ht="24.95" customHeight="1" x14ac:dyDescent="0.2">
      <c r="A22" s="1168">
        <v>35</v>
      </c>
      <c r="B22" s="1196"/>
      <c r="C22" s="1085" t="s">
        <v>989</v>
      </c>
      <c r="D22" s="1086">
        <v>314974</v>
      </c>
      <c r="E22" s="1197"/>
      <c r="F22" s="1086">
        <v>56400</v>
      </c>
      <c r="G22" s="1086">
        <v>27481</v>
      </c>
      <c r="H22" s="1086"/>
      <c r="I22" s="1086"/>
      <c r="J22" s="1086"/>
      <c r="K22" s="1086"/>
      <c r="L22" s="1086"/>
      <c r="M22" s="1087"/>
    </row>
    <row r="23" spans="1:13" ht="24.95" customHeight="1" x14ac:dyDescent="0.2">
      <c r="A23" s="1168">
        <v>36</v>
      </c>
      <c r="B23" s="1196"/>
      <c r="C23" s="1085" t="s">
        <v>989</v>
      </c>
      <c r="D23" s="1086">
        <v>314974</v>
      </c>
      <c r="E23" s="1197"/>
      <c r="F23" s="1086">
        <v>56400</v>
      </c>
      <c r="G23" s="1086">
        <v>27481</v>
      </c>
      <c r="H23" s="1086"/>
      <c r="I23" s="1086"/>
      <c r="J23" s="1086"/>
      <c r="K23" s="1086"/>
      <c r="L23" s="1086"/>
      <c r="M23" s="1087"/>
    </row>
    <row r="24" spans="1:13" ht="24.95" customHeight="1" x14ac:dyDescent="0.2">
      <c r="A24" s="1168">
        <v>37</v>
      </c>
      <c r="B24" s="1196"/>
      <c r="C24" s="1085" t="s">
        <v>989</v>
      </c>
      <c r="D24" s="1086">
        <v>314974</v>
      </c>
      <c r="E24" s="1197"/>
      <c r="F24" s="1086">
        <v>56400</v>
      </c>
      <c r="G24" s="1086">
        <v>27481</v>
      </c>
      <c r="H24" s="1086"/>
      <c r="I24" s="1086"/>
      <c r="J24" s="1086"/>
      <c r="K24" s="1086"/>
      <c r="L24" s="1086"/>
      <c r="M24" s="1087"/>
    </row>
    <row r="25" spans="1:13" ht="24.95" customHeight="1" x14ac:dyDescent="0.2">
      <c r="A25" s="1168">
        <v>38</v>
      </c>
      <c r="B25" s="1196"/>
      <c r="C25" s="1085" t="s">
        <v>989</v>
      </c>
      <c r="D25" s="1086">
        <v>314974</v>
      </c>
      <c r="E25" s="1197"/>
      <c r="F25" s="1086">
        <v>56400</v>
      </c>
      <c r="G25" s="1086">
        <v>27481</v>
      </c>
      <c r="H25" s="1086"/>
      <c r="I25" s="1086"/>
      <c r="J25" s="1086"/>
      <c r="K25" s="1086"/>
      <c r="L25" s="1086"/>
      <c r="M25" s="1087"/>
    </row>
    <row r="26" spans="1:13" ht="24.95" customHeight="1" x14ac:dyDescent="0.2">
      <c r="A26" s="1168">
        <v>39</v>
      </c>
      <c r="B26" s="1196"/>
      <c r="C26" s="1085" t="s">
        <v>989</v>
      </c>
      <c r="D26" s="1086">
        <v>314974</v>
      </c>
      <c r="E26" s="1197"/>
      <c r="F26" s="1086">
        <v>56400</v>
      </c>
      <c r="G26" s="1086">
        <v>27481</v>
      </c>
      <c r="H26" s="1086"/>
      <c r="I26" s="1086"/>
      <c r="J26" s="1086"/>
      <c r="K26" s="1086"/>
      <c r="L26" s="1086"/>
      <c r="M26" s="1087"/>
    </row>
    <row r="27" spans="1:13" ht="24.95" customHeight="1" x14ac:dyDescent="0.2">
      <c r="A27" s="1168">
        <v>40</v>
      </c>
      <c r="B27" s="1196"/>
      <c r="C27" s="1085" t="s">
        <v>989</v>
      </c>
      <c r="D27" s="1086">
        <v>314974</v>
      </c>
      <c r="E27" s="1197"/>
      <c r="F27" s="1086">
        <v>56400</v>
      </c>
      <c r="G27" s="1086">
        <v>27481</v>
      </c>
      <c r="H27" s="1086"/>
      <c r="I27" s="1086"/>
      <c r="J27" s="1086"/>
      <c r="K27" s="1086"/>
      <c r="L27" s="1086"/>
      <c r="M27" s="1087"/>
    </row>
    <row r="28" spans="1:13" ht="24.95" customHeight="1" x14ac:dyDescent="0.2">
      <c r="A28" s="1168">
        <v>41</v>
      </c>
      <c r="B28" s="1196"/>
      <c r="C28" s="1085" t="s">
        <v>989</v>
      </c>
      <c r="D28" s="1086">
        <v>314974</v>
      </c>
      <c r="E28" s="1197"/>
      <c r="F28" s="1086">
        <v>56400</v>
      </c>
      <c r="G28" s="1086">
        <v>27481</v>
      </c>
      <c r="H28" s="1086"/>
      <c r="I28" s="1086"/>
      <c r="J28" s="1086"/>
      <c r="K28" s="1086"/>
      <c r="L28" s="1086"/>
      <c r="M28" s="1087"/>
    </row>
    <row r="29" spans="1:13" ht="24.95" customHeight="1" x14ac:dyDescent="0.2">
      <c r="A29" s="1168">
        <v>42</v>
      </c>
      <c r="B29" s="1196"/>
      <c r="C29" s="1085" t="s">
        <v>989</v>
      </c>
      <c r="D29" s="1086">
        <v>314974</v>
      </c>
      <c r="E29" s="1197"/>
      <c r="F29" s="1086">
        <v>56400</v>
      </c>
      <c r="G29" s="1086">
        <v>27481</v>
      </c>
      <c r="H29" s="1086"/>
      <c r="I29" s="1086"/>
      <c r="J29" s="1086"/>
      <c r="K29" s="1086"/>
      <c r="L29" s="1086"/>
      <c r="M29" s="1087"/>
    </row>
    <row r="30" spans="1:13" ht="24.95" customHeight="1" x14ac:dyDescent="0.2">
      <c r="A30" s="1168">
        <v>43</v>
      </c>
      <c r="B30" s="1196"/>
      <c r="C30" s="1085" t="s">
        <v>991</v>
      </c>
      <c r="D30" s="1086">
        <v>725527</v>
      </c>
      <c r="E30" s="1197"/>
      <c r="F30" s="1086">
        <v>56400</v>
      </c>
      <c r="G30" s="1086">
        <v>60987</v>
      </c>
      <c r="H30" s="1086"/>
      <c r="I30" s="1086"/>
      <c r="J30" s="1086"/>
      <c r="K30" s="1086"/>
      <c r="L30" s="1086"/>
      <c r="M30" s="1087"/>
    </row>
    <row r="31" spans="1:13" ht="24.95" customHeight="1" x14ac:dyDescent="0.2">
      <c r="A31" s="1168">
        <v>44</v>
      </c>
      <c r="B31" s="1196"/>
      <c r="C31" s="1085" t="s">
        <v>991</v>
      </c>
      <c r="D31" s="1086">
        <v>725527</v>
      </c>
      <c r="E31" s="1197"/>
      <c r="F31" s="1086">
        <v>56400</v>
      </c>
      <c r="G31" s="1086">
        <v>60987</v>
      </c>
      <c r="H31" s="1086"/>
      <c r="I31" s="1086"/>
      <c r="J31" s="1086"/>
      <c r="K31" s="1086"/>
      <c r="L31" s="1086"/>
      <c r="M31" s="1087"/>
    </row>
    <row r="32" spans="1:13" ht="24.95" customHeight="1" x14ac:dyDescent="0.2">
      <c r="A32" s="1168">
        <v>45</v>
      </c>
      <c r="B32" s="1196"/>
      <c r="C32" s="1085" t="s">
        <v>991</v>
      </c>
      <c r="D32" s="1086">
        <v>725527</v>
      </c>
      <c r="E32" s="1197"/>
      <c r="F32" s="1086">
        <v>56400</v>
      </c>
      <c r="G32" s="1086">
        <v>60987</v>
      </c>
      <c r="H32" s="1086"/>
      <c r="I32" s="1086"/>
      <c r="J32" s="1086"/>
      <c r="K32" s="1086"/>
      <c r="L32" s="1086"/>
      <c r="M32" s="1087"/>
    </row>
    <row r="33" spans="1:13" ht="24.95" customHeight="1" x14ac:dyDescent="0.2">
      <c r="A33" s="1168">
        <v>46</v>
      </c>
      <c r="B33" s="1196"/>
      <c r="C33" s="1085" t="s">
        <v>991</v>
      </c>
      <c r="D33" s="1086">
        <v>725527</v>
      </c>
      <c r="E33" s="1197"/>
      <c r="F33" s="1086">
        <v>56400</v>
      </c>
      <c r="G33" s="1086">
        <v>60987</v>
      </c>
      <c r="H33" s="1086"/>
      <c r="I33" s="1086"/>
      <c r="J33" s="1086"/>
      <c r="K33" s="1086"/>
      <c r="L33" s="1086"/>
      <c r="M33" s="1087"/>
    </row>
    <row r="34" spans="1:13" ht="24.95" customHeight="1" x14ac:dyDescent="0.2">
      <c r="A34" s="1168">
        <v>47</v>
      </c>
      <c r="B34" s="1196"/>
      <c r="C34" s="1085" t="s">
        <v>991</v>
      </c>
      <c r="D34" s="1086">
        <v>725527</v>
      </c>
      <c r="E34" s="1197"/>
      <c r="F34" s="1086">
        <v>56400</v>
      </c>
      <c r="G34" s="1086">
        <v>60987</v>
      </c>
      <c r="H34" s="1086"/>
      <c r="I34" s="1086"/>
      <c r="J34" s="1086"/>
      <c r="K34" s="1086"/>
      <c r="L34" s="1086"/>
      <c r="M34" s="1087"/>
    </row>
    <row r="35" spans="1:13" ht="24.95" customHeight="1" x14ac:dyDescent="0.2">
      <c r="A35" s="1168">
        <v>48</v>
      </c>
      <c r="B35" s="1196"/>
      <c r="C35" s="1085" t="s">
        <v>991</v>
      </c>
      <c r="D35" s="1086">
        <v>725527</v>
      </c>
      <c r="E35" s="1197"/>
      <c r="F35" s="1086">
        <v>56400</v>
      </c>
      <c r="G35" s="1086">
        <v>60987</v>
      </c>
      <c r="H35" s="1086"/>
      <c r="I35" s="1086"/>
      <c r="J35" s="1086"/>
      <c r="K35" s="1086"/>
      <c r="L35" s="1086"/>
      <c r="M35" s="1087"/>
    </row>
    <row r="36" spans="1:13" ht="24.95" customHeight="1" x14ac:dyDescent="0.2">
      <c r="A36" s="1168">
        <v>49</v>
      </c>
      <c r="B36" s="1196"/>
      <c r="C36" s="1085" t="s">
        <v>991</v>
      </c>
      <c r="D36" s="1086">
        <v>725527</v>
      </c>
      <c r="E36" s="1197"/>
      <c r="F36" s="1086">
        <v>56400</v>
      </c>
      <c r="G36" s="1086">
        <v>60987</v>
      </c>
      <c r="H36" s="1086"/>
      <c r="I36" s="1086"/>
      <c r="J36" s="1086"/>
      <c r="K36" s="1086"/>
      <c r="L36" s="1086"/>
      <c r="M36" s="1087"/>
    </row>
    <row r="37" spans="1:13" ht="24.95" customHeight="1" x14ac:dyDescent="0.2">
      <c r="A37" s="1168">
        <v>50</v>
      </c>
      <c r="B37" s="1196"/>
      <c r="C37" s="1085" t="s">
        <v>991</v>
      </c>
      <c r="D37" s="1086">
        <v>725527</v>
      </c>
      <c r="E37" s="1197"/>
      <c r="F37" s="1086">
        <v>56400</v>
      </c>
      <c r="G37" s="1086">
        <v>60987</v>
      </c>
      <c r="H37" s="1086"/>
      <c r="I37" s="1086"/>
      <c r="J37" s="1086"/>
      <c r="K37" s="1086"/>
      <c r="L37" s="1086"/>
      <c r="M37" s="1087"/>
    </row>
    <row r="38" spans="1:13" ht="24.95" customHeight="1" x14ac:dyDescent="0.2">
      <c r="A38" s="1168">
        <v>51</v>
      </c>
      <c r="B38" s="1196"/>
      <c r="C38" s="1085" t="s">
        <v>991</v>
      </c>
      <c r="D38" s="1086">
        <v>725527</v>
      </c>
      <c r="E38" s="1197"/>
      <c r="F38" s="1086">
        <v>56400</v>
      </c>
      <c r="G38" s="1086">
        <v>60987</v>
      </c>
      <c r="H38" s="1086"/>
      <c r="I38" s="1086"/>
      <c r="J38" s="1086"/>
      <c r="K38" s="1086"/>
      <c r="L38" s="1086"/>
      <c r="M38" s="1087"/>
    </row>
    <row r="39" spans="1:13" ht="24.95" customHeight="1" x14ac:dyDescent="0.2">
      <c r="A39" s="1168">
        <v>52</v>
      </c>
      <c r="B39" s="1196"/>
      <c r="C39" s="1085" t="s">
        <v>991</v>
      </c>
      <c r="D39" s="1086">
        <v>725527</v>
      </c>
      <c r="E39" s="1197"/>
      <c r="F39" s="1086">
        <v>56400</v>
      </c>
      <c r="G39" s="1086">
        <v>60987</v>
      </c>
      <c r="H39" s="1086"/>
      <c r="I39" s="1086"/>
      <c r="J39" s="1086"/>
      <c r="K39" s="1086"/>
      <c r="L39" s="1086"/>
      <c r="M39" s="1087"/>
    </row>
    <row r="40" spans="1:13" ht="24.95" customHeight="1" x14ac:dyDescent="0.2">
      <c r="A40" s="1168">
        <v>53</v>
      </c>
      <c r="B40" s="1196"/>
      <c r="C40" s="1085" t="s">
        <v>991</v>
      </c>
      <c r="D40" s="1086">
        <v>725527</v>
      </c>
      <c r="E40" s="1197"/>
      <c r="F40" s="1086">
        <v>56400</v>
      </c>
      <c r="G40" s="1086">
        <v>60987</v>
      </c>
      <c r="H40" s="1086"/>
      <c r="I40" s="1086"/>
      <c r="J40" s="1086"/>
      <c r="K40" s="1086"/>
      <c r="L40" s="1086"/>
      <c r="M40" s="1087"/>
    </row>
    <row r="41" spans="1:13" ht="24.95" customHeight="1" x14ac:dyDescent="0.2">
      <c r="A41" s="1168">
        <v>54</v>
      </c>
      <c r="B41" s="1196"/>
      <c r="C41" s="1085" t="s">
        <v>991</v>
      </c>
      <c r="D41" s="1086">
        <v>725527</v>
      </c>
      <c r="E41" s="1197"/>
      <c r="F41" s="1086">
        <v>56400</v>
      </c>
      <c r="G41" s="1086">
        <v>60987</v>
      </c>
      <c r="H41" s="1086"/>
      <c r="I41" s="1086"/>
      <c r="J41" s="1086"/>
      <c r="K41" s="1086"/>
      <c r="L41" s="1086"/>
      <c r="M41" s="1087"/>
    </row>
    <row r="42" spans="1:13" ht="24.95" customHeight="1" x14ac:dyDescent="0.2">
      <c r="A42" s="1168">
        <v>55</v>
      </c>
      <c r="B42" s="1196"/>
      <c r="C42" s="1085" t="s">
        <v>991</v>
      </c>
      <c r="D42" s="1086">
        <v>725527</v>
      </c>
      <c r="E42" s="1197"/>
      <c r="F42" s="1086">
        <v>56400</v>
      </c>
      <c r="G42" s="1086">
        <v>60987</v>
      </c>
      <c r="H42" s="1086"/>
      <c r="I42" s="1086"/>
      <c r="J42" s="1086"/>
      <c r="K42" s="1086"/>
      <c r="L42" s="1086"/>
      <c r="M42" s="1087"/>
    </row>
    <row r="43" spans="1:13" ht="24.95" customHeight="1" x14ac:dyDescent="0.2">
      <c r="A43" s="1168">
        <v>56</v>
      </c>
      <c r="B43" s="1196"/>
      <c r="C43" s="1085" t="s">
        <v>991</v>
      </c>
      <c r="D43" s="1086">
        <v>725527</v>
      </c>
      <c r="E43" s="1197"/>
      <c r="F43" s="1086">
        <v>56400</v>
      </c>
      <c r="G43" s="1086">
        <v>60987</v>
      </c>
      <c r="H43" s="1086"/>
      <c r="I43" s="1086"/>
      <c r="J43" s="1086"/>
      <c r="K43" s="1086"/>
      <c r="L43" s="1086"/>
      <c r="M43" s="1087"/>
    </row>
    <row r="44" spans="1:13" ht="24.95" customHeight="1" x14ac:dyDescent="0.2">
      <c r="A44" s="1168">
        <v>57</v>
      </c>
      <c r="B44" s="1196"/>
      <c r="C44" s="1085" t="s">
        <v>991</v>
      </c>
      <c r="D44" s="1086">
        <v>725527</v>
      </c>
      <c r="E44" s="1197"/>
      <c r="F44" s="1086">
        <v>56400</v>
      </c>
      <c r="G44" s="1086">
        <v>60987</v>
      </c>
      <c r="H44" s="1086"/>
      <c r="I44" s="1086"/>
      <c r="J44" s="1086"/>
      <c r="K44" s="1086"/>
      <c r="L44" s="1086"/>
      <c r="M44" s="1087"/>
    </row>
    <row r="45" spans="1:13" ht="24.95" customHeight="1" x14ac:dyDescent="0.2">
      <c r="A45" s="1168">
        <v>58</v>
      </c>
      <c r="B45" s="1196"/>
      <c r="C45" s="1085" t="s">
        <v>991</v>
      </c>
      <c r="D45" s="1086">
        <v>725527</v>
      </c>
      <c r="E45" s="1197"/>
      <c r="F45" s="1086">
        <v>56400</v>
      </c>
      <c r="G45" s="1086">
        <v>60987</v>
      </c>
      <c r="H45" s="1086"/>
      <c r="I45" s="1086"/>
      <c r="J45" s="1086"/>
      <c r="K45" s="1086"/>
      <c r="L45" s="1086"/>
      <c r="M45" s="1087"/>
    </row>
    <row r="46" spans="1:13" ht="24.95" customHeight="1" x14ac:dyDescent="0.2">
      <c r="A46" s="1168">
        <v>59</v>
      </c>
      <c r="B46" s="1196"/>
      <c r="C46" s="1085" t="s">
        <v>991</v>
      </c>
      <c r="D46" s="1086">
        <v>725527</v>
      </c>
      <c r="E46" s="1197"/>
      <c r="F46" s="1086">
        <v>56400</v>
      </c>
      <c r="G46" s="1086">
        <v>60987</v>
      </c>
      <c r="H46" s="1086"/>
      <c r="I46" s="1086"/>
      <c r="J46" s="1086"/>
      <c r="K46" s="1086"/>
      <c r="L46" s="1086"/>
      <c r="M46" s="1087"/>
    </row>
    <row r="47" spans="1:13" ht="24.95" customHeight="1" x14ac:dyDescent="0.2">
      <c r="A47" s="1168">
        <v>60</v>
      </c>
      <c r="B47" s="1196"/>
      <c r="C47" s="1085" t="s">
        <v>991</v>
      </c>
      <c r="D47" s="1086">
        <v>725527</v>
      </c>
      <c r="E47" s="1197"/>
      <c r="F47" s="1086">
        <v>56400</v>
      </c>
      <c r="G47" s="1086">
        <v>60987</v>
      </c>
      <c r="H47" s="1086"/>
      <c r="I47" s="1086"/>
      <c r="J47" s="1086"/>
      <c r="K47" s="1086"/>
      <c r="L47" s="1086"/>
      <c r="M47" s="1087"/>
    </row>
    <row r="48" spans="1:13" ht="24.95" customHeight="1" x14ac:dyDescent="0.2">
      <c r="A48" s="1168">
        <v>61</v>
      </c>
      <c r="B48" s="1196"/>
      <c r="C48" s="1085" t="s">
        <v>991</v>
      </c>
      <c r="D48" s="1086">
        <v>725527</v>
      </c>
      <c r="E48" s="1197"/>
      <c r="F48" s="1086">
        <v>56400</v>
      </c>
      <c r="G48" s="1086">
        <v>60987</v>
      </c>
      <c r="H48" s="1086"/>
      <c r="I48" s="1086"/>
      <c r="J48" s="1086"/>
      <c r="K48" s="1086"/>
      <c r="L48" s="1086"/>
      <c r="M48" s="1087"/>
    </row>
    <row r="49" spans="1:13" ht="24.95" customHeight="1" x14ac:dyDescent="0.2">
      <c r="A49" s="1168">
        <v>62</v>
      </c>
      <c r="B49" s="1196"/>
      <c r="C49" s="1085" t="s">
        <v>991</v>
      </c>
      <c r="D49" s="1086">
        <v>725527</v>
      </c>
      <c r="E49" s="1197"/>
      <c r="F49" s="1086">
        <v>56400</v>
      </c>
      <c r="G49" s="1086">
        <v>60987</v>
      </c>
      <c r="H49" s="1086"/>
      <c r="I49" s="1086"/>
      <c r="J49" s="1086"/>
      <c r="K49" s="1086"/>
      <c r="L49" s="1086"/>
      <c r="M49" s="1087"/>
    </row>
    <row r="50" spans="1:13" ht="24.95" customHeight="1" x14ac:dyDescent="0.2">
      <c r="A50" s="1168">
        <v>63</v>
      </c>
      <c r="B50" s="1196"/>
      <c r="C50" s="1085" t="s">
        <v>991</v>
      </c>
      <c r="D50" s="1086">
        <v>725527</v>
      </c>
      <c r="E50" s="1197"/>
      <c r="F50" s="1086">
        <v>56400</v>
      </c>
      <c r="G50" s="1086">
        <v>60987</v>
      </c>
      <c r="H50" s="1086"/>
      <c r="I50" s="1086"/>
      <c r="J50" s="1086"/>
      <c r="K50" s="1086"/>
      <c r="L50" s="1086"/>
      <c r="M50" s="1087"/>
    </row>
    <row r="51" spans="1:13" ht="24.95" customHeight="1" x14ac:dyDescent="0.2">
      <c r="A51" s="1168">
        <v>64</v>
      </c>
      <c r="B51" s="1196"/>
      <c r="C51" s="1085" t="s">
        <v>991</v>
      </c>
      <c r="D51" s="1086">
        <v>725527</v>
      </c>
      <c r="E51" s="1197"/>
      <c r="F51" s="1086">
        <v>56400</v>
      </c>
      <c r="G51" s="1086">
        <v>60987</v>
      </c>
      <c r="H51" s="1086"/>
      <c r="I51" s="1086"/>
      <c r="J51" s="1086"/>
      <c r="K51" s="1086"/>
      <c r="L51" s="1086"/>
      <c r="M51" s="1087"/>
    </row>
    <row r="52" spans="1:13" ht="24.95" customHeight="1" x14ac:dyDescent="0.2">
      <c r="A52" s="1168">
        <v>65</v>
      </c>
      <c r="B52" s="1196"/>
      <c r="C52" s="1085" t="s">
        <v>991</v>
      </c>
      <c r="D52" s="1086">
        <v>725527</v>
      </c>
      <c r="E52" s="1197"/>
      <c r="F52" s="1086">
        <v>56400</v>
      </c>
      <c r="G52" s="1086">
        <v>60987</v>
      </c>
      <c r="H52" s="1086"/>
      <c r="I52" s="1086"/>
      <c r="J52" s="1086"/>
      <c r="K52" s="1086"/>
      <c r="L52" s="1086"/>
      <c r="M52" s="1087"/>
    </row>
    <row r="53" spans="1:13" ht="24.95" customHeight="1" x14ac:dyDescent="0.2">
      <c r="A53" s="1168">
        <v>66</v>
      </c>
      <c r="B53" s="1196"/>
      <c r="C53" s="1085" t="s">
        <v>991</v>
      </c>
      <c r="D53" s="1086">
        <v>725527</v>
      </c>
      <c r="E53" s="1197"/>
      <c r="F53" s="1086">
        <v>56400</v>
      </c>
      <c r="G53" s="1086">
        <v>60987</v>
      </c>
      <c r="H53" s="1086"/>
      <c r="I53" s="1086"/>
      <c r="J53" s="1086"/>
      <c r="K53" s="1086"/>
      <c r="L53" s="1086"/>
      <c r="M53" s="1087"/>
    </row>
    <row r="54" spans="1:13" ht="24.95" customHeight="1" x14ac:dyDescent="0.2">
      <c r="A54" s="1168">
        <v>67</v>
      </c>
      <c r="B54" s="1196"/>
      <c r="C54" s="1085" t="s">
        <v>991</v>
      </c>
      <c r="D54" s="1086">
        <v>725527</v>
      </c>
      <c r="E54" s="1197"/>
      <c r="F54" s="1086">
        <v>56400</v>
      </c>
      <c r="G54" s="1086">
        <v>60987</v>
      </c>
      <c r="H54" s="1086"/>
      <c r="I54" s="1086"/>
      <c r="J54" s="1086"/>
      <c r="K54" s="1086"/>
      <c r="L54" s="1086"/>
      <c r="M54" s="1087"/>
    </row>
    <row r="55" spans="1:13" ht="24.95" customHeight="1" thickBot="1" x14ac:dyDescent="0.25">
      <c r="A55" s="1168">
        <v>68</v>
      </c>
      <c r="B55" s="1216"/>
      <c r="C55" s="1157" t="s">
        <v>991</v>
      </c>
      <c r="D55" s="1158">
        <v>725527</v>
      </c>
      <c r="E55" s="1217"/>
      <c r="F55" s="1158">
        <v>56400</v>
      </c>
      <c r="G55" s="1158">
        <v>60987</v>
      </c>
      <c r="H55" s="1158"/>
      <c r="I55" s="1158"/>
      <c r="J55" s="1158"/>
      <c r="K55" s="1158"/>
      <c r="L55" s="1158"/>
      <c r="M55" s="1159"/>
    </row>
    <row r="56" spans="1:13" ht="24.95" customHeight="1" x14ac:dyDescent="0.2">
      <c r="A56" s="1620" t="s">
        <v>1259</v>
      </c>
      <c r="B56" s="1621"/>
      <c r="C56" s="1252">
        <v>68</v>
      </c>
      <c r="D56" s="1167">
        <f t="shared" ref="D56:M56" si="0">SUM(D8:D55)</f>
        <v>25911070</v>
      </c>
      <c r="E56" s="1167">
        <f t="shared" si="0"/>
        <v>0</v>
      </c>
      <c r="F56" s="1167">
        <f t="shared" si="0"/>
        <v>2707200</v>
      </c>
      <c r="G56" s="1167">
        <f t="shared" si="0"/>
        <v>2140194</v>
      </c>
      <c r="H56" s="1167">
        <f t="shared" si="0"/>
        <v>0</v>
      </c>
      <c r="I56" s="1167">
        <f t="shared" si="0"/>
        <v>0</v>
      </c>
      <c r="J56" s="1167">
        <f t="shared" si="0"/>
        <v>0</v>
      </c>
      <c r="K56" s="1167">
        <f t="shared" si="0"/>
        <v>0</v>
      </c>
      <c r="L56" s="1167">
        <f t="shared" si="0"/>
        <v>0</v>
      </c>
      <c r="M56" s="1167">
        <f t="shared" si="0"/>
        <v>0</v>
      </c>
    </row>
    <row r="57" spans="1:13" ht="24.95" customHeight="1" x14ac:dyDescent="0.2">
      <c r="A57" s="1168">
        <v>80</v>
      </c>
      <c r="B57" s="1196" t="s">
        <v>1441</v>
      </c>
      <c r="C57" s="1085" t="s">
        <v>965</v>
      </c>
      <c r="D57" s="1086">
        <v>984082</v>
      </c>
      <c r="E57" s="1197"/>
      <c r="F57" s="1086">
        <v>56400</v>
      </c>
      <c r="G57" s="1086">
        <v>85286</v>
      </c>
      <c r="H57" s="1183"/>
      <c r="I57" s="1183"/>
      <c r="J57" s="1183"/>
      <c r="K57" s="1183"/>
      <c r="L57" s="1183"/>
      <c r="M57" s="1255"/>
    </row>
    <row r="58" spans="1:13" ht="24.95" customHeight="1" x14ac:dyDescent="0.2">
      <c r="A58" s="1168">
        <v>81</v>
      </c>
      <c r="B58" s="1196" t="s">
        <v>1441</v>
      </c>
      <c r="C58" s="1085" t="s">
        <v>965</v>
      </c>
      <c r="D58" s="1086">
        <v>984082</v>
      </c>
      <c r="E58" s="1197"/>
      <c r="F58" s="1086">
        <v>56400</v>
      </c>
      <c r="G58" s="1086">
        <v>85286</v>
      </c>
      <c r="H58" s="1183"/>
      <c r="I58" s="1183"/>
      <c r="J58" s="1183"/>
      <c r="K58" s="1183"/>
      <c r="L58" s="1183"/>
      <c r="M58" s="1255"/>
    </row>
    <row r="59" spans="1:13" ht="24.95" customHeight="1" x14ac:dyDescent="0.2">
      <c r="A59" s="1168">
        <v>82</v>
      </c>
      <c r="B59" s="1196" t="s">
        <v>1441</v>
      </c>
      <c r="C59" s="1085" t="s">
        <v>965</v>
      </c>
      <c r="D59" s="1086">
        <v>984082</v>
      </c>
      <c r="E59" s="1197"/>
      <c r="F59" s="1086">
        <v>56400</v>
      </c>
      <c r="G59" s="1086">
        <v>85286</v>
      </c>
      <c r="H59" s="1183"/>
      <c r="I59" s="1183"/>
      <c r="J59" s="1183"/>
      <c r="K59" s="1183"/>
      <c r="L59" s="1183"/>
      <c r="M59" s="1255"/>
    </row>
    <row r="60" spans="1:13" ht="24.95" customHeight="1" x14ac:dyDescent="0.2">
      <c r="A60" s="1168">
        <v>83</v>
      </c>
      <c r="B60" s="1196" t="s">
        <v>1441</v>
      </c>
      <c r="C60" s="1085" t="s">
        <v>965</v>
      </c>
      <c r="D60" s="1086">
        <v>984082</v>
      </c>
      <c r="E60" s="1197"/>
      <c r="F60" s="1086">
        <v>56400</v>
      </c>
      <c r="G60" s="1086">
        <v>85286</v>
      </c>
      <c r="H60" s="1183"/>
      <c r="I60" s="1183"/>
      <c r="J60" s="1183"/>
      <c r="K60" s="1183"/>
      <c r="L60" s="1183"/>
      <c r="M60" s="1255"/>
    </row>
    <row r="61" spans="1:13" ht="24.95" customHeight="1" x14ac:dyDescent="0.2">
      <c r="A61" s="1168">
        <v>84</v>
      </c>
      <c r="B61" s="1196" t="s">
        <v>1441</v>
      </c>
      <c r="C61" s="1085" t="s">
        <v>965</v>
      </c>
      <c r="D61" s="1086">
        <v>984082</v>
      </c>
      <c r="E61" s="1197"/>
      <c r="F61" s="1086">
        <v>56400</v>
      </c>
      <c r="G61" s="1086">
        <v>85286</v>
      </c>
      <c r="H61" s="1183"/>
      <c r="I61" s="1183"/>
      <c r="J61" s="1183"/>
      <c r="K61" s="1183"/>
      <c r="L61" s="1183"/>
      <c r="M61" s="1255"/>
    </row>
    <row r="62" spans="1:13" ht="24.95" customHeight="1" x14ac:dyDescent="0.2">
      <c r="A62" s="1168">
        <v>85</v>
      </c>
      <c r="B62" s="1196"/>
      <c r="C62" s="1085" t="s">
        <v>965</v>
      </c>
      <c r="D62" s="1086">
        <v>984082</v>
      </c>
      <c r="E62" s="1197"/>
      <c r="F62" s="1086">
        <v>56400</v>
      </c>
      <c r="G62" s="1086">
        <v>85286</v>
      </c>
      <c r="H62" s="1086"/>
      <c r="I62" s="1086"/>
      <c r="J62" s="1086"/>
      <c r="K62" s="1086"/>
      <c r="L62" s="1086"/>
      <c r="M62" s="1087"/>
    </row>
    <row r="63" spans="1:13" ht="24.95" customHeight="1" x14ac:dyDescent="0.2">
      <c r="A63" s="1168">
        <v>86</v>
      </c>
      <c r="B63" s="1196"/>
      <c r="C63" s="1085" t="s">
        <v>957</v>
      </c>
      <c r="D63" s="1086">
        <v>1045355</v>
      </c>
      <c r="E63" s="1197"/>
      <c r="F63" s="1086">
        <v>56400</v>
      </c>
      <c r="G63" s="1086">
        <v>90585</v>
      </c>
      <c r="H63" s="1086"/>
      <c r="I63" s="1086"/>
      <c r="J63" s="1086"/>
      <c r="K63" s="1086"/>
      <c r="L63" s="1086"/>
      <c r="M63" s="1087"/>
    </row>
    <row r="64" spans="1:13" ht="24.95" customHeight="1" x14ac:dyDescent="0.2">
      <c r="A64" s="1168">
        <v>87</v>
      </c>
      <c r="B64" s="1196"/>
      <c r="C64" s="1085" t="s">
        <v>957</v>
      </c>
      <c r="D64" s="1086">
        <v>1045355</v>
      </c>
      <c r="E64" s="1197"/>
      <c r="F64" s="1086">
        <v>56400</v>
      </c>
      <c r="G64" s="1086">
        <v>90585</v>
      </c>
      <c r="H64" s="1086"/>
      <c r="I64" s="1086"/>
      <c r="J64" s="1086"/>
      <c r="K64" s="1086"/>
      <c r="L64" s="1086"/>
      <c r="M64" s="1087"/>
    </row>
    <row r="65" spans="1:13" ht="24.95" customHeight="1" x14ac:dyDescent="0.2">
      <c r="A65" s="1168">
        <v>88</v>
      </c>
      <c r="B65" s="1196"/>
      <c r="C65" s="1085" t="s">
        <v>957</v>
      </c>
      <c r="D65" s="1086">
        <v>1045355</v>
      </c>
      <c r="E65" s="1197"/>
      <c r="F65" s="1086">
        <v>56400</v>
      </c>
      <c r="G65" s="1086">
        <v>90585</v>
      </c>
      <c r="H65" s="1086"/>
      <c r="I65" s="1086"/>
      <c r="J65" s="1086"/>
      <c r="K65" s="1086"/>
      <c r="L65" s="1086"/>
      <c r="M65" s="1087"/>
    </row>
    <row r="66" spans="1:13" ht="24.95" customHeight="1" x14ac:dyDescent="0.2">
      <c r="A66" s="1168">
        <v>89</v>
      </c>
      <c r="B66" s="1196"/>
      <c r="C66" s="1085" t="s">
        <v>957</v>
      </c>
      <c r="D66" s="1086">
        <v>1045355</v>
      </c>
      <c r="E66" s="1197"/>
      <c r="F66" s="1086">
        <v>56400</v>
      </c>
      <c r="G66" s="1086">
        <v>90585</v>
      </c>
      <c r="H66" s="1086"/>
      <c r="I66" s="1086"/>
      <c r="J66" s="1086"/>
      <c r="K66" s="1086"/>
      <c r="L66" s="1086"/>
      <c r="M66" s="1087"/>
    </row>
    <row r="67" spans="1:13" ht="24.95" customHeight="1" x14ac:dyDescent="0.2">
      <c r="A67" s="1168">
        <v>90</v>
      </c>
      <c r="B67" s="1196"/>
      <c r="C67" s="1085" t="s">
        <v>957</v>
      </c>
      <c r="D67" s="1086">
        <v>1045355</v>
      </c>
      <c r="E67" s="1197"/>
      <c r="F67" s="1086">
        <v>56400</v>
      </c>
      <c r="G67" s="1086">
        <v>90585</v>
      </c>
      <c r="H67" s="1086"/>
      <c r="I67" s="1086"/>
      <c r="J67" s="1086"/>
      <c r="K67" s="1086"/>
      <c r="L67" s="1086"/>
      <c r="M67" s="1087"/>
    </row>
    <row r="68" spans="1:13" ht="24.95" customHeight="1" x14ac:dyDescent="0.2">
      <c r="A68" s="1168">
        <v>91</v>
      </c>
      <c r="B68" s="1196"/>
      <c r="C68" s="1085" t="s">
        <v>977</v>
      </c>
      <c r="D68" s="1086">
        <v>1198539</v>
      </c>
      <c r="E68" s="1197"/>
      <c r="F68" s="1086">
        <v>56400</v>
      </c>
      <c r="G68" s="1086">
        <v>103854</v>
      </c>
      <c r="H68" s="1086"/>
      <c r="I68" s="1086"/>
      <c r="J68" s="1086"/>
      <c r="K68" s="1086"/>
      <c r="L68" s="1086"/>
      <c r="M68" s="1087"/>
    </row>
    <row r="69" spans="1:13" ht="24.95" customHeight="1" x14ac:dyDescent="0.2">
      <c r="A69" s="1168">
        <v>92</v>
      </c>
      <c r="B69" s="1196"/>
      <c r="C69" s="1085" t="s">
        <v>907</v>
      </c>
      <c r="D69" s="1086">
        <v>1321085</v>
      </c>
      <c r="E69" s="1197"/>
      <c r="F69" s="1086">
        <v>56400</v>
      </c>
      <c r="G69" s="1086">
        <v>114433</v>
      </c>
      <c r="H69" s="1086"/>
      <c r="I69" s="1086"/>
      <c r="J69" s="1086"/>
      <c r="K69" s="1086"/>
      <c r="L69" s="1086"/>
      <c r="M69" s="1087"/>
    </row>
    <row r="70" spans="1:13" ht="24.95" customHeight="1" x14ac:dyDescent="0.2">
      <c r="A70" s="1168">
        <v>93</v>
      </c>
      <c r="B70" s="1196"/>
      <c r="C70" s="1085" t="s">
        <v>907</v>
      </c>
      <c r="D70" s="1086">
        <v>1321085</v>
      </c>
      <c r="E70" s="1197"/>
      <c r="F70" s="1086">
        <v>56400</v>
      </c>
      <c r="G70" s="1086">
        <v>114433</v>
      </c>
      <c r="H70" s="1086"/>
      <c r="I70" s="1086"/>
      <c r="J70" s="1086"/>
      <c r="K70" s="1086"/>
      <c r="L70" s="1086"/>
      <c r="M70" s="1087"/>
    </row>
    <row r="71" spans="1:13" ht="24.95" customHeight="1" x14ac:dyDescent="0.2">
      <c r="A71" s="1168">
        <v>94</v>
      </c>
      <c r="B71" s="1196"/>
      <c r="C71" s="1085" t="s">
        <v>977</v>
      </c>
      <c r="D71" s="1086">
        <v>1198539</v>
      </c>
      <c r="E71" s="1197"/>
      <c r="F71" s="1086">
        <v>56400</v>
      </c>
      <c r="G71" s="1086">
        <v>103854</v>
      </c>
      <c r="H71" s="1086"/>
      <c r="I71" s="1086"/>
      <c r="J71" s="1086"/>
      <c r="K71" s="1086"/>
      <c r="L71" s="1086"/>
      <c r="M71" s="1087"/>
    </row>
    <row r="72" spans="1:13" ht="24.95" customHeight="1" x14ac:dyDescent="0.2">
      <c r="A72" s="1168">
        <v>95</v>
      </c>
      <c r="B72" s="1196"/>
      <c r="C72" s="1085" t="s">
        <v>907</v>
      </c>
      <c r="D72" s="1086">
        <v>1321085</v>
      </c>
      <c r="E72" s="1197"/>
      <c r="F72" s="1086">
        <v>56400</v>
      </c>
      <c r="G72" s="1086">
        <v>114433</v>
      </c>
      <c r="H72" s="1086"/>
      <c r="I72" s="1086"/>
      <c r="J72" s="1086"/>
      <c r="K72" s="1086"/>
      <c r="L72" s="1086"/>
      <c r="M72" s="1087"/>
    </row>
    <row r="73" spans="1:13" ht="24.95" customHeight="1" x14ac:dyDescent="0.2">
      <c r="A73" s="1168">
        <v>96</v>
      </c>
      <c r="B73" s="1196"/>
      <c r="C73" s="1085" t="s">
        <v>957</v>
      </c>
      <c r="D73" s="1086">
        <v>1045355</v>
      </c>
      <c r="E73" s="1197"/>
      <c r="F73" s="1086">
        <v>56400</v>
      </c>
      <c r="G73" s="1086">
        <v>90585</v>
      </c>
      <c r="H73" s="1086"/>
      <c r="I73" s="1086"/>
      <c r="J73" s="1086"/>
      <c r="K73" s="1086"/>
      <c r="L73" s="1086"/>
      <c r="M73" s="1087"/>
    </row>
    <row r="74" spans="1:13" ht="24.95" customHeight="1" x14ac:dyDescent="0.2">
      <c r="A74" s="1168">
        <v>97</v>
      </c>
      <c r="B74" s="1196"/>
      <c r="C74" s="1085" t="s">
        <v>977</v>
      </c>
      <c r="D74" s="1086">
        <v>1198539</v>
      </c>
      <c r="E74" s="1197"/>
      <c r="F74" s="1086">
        <v>56400</v>
      </c>
      <c r="G74" s="1086">
        <v>103854</v>
      </c>
      <c r="H74" s="1086"/>
      <c r="I74" s="1086"/>
      <c r="J74" s="1086"/>
      <c r="K74" s="1086"/>
      <c r="L74" s="1086"/>
      <c r="M74" s="1087"/>
    </row>
    <row r="75" spans="1:13" ht="24.95" customHeight="1" x14ac:dyDescent="0.2">
      <c r="A75" s="1168">
        <v>98</v>
      </c>
      <c r="B75" s="1196"/>
      <c r="C75" s="1085" t="s">
        <v>907</v>
      </c>
      <c r="D75" s="1086">
        <v>1321085</v>
      </c>
      <c r="E75" s="1197"/>
      <c r="F75" s="1086">
        <v>56400</v>
      </c>
      <c r="G75" s="1086">
        <v>114433</v>
      </c>
      <c r="H75" s="1086"/>
      <c r="I75" s="1086"/>
      <c r="J75" s="1086"/>
      <c r="K75" s="1086"/>
      <c r="L75" s="1086"/>
      <c r="M75" s="1087"/>
    </row>
    <row r="76" spans="1:13" ht="24.95" customHeight="1" x14ac:dyDescent="0.2">
      <c r="A76" s="1168">
        <v>99</v>
      </c>
      <c r="B76" s="1196"/>
      <c r="C76" s="1085" t="s">
        <v>907</v>
      </c>
      <c r="D76" s="1086">
        <v>1321085</v>
      </c>
      <c r="E76" s="1197"/>
      <c r="F76" s="1086">
        <v>56400</v>
      </c>
      <c r="G76" s="1086">
        <v>114433</v>
      </c>
      <c r="H76" s="1086"/>
      <c r="I76" s="1086"/>
      <c r="J76" s="1086"/>
      <c r="K76" s="1086"/>
      <c r="L76" s="1086"/>
      <c r="M76" s="1087"/>
    </row>
    <row r="77" spans="1:13" ht="24.95" customHeight="1" x14ac:dyDescent="0.2">
      <c r="A77" s="1168">
        <v>100</v>
      </c>
      <c r="B77" s="1196"/>
      <c r="C77" s="1085" t="s">
        <v>977</v>
      </c>
      <c r="D77" s="1086">
        <v>1198539</v>
      </c>
      <c r="E77" s="1197"/>
      <c r="F77" s="1086">
        <v>56400</v>
      </c>
      <c r="G77" s="1086">
        <v>103854</v>
      </c>
      <c r="H77" s="1086"/>
      <c r="I77" s="1086"/>
      <c r="J77" s="1086"/>
      <c r="K77" s="1086"/>
      <c r="L77" s="1086"/>
      <c r="M77" s="1087"/>
    </row>
    <row r="78" spans="1:13" ht="24.95" customHeight="1" x14ac:dyDescent="0.2">
      <c r="A78" s="1168">
        <v>101</v>
      </c>
      <c r="B78" s="1196"/>
      <c r="C78" s="1085" t="s">
        <v>907</v>
      </c>
      <c r="D78" s="1086">
        <v>1321085</v>
      </c>
      <c r="E78" s="1197"/>
      <c r="F78" s="1086">
        <v>56400</v>
      </c>
      <c r="G78" s="1086">
        <v>114433</v>
      </c>
      <c r="H78" s="1086"/>
      <c r="I78" s="1086"/>
      <c r="J78" s="1086"/>
      <c r="K78" s="1086"/>
      <c r="L78" s="1086"/>
      <c r="M78" s="1087"/>
    </row>
    <row r="79" spans="1:13" ht="24.95" customHeight="1" x14ac:dyDescent="0.2">
      <c r="A79" s="1168">
        <v>102</v>
      </c>
      <c r="B79" s="1196"/>
      <c r="C79" s="1085" t="s">
        <v>1006</v>
      </c>
      <c r="D79" s="1086">
        <v>1252909</v>
      </c>
      <c r="E79" s="1197"/>
      <c r="F79" s="1086">
        <v>56400</v>
      </c>
      <c r="G79" s="1086">
        <v>108330</v>
      </c>
      <c r="H79" s="1086"/>
      <c r="I79" s="1086"/>
      <c r="J79" s="1086"/>
      <c r="K79" s="1086"/>
      <c r="L79" s="1086"/>
      <c r="M79" s="1087"/>
    </row>
    <row r="80" spans="1:13" ht="24.95" customHeight="1" x14ac:dyDescent="0.2">
      <c r="A80" s="1168">
        <v>103</v>
      </c>
      <c r="B80" s="1196"/>
      <c r="C80" s="1085" t="s">
        <v>1006</v>
      </c>
      <c r="D80" s="1086">
        <v>1252909</v>
      </c>
      <c r="E80" s="1197"/>
      <c r="F80" s="1086">
        <v>56400</v>
      </c>
      <c r="G80" s="1086">
        <v>108330</v>
      </c>
      <c r="H80" s="1086"/>
      <c r="I80" s="1086"/>
      <c r="J80" s="1086"/>
      <c r="K80" s="1086"/>
      <c r="L80" s="1086"/>
      <c r="M80" s="1087"/>
    </row>
    <row r="81" spans="1:13" ht="24.95" customHeight="1" x14ac:dyDescent="0.2">
      <c r="A81" s="1168">
        <v>104</v>
      </c>
      <c r="B81" s="1196"/>
      <c r="C81" s="1085" t="s">
        <v>1006</v>
      </c>
      <c r="D81" s="1086">
        <v>1252909</v>
      </c>
      <c r="E81" s="1197"/>
      <c r="F81" s="1086">
        <v>56400</v>
      </c>
      <c r="G81" s="1086">
        <v>108330</v>
      </c>
      <c r="H81" s="1086"/>
      <c r="I81" s="1086"/>
      <c r="J81" s="1086"/>
      <c r="K81" s="1086"/>
      <c r="L81" s="1086"/>
      <c r="M81" s="1087"/>
    </row>
    <row r="82" spans="1:13" ht="24.95" customHeight="1" x14ac:dyDescent="0.2">
      <c r="A82" s="1168">
        <v>105</v>
      </c>
      <c r="B82" s="1196"/>
      <c r="C82" s="1085" t="s">
        <v>1006</v>
      </c>
      <c r="D82" s="1086">
        <v>1252909</v>
      </c>
      <c r="E82" s="1197"/>
      <c r="F82" s="1086">
        <v>56400</v>
      </c>
      <c r="G82" s="1086">
        <v>108330</v>
      </c>
      <c r="H82" s="1086"/>
      <c r="I82" s="1086"/>
      <c r="J82" s="1086"/>
      <c r="K82" s="1086"/>
      <c r="L82" s="1086"/>
      <c r="M82" s="1087"/>
    </row>
    <row r="83" spans="1:13" ht="24.95" customHeight="1" x14ac:dyDescent="0.2">
      <c r="A83" s="1168">
        <v>106</v>
      </c>
      <c r="B83" s="1196"/>
      <c r="C83" s="1085" t="s">
        <v>1006</v>
      </c>
      <c r="D83" s="1086">
        <v>1252909</v>
      </c>
      <c r="E83" s="1197"/>
      <c r="F83" s="1086">
        <v>56400</v>
      </c>
      <c r="G83" s="1086">
        <v>108330</v>
      </c>
      <c r="H83" s="1086"/>
      <c r="I83" s="1086"/>
      <c r="J83" s="1086"/>
      <c r="K83" s="1086"/>
      <c r="L83" s="1086"/>
      <c r="M83" s="1087"/>
    </row>
    <row r="84" spans="1:13" ht="24.95" customHeight="1" x14ac:dyDescent="0.2">
      <c r="A84" s="1168">
        <v>107</v>
      </c>
      <c r="B84" s="1196"/>
      <c r="C84" s="1085" t="s">
        <v>1006</v>
      </c>
      <c r="D84" s="1086">
        <v>1252909</v>
      </c>
      <c r="E84" s="1197"/>
      <c r="F84" s="1086">
        <v>56400</v>
      </c>
      <c r="G84" s="1086">
        <v>108330</v>
      </c>
      <c r="H84" s="1086"/>
      <c r="I84" s="1086"/>
      <c r="J84" s="1086"/>
      <c r="K84" s="1086"/>
      <c r="L84" s="1086"/>
      <c r="M84" s="1087"/>
    </row>
    <row r="85" spans="1:13" ht="24.95" customHeight="1" x14ac:dyDescent="0.2">
      <c r="A85" s="1168">
        <v>108</v>
      </c>
      <c r="B85" s="1196"/>
      <c r="C85" s="1085" t="s">
        <v>1006</v>
      </c>
      <c r="D85" s="1086">
        <v>1252909</v>
      </c>
      <c r="E85" s="1197"/>
      <c r="F85" s="1086">
        <v>56400</v>
      </c>
      <c r="G85" s="1086">
        <v>108330</v>
      </c>
      <c r="H85" s="1086"/>
      <c r="I85" s="1086"/>
      <c r="J85" s="1086"/>
      <c r="K85" s="1086"/>
      <c r="L85" s="1086"/>
      <c r="M85" s="1087"/>
    </row>
    <row r="86" spans="1:13" ht="24.95" customHeight="1" x14ac:dyDescent="0.2">
      <c r="A86" s="1168">
        <v>109</v>
      </c>
      <c r="B86" s="1196"/>
      <c r="C86" s="1085" t="s">
        <v>1006</v>
      </c>
      <c r="D86" s="1086">
        <v>1252909</v>
      </c>
      <c r="E86" s="1197"/>
      <c r="F86" s="1086">
        <v>56400</v>
      </c>
      <c r="G86" s="1086">
        <v>108330</v>
      </c>
      <c r="H86" s="1086"/>
      <c r="I86" s="1086"/>
      <c r="J86" s="1086"/>
      <c r="K86" s="1086"/>
      <c r="L86" s="1086"/>
      <c r="M86" s="1087"/>
    </row>
    <row r="87" spans="1:13" ht="24.95" customHeight="1" x14ac:dyDescent="0.2">
      <c r="A87" s="1168">
        <v>110</v>
      </c>
      <c r="B87" s="1196"/>
      <c r="C87" s="1085" t="s">
        <v>1006</v>
      </c>
      <c r="D87" s="1086">
        <v>1252909</v>
      </c>
      <c r="E87" s="1197"/>
      <c r="F87" s="1086">
        <v>56400</v>
      </c>
      <c r="G87" s="1086">
        <v>108330</v>
      </c>
      <c r="H87" s="1086"/>
      <c r="I87" s="1086"/>
      <c r="J87" s="1086"/>
      <c r="K87" s="1086"/>
      <c r="L87" s="1086"/>
      <c r="M87" s="1087"/>
    </row>
    <row r="88" spans="1:13" ht="24.95" customHeight="1" x14ac:dyDescent="0.2">
      <c r="A88" s="1168">
        <v>111</v>
      </c>
      <c r="B88" s="1196"/>
      <c r="C88" s="1085" t="s">
        <v>1006</v>
      </c>
      <c r="D88" s="1086">
        <v>1252909</v>
      </c>
      <c r="E88" s="1197"/>
      <c r="F88" s="1086">
        <v>56400</v>
      </c>
      <c r="G88" s="1086">
        <v>108330</v>
      </c>
      <c r="H88" s="1086"/>
      <c r="I88" s="1086"/>
      <c r="J88" s="1086"/>
      <c r="K88" s="1086"/>
      <c r="L88" s="1086"/>
      <c r="M88" s="1087"/>
    </row>
    <row r="89" spans="1:13" ht="24.95" customHeight="1" x14ac:dyDescent="0.2">
      <c r="A89" s="1168">
        <v>112</v>
      </c>
      <c r="B89" s="1196"/>
      <c r="C89" s="1085" t="s">
        <v>1006</v>
      </c>
      <c r="D89" s="1086">
        <v>1252909</v>
      </c>
      <c r="E89" s="1197"/>
      <c r="F89" s="1086">
        <v>56400</v>
      </c>
      <c r="G89" s="1086">
        <v>108330</v>
      </c>
      <c r="H89" s="1086"/>
      <c r="I89" s="1086"/>
      <c r="J89" s="1086"/>
      <c r="K89" s="1086"/>
      <c r="L89" s="1086"/>
      <c r="M89" s="1087"/>
    </row>
    <row r="90" spans="1:13" ht="24.95" customHeight="1" x14ac:dyDescent="0.2">
      <c r="A90" s="1168">
        <v>113</v>
      </c>
      <c r="B90" s="1196"/>
      <c r="C90" s="1085" t="s">
        <v>1006</v>
      </c>
      <c r="D90" s="1086">
        <v>1252909</v>
      </c>
      <c r="E90" s="1197"/>
      <c r="F90" s="1086">
        <v>56400</v>
      </c>
      <c r="G90" s="1086">
        <v>108330</v>
      </c>
      <c r="H90" s="1086"/>
      <c r="I90" s="1086"/>
      <c r="J90" s="1086"/>
      <c r="K90" s="1086"/>
      <c r="L90" s="1086"/>
      <c r="M90" s="1087"/>
    </row>
    <row r="91" spans="1:13" ht="24.95" customHeight="1" x14ac:dyDescent="0.2">
      <c r="A91" s="1168">
        <v>114</v>
      </c>
      <c r="B91" s="1196"/>
      <c r="C91" s="1085" t="s">
        <v>1006</v>
      </c>
      <c r="D91" s="1086">
        <v>1252909</v>
      </c>
      <c r="E91" s="1197"/>
      <c r="F91" s="1086">
        <v>56400</v>
      </c>
      <c r="G91" s="1086">
        <v>108330</v>
      </c>
      <c r="H91" s="1086"/>
      <c r="I91" s="1086"/>
      <c r="J91" s="1086"/>
      <c r="K91" s="1086"/>
      <c r="L91" s="1086"/>
      <c r="M91" s="1087"/>
    </row>
    <row r="92" spans="1:13" ht="24.95" customHeight="1" x14ac:dyDescent="0.2">
      <c r="A92" s="1168">
        <v>115</v>
      </c>
      <c r="B92" s="1196"/>
      <c r="C92" s="1085" t="s">
        <v>1006</v>
      </c>
      <c r="D92" s="1086">
        <v>1252909</v>
      </c>
      <c r="E92" s="1197"/>
      <c r="F92" s="1086">
        <v>56400</v>
      </c>
      <c r="G92" s="1086">
        <v>108330</v>
      </c>
      <c r="H92" s="1086"/>
      <c r="I92" s="1086"/>
      <c r="J92" s="1086"/>
      <c r="K92" s="1086"/>
      <c r="L92" s="1086"/>
      <c r="M92" s="1087"/>
    </row>
    <row r="93" spans="1:13" ht="24.95" customHeight="1" x14ac:dyDescent="0.2">
      <c r="A93" s="1168">
        <v>116</v>
      </c>
      <c r="B93" s="1196"/>
      <c r="C93" s="1085" t="s">
        <v>1006</v>
      </c>
      <c r="D93" s="1086">
        <v>1252909</v>
      </c>
      <c r="E93" s="1197"/>
      <c r="F93" s="1086">
        <v>56400</v>
      </c>
      <c r="G93" s="1086">
        <v>108330</v>
      </c>
      <c r="H93" s="1086"/>
      <c r="I93" s="1086"/>
      <c r="J93" s="1086"/>
      <c r="K93" s="1086"/>
      <c r="L93" s="1086"/>
      <c r="M93" s="1087"/>
    </row>
    <row r="94" spans="1:13" ht="24.95" customHeight="1" x14ac:dyDescent="0.2">
      <c r="A94" s="1168">
        <v>117</v>
      </c>
      <c r="B94" s="1196"/>
      <c r="C94" s="1085" t="s">
        <v>1006</v>
      </c>
      <c r="D94" s="1086">
        <v>1252909</v>
      </c>
      <c r="E94" s="1197"/>
      <c r="F94" s="1086">
        <v>56400</v>
      </c>
      <c r="G94" s="1086">
        <v>108330</v>
      </c>
      <c r="H94" s="1086"/>
      <c r="I94" s="1086"/>
      <c r="J94" s="1086"/>
      <c r="K94" s="1086"/>
      <c r="L94" s="1086"/>
      <c r="M94" s="1087"/>
    </row>
    <row r="95" spans="1:13" ht="24.95" customHeight="1" x14ac:dyDescent="0.2">
      <c r="A95" s="1168">
        <v>118</v>
      </c>
      <c r="B95" s="1196"/>
      <c r="C95" s="1085" t="s">
        <v>1006</v>
      </c>
      <c r="D95" s="1086">
        <v>1252909</v>
      </c>
      <c r="E95" s="1197"/>
      <c r="F95" s="1086">
        <v>56400</v>
      </c>
      <c r="G95" s="1086">
        <v>108330</v>
      </c>
      <c r="H95" s="1086"/>
      <c r="I95" s="1086"/>
      <c r="J95" s="1086"/>
      <c r="K95" s="1086"/>
      <c r="L95" s="1086"/>
      <c r="M95" s="1087"/>
    </row>
    <row r="96" spans="1:13" ht="24.95" customHeight="1" x14ac:dyDescent="0.2">
      <c r="A96" s="1168">
        <v>119</v>
      </c>
      <c r="B96" s="1196"/>
      <c r="C96" s="1085" t="s">
        <v>1006</v>
      </c>
      <c r="D96" s="1086">
        <v>1252909</v>
      </c>
      <c r="E96" s="1197"/>
      <c r="F96" s="1086">
        <v>56400</v>
      </c>
      <c r="G96" s="1086">
        <v>108330</v>
      </c>
      <c r="H96" s="1086"/>
      <c r="I96" s="1086"/>
      <c r="J96" s="1086"/>
      <c r="K96" s="1086"/>
      <c r="L96" s="1086"/>
      <c r="M96" s="1087"/>
    </row>
    <row r="97" spans="1:13" ht="24.95" customHeight="1" x14ac:dyDescent="0.2">
      <c r="A97" s="1168">
        <v>120</v>
      </c>
      <c r="B97" s="1196"/>
      <c r="C97" s="1085" t="s">
        <v>1006</v>
      </c>
      <c r="D97" s="1086">
        <v>1252909</v>
      </c>
      <c r="E97" s="1197"/>
      <c r="F97" s="1086">
        <v>56400</v>
      </c>
      <c r="G97" s="1086">
        <v>108330</v>
      </c>
      <c r="H97" s="1086"/>
      <c r="I97" s="1086"/>
      <c r="J97" s="1086"/>
      <c r="K97" s="1086"/>
      <c r="L97" s="1086"/>
      <c r="M97" s="1087"/>
    </row>
    <row r="98" spans="1:13" ht="24.95" customHeight="1" x14ac:dyDescent="0.2">
      <c r="A98" s="1168">
        <v>121</v>
      </c>
      <c r="B98" s="1196"/>
      <c r="C98" s="1085" t="s">
        <v>1006</v>
      </c>
      <c r="D98" s="1086">
        <v>1252909</v>
      </c>
      <c r="E98" s="1197"/>
      <c r="F98" s="1086">
        <v>56400</v>
      </c>
      <c r="G98" s="1086">
        <v>108330</v>
      </c>
      <c r="H98" s="1086"/>
      <c r="I98" s="1086"/>
      <c r="J98" s="1086"/>
      <c r="K98" s="1086"/>
      <c r="L98" s="1086"/>
      <c r="M98" s="1087"/>
    </row>
    <row r="99" spans="1:13" ht="24.95" customHeight="1" x14ac:dyDescent="0.2">
      <c r="A99" s="1168">
        <v>122</v>
      </c>
      <c r="B99" s="1196"/>
      <c r="C99" s="1085" t="s">
        <v>1006</v>
      </c>
      <c r="D99" s="1086">
        <v>1252909</v>
      </c>
      <c r="E99" s="1197"/>
      <c r="F99" s="1086">
        <v>56400</v>
      </c>
      <c r="G99" s="1086">
        <v>108330</v>
      </c>
      <c r="H99" s="1086"/>
      <c r="I99" s="1086"/>
      <c r="J99" s="1086"/>
      <c r="K99" s="1086"/>
      <c r="L99" s="1086"/>
      <c r="M99" s="1087"/>
    </row>
    <row r="100" spans="1:13" ht="24.95" customHeight="1" x14ac:dyDescent="0.2">
      <c r="A100" s="1168">
        <v>123</v>
      </c>
      <c r="B100" s="1196"/>
      <c r="C100" s="1085" t="s">
        <v>1006</v>
      </c>
      <c r="D100" s="1086">
        <v>1252909</v>
      </c>
      <c r="E100" s="1197"/>
      <c r="F100" s="1086">
        <v>56400</v>
      </c>
      <c r="G100" s="1086">
        <v>108330</v>
      </c>
      <c r="H100" s="1086"/>
      <c r="I100" s="1086"/>
      <c r="J100" s="1086"/>
      <c r="K100" s="1086"/>
      <c r="L100" s="1086"/>
      <c r="M100" s="1087"/>
    </row>
    <row r="101" spans="1:13" ht="24.95" customHeight="1" x14ac:dyDescent="0.2">
      <c r="A101" s="1168">
        <v>124</v>
      </c>
      <c r="B101" s="1196"/>
      <c r="C101" s="1085" t="s">
        <v>1006</v>
      </c>
      <c r="D101" s="1086">
        <v>1252909</v>
      </c>
      <c r="E101" s="1197"/>
      <c r="F101" s="1086">
        <v>56400</v>
      </c>
      <c r="G101" s="1086">
        <v>108330</v>
      </c>
      <c r="H101" s="1086"/>
      <c r="I101" s="1086"/>
      <c r="J101" s="1086"/>
      <c r="K101" s="1086"/>
      <c r="L101" s="1086"/>
      <c r="M101" s="1087"/>
    </row>
    <row r="102" spans="1:13" ht="24.95" customHeight="1" x14ac:dyDescent="0.2">
      <c r="A102" s="1168">
        <v>125</v>
      </c>
      <c r="B102" s="1196"/>
      <c r="C102" s="1085" t="s">
        <v>1006</v>
      </c>
      <c r="D102" s="1086">
        <v>1252909</v>
      </c>
      <c r="E102" s="1197"/>
      <c r="F102" s="1086">
        <v>56400</v>
      </c>
      <c r="G102" s="1086">
        <v>108330</v>
      </c>
      <c r="H102" s="1086"/>
      <c r="I102" s="1086"/>
      <c r="J102" s="1086"/>
      <c r="K102" s="1086"/>
      <c r="L102" s="1086"/>
      <c r="M102" s="1087"/>
    </row>
    <row r="103" spans="1:13" ht="24.95" customHeight="1" x14ac:dyDescent="0.2">
      <c r="A103" s="1168">
        <v>126</v>
      </c>
      <c r="B103" s="1196"/>
      <c r="C103" s="1085" t="s">
        <v>1006</v>
      </c>
      <c r="D103" s="1086">
        <v>1252909</v>
      </c>
      <c r="E103" s="1197"/>
      <c r="F103" s="1086">
        <v>56400</v>
      </c>
      <c r="G103" s="1086">
        <v>108330</v>
      </c>
      <c r="H103" s="1086"/>
      <c r="I103" s="1086"/>
      <c r="J103" s="1086"/>
      <c r="K103" s="1086"/>
      <c r="L103" s="1086"/>
      <c r="M103" s="1087"/>
    </row>
    <row r="104" spans="1:13" ht="24.95" customHeight="1" x14ac:dyDescent="0.2">
      <c r="A104" s="1168">
        <v>127</v>
      </c>
      <c r="B104" s="1196"/>
      <c r="C104" s="1085" t="s">
        <v>1006</v>
      </c>
      <c r="D104" s="1086">
        <v>1252909</v>
      </c>
      <c r="E104" s="1197"/>
      <c r="F104" s="1086">
        <v>56400</v>
      </c>
      <c r="G104" s="1086">
        <v>108330</v>
      </c>
      <c r="H104" s="1086"/>
      <c r="I104" s="1086"/>
      <c r="J104" s="1086"/>
      <c r="K104" s="1086"/>
      <c r="L104" s="1086"/>
      <c r="M104" s="1087"/>
    </row>
    <row r="105" spans="1:13" ht="24.95" customHeight="1" x14ac:dyDescent="0.2">
      <c r="A105" s="1168">
        <v>128</v>
      </c>
      <c r="B105" s="1196"/>
      <c r="C105" s="1085" t="s">
        <v>1006</v>
      </c>
      <c r="D105" s="1086">
        <v>1252909</v>
      </c>
      <c r="E105" s="1197"/>
      <c r="F105" s="1086">
        <v>56400</v>
      </c>
      <c r="G105" s="1086">
        <v>108330</v>
      </c>
      <c r="H105" s="1086"/>
      <c r="I105" s="1086"/>
      <c r="J105" s="1086"/>
      <c r="K105" s="1086"/>
      <c r="L105" s="1086"/>
      <c r="M105" s="1087"/>
    </row>
    <row r="106" spans="1:13" ht="24.95" customHeight="1" x14ac:dyDescent="0.2">
      <c r="A106" s="1168">
        <v>129</v>
      </c>
      <c r="B106" s="1196"/>
      <c r="C106" s="1085" t="s">
        <v>1006</v>
      </c>
      <c r="D106" s="1086">
        <v>1252909</v>
      </c>
      <c r="E106" s="1197"/>
      <c r="F106" s="1086">
        <v>56400</v>
      </c>
      <c r="G106" s="1086">
        <v>108330</v>
      </c>
      <c r="H106" s="1086"/>
      <c r="I106" s="1086"/>
      <c r="J106" s="1086"/>
      <c r="K106" s="1086"/>
      <c r="L106" s="1086"/>
      <c r="M106" s="1087"/>
    </row>
    <row r="107" spans="1:13" ht="24.95" customHeight="1" x14ac:dyDescent="0.2">
      <c r="A107" s="1168">
        <v>130</v>
      </c>
      <c r="B107" s="1196"/>
      <c r="C107" s="1085" t="s">
        <v>1006</v>
      </c>
      <c r="D107" s="1086">
        <v>1252909</v>
      </c>
      <c r="E107" s="1197"/>
      <c r="F107" s="1086">
        <v>56400</v>
      </c>
      <c r="G107" s="1086">
        <v>108330</v>
      </c>
      <c r="H107" s="1086"/>
      <c r="I107" s="1086"/>
      <c r="J107" s="1086"/>
      <c r="K107" s="1086"/>
      <c r="L107" s="1086"/>
      <c r="M107" s="1087"/>
    </row>
    <row r="108" spans="1:13" ht="24.95" customHeight="1" x14ac:dyDescent="0.2">
      <c r="A108" s="1168">
        <v>131</v>
      </c>
      <c r="B108" s="1196"/>
      <c r="C108" s="1085" t="s">
        <v>1009</v>
      </c>
      <c r="D108" s="1086">
        <v>1341180</v>
      </c>
      <c r="E108" s="1197"/>
      <c r="F108" s="1086">
        <v>56400</v>
      </c>
      <c r="G108" s="1086">
        <v>116006</v>
      </c>
      <c r="H108" s="1086"/>
      <c r="I108" s="1086"/>
      <c r="J108" s="1086"/>
      <c r="K108" s="1086"/>
      <c r="L108" s="1086"/>
      <c r="M108" s="1087"/>
    </row>
    <row r="109" spans="1:13" ht="24.95" customHeight="1" x14ac:dyDescent="0.2">
      <c r="A109" s="1168">
        <v>132</v>
      </c>
      <c r="B109" s="1196"/>
      <c r="C109" s="1085" t="s">
        <v>1009</v>
      </c>
      <c r="D109" s="1086">
        <v>1341180</v>
      </c>
      <c r="E109" s="1197"/>
      <c r="F109" s="1086">
        <v>56400</v>
      </c>
      <c r="G109" s="1086">
        <v>116006</v>
      </c>
      <c r="H109" s="1086"/>
      <c r="I109" s="1086"/>
      <c r="J109" s="1086"/>
      <c r="K109" s="1086"/>
      <c r="L109" s="1086"/>
      <c r="M109" s="1087"/>
    </row>
    <row r="110" spans="1:13" ht="24.95" customHeight="1" x14ac:dyDescent="0.2">
      <c r="A110" s="1168">
        <v>133</v>
      </c>
      <c r="B110" s="1196"/>
      <c r="C110" s="1085" t="s">
        <v>1009</v>
      </c>
      <c r="D110" s="1086">
        <v>1341180</v>
      </c>
      <c r="E110" s="1197"/>
      <c r="F110" s="1086">
        <v>56400</v>
      </c>
      <c r="G110" s="1086">
        <v>116006</v>
      </c>
      <c r="H110" s="1086"/>
      <c r="I110" s="1086"/>
      <c r="J110" s="1086"/>
      <c r="K110" s="1086"/>
      <c r="L110" s="1086"/>
      <c r="M110" s="1087"/>
    </row>
    <row r="111" spans="1:13" ht="24.95" customHeight="1" x14ac:dyDescent="0.2">
      <c r="A111" s="1168">
        <v>134</v>
      </c>
      <c r="B111" s="1196"/>
      <c r="C111" s="1085" t="s">
        <v>1009</v>
      </c>
      <c r="D111" s="1086">
        <v>1341180</v>
      </c>
      <c r="E111" s="1197"/>
      <c r="F111" s="1086">
        <v>56400</v>
      </c>
      <c r="G111" s="1086">
        <v>116006</v>
      </c>
      <c r="H111" s="1086"/>
      <c r="I111" s="1086"/>
      <c r="J111" s="1086"/>
      <c r="K111" s="1086"/>
      <c r="L111" s="1086"/>
      <c r="M111" s="1087"/>
    </row>
    <row r="112" spans="1:13" ht="24.95" customHeight="1" x14ac:dyDescent="0.2">
      <c r="A112" s="1168">
        <v>135</v>
      </c>
      <c r="B112" s="1196"/>
      <c r="C112" s="1085" t="s">
        <v>1009</v>
      </c>
      <c r="D112" s="1086">
        <v>1341180</v>
      </c>
      <c r="E112" s="1197"/>
      <c r="F112" s="1086">
        <v>56400</v>
      </c>
      <c r="G112" s="1086">
        <v>116006</v>
      </c>
      <c r="H112" s="1086"/>
      <c r="I112" s="1086"/>
      <c r="J112" s="1086"/>
      <c r="K112" s="1086"/>
      <c r="L112" s="1086"/>
      <c r="M112" s="1087"/>
    </row>
    <row r="113" spans="1:13" ht="24.95" customHeight="1" x14ac:dyDescent="0.2">
      <c r="A113" s="1168">
        <v>136</v>
      </c>
      <c r="B113" s="1196"/>
      <c r="C113" s="1085" t="s">
        <v>1009</v>
      </c>
      <c r="D113" s="1086">
        <v>1341180</v>
      </c>
      <c r="E113" s="1197"/>
      <c r="F113" s="1086">
        <v>56400</v>
      </c>
      <c r="G113" s="1086">
        <v>116006</v>
      </c>
      <c r="H113" s="1086"/>
      <c r="I113" s="1086"/>
      <c r="J113" s="1086"/>
      <c r="K113" s="1086"/>
      <c r="L113" s="1086"/>
      <c r="M113" s="1087"/>
    </row>
    <row r="114" spans="1:13" ht="24.95" customHeight="1" x14ac:dyDescent="0.2">
      <c r="A114" s="1168">
        <v>137</v>
      </c>
      <c r="B114" s="1196"/>
      <c r="C114" s="1085" t="s">
        <v>1009</v>
      </c>
      <c r="D114" s="1086">
        <v>1341180</v>
      </c>
      <c r="E114" s="1197"/>
      <c r="F114" s="1086">
        <v>56400</v>
      </c>
      <c r="G114" s="1086">
        <v>116006</v>
      </c>
      <c r="H114" s="1086"/>
      <c r="I114" s="1086"/>
      <c r="J114" s="1086"/>
      <c r="K114" s="1086"/>
      <c r="L114" s="1086"/>
      <c r="M114" s="1087"/>
    </row>
    <row r="115" spans="1:13" ht="24.95" customHeight="1" x14ac:dyDescent="0.2">
      <c r="A115" s="1168">
        <v>138</v>
      </c>
      <c r="B115" s="1196"/>
      <c r="C115" s="1085" t="s">
        <v>1009</v>
      </c>
      <c r="D115" s="1086">
        <v>1341180</v>
      </c>
      <c r="E115" s="1197"/>
      <c r="F115" s="1086">
        <v>56400</v>
      </c>
      <c r="G115" s="1086">
        <v>116006</v>
      </c>
      <c r="H115" s="1086"/>
      <c r="I115" s="1086"/>
      <c r="J115" s="1086"/>
      <c r="K115" s="1086"/>
      <c r="L115" s="1086"/>
      <c r="M115" s="1087"/>
    </row>
    <row r="116" spans="1:13" ht="24.95" customHeight="1" x14ac:dyDescent="0.2">
      <c r="A116" s="1168">
        <v>139</v>
      </c>
      <c r="B116" s="1196"/>
      <c r="C116" s="1085" t="s">
        <v>1265</v>
      </c>
      <c r="D116" s="1086">
        <v>1710896</v>
      </c>
      <c r="E116" s="1197"/>
      <c r="F116" s="1086">
        <v>56400</v>
      </c>
      <c r="G116" s="1086">
        <v>146186</v>
      </c>
      <c r="H116" s="1086"/>
      <c r="I116" s="1086"/>
      <c r="J116" s="1086"/>
      <c r="K116" s="1086"/>
      <c r="L116" s="1086"/>
      <c r="M116" s="1087"/>
    </row>
    <row r="117" spans="1:13" ht="24.95" customHeight="1" x14ac:dyDescent="0.2">
      <c r="A117" s="1168">
        <v>140</v>
      </c>
      <c r="B117" s="1196"/>
      <c r="C117" s="1085" t="s">
        <v>1265</v>
      </c>
      <c r="D117" s="1086">
        <v>1710896</v>
      </c>
      <c r="E117" s="1197"/>
      <c r="F117" s="1086">
        <v>56400</v>
      </c>
      <c r="G117" s="1086">
        <v>146186</v>
      </c>
      <c r="H117" s="1086"/>
      <c r="I117" s="1086"/>
      <c r="J117" s="1086"/>
      <c r="K117" s="1086"/>
      <c r="L117" s="1086"/>
      <c r="M117" s="1087"/>
    </row>
    <row r="118" spans="1:13" ht="24.95" customHeight="1" x14ac:dyDescent="0.2">
      <c r="A118" s="1168">
        <v>141</v>
      </c>
      <c r="B118" s="1196"/>
      <c r="C118" s="1085" t="s">
        <v>1265</v>
      </c>
      <c r="D118" s="1086">
        <v>1710896</v>
      </c>
      <c r="E118" s="1197"/>
      <c r="F118" s="1086">
        <v>56400</v>
      </c>
      <c r="G118" s="1086">
        <v>146186</v>
      </c>
      <c r="H118" s="1086"/>
      <c r="I118" s="1086"/>
      <c r="J118" s="1086"/>
      <c r="K118" s="1086"/>
      <c r="L118" s="1086"/>
      <c r="M118" s="1087"/>
    </row>
    <row r="119" spans="1:13" ht="24.95" customHeight="1" x14ac:dyDescent="0.2">
      <c r="A119" s="1168">
        <v>142</v>
      </c>
      <c r="B119" s="1196"/>
      <c r="C119" s="1085" t="s">
        <v>1265</v>
      </c>
      <c r="D119" s="1086">
        <v>1710896</v>
      </c>
      <c r="E119" s="1197"/>
      <c r="F119" s="1086">
        <v>56400</v>
      </c>
      <c r="G119" s="1086">
        <v>146186</v>
      </c>
      <c r="H119" s="1086"/>
      <c r="I119" s="1086"/>
      <c r="J119" s="1086"/>
      <c r="K119" s="1086"/>
      <c r="L119" s="1086"/>
      <c r="M119" s="1087"/>
    </row>
    <row r="120" spans="1:13" ht="24.95" customHeight="1" x14ac:dyDescent="0.2">
      <c r="A120" s="1168">
        <v>143</v>
      </c>
      <c r="B120" s="1196"/>
      <c r="C120" s="1085" t="s">
        <v>1265</v>
      </c>
      <c r="D120" s="1086">
        <v>1710896</v>
      </c>
      <c r="E120" s="1197"/>
      <c r="F120" s="1086">
        <v>56400</v>
      </c>
      <c r="G120" s="1086">
        <v>146186</v>
      </c>
      <c r="H120" s="1086"/>
      <c r="I120" s="1086"/>
      <c r="J120" s="1086"/>
      <c r="K120" s="1086"/>
      <c r="L120" s="1086"/>
      <c r="M120" s="1087"/>
    </row>
    <row r="121" spans="1:13" ht="24.95" customHeight="1" x14ac:dyDescent="0.2">
      <c r="A121" s="1168">
        <v>144</v>
      </c>
      <c r="B121" s="1196"/>
      <c r="C121" s="1085" t="s">
        <v>1265</v>
      </c>
      <c r="D121" s="1086">
        <v>1710896</v>
      </c>
      <c r="E121" s="1197"/>
      <c r="F121" s="1086">
        <v>56400</v>
      </c>
      <c r="G121" s="1086">
        <v>146186</v>
      </c>
      <c r="H121" s="1086"/>
      <c r="I121" s="1086"/>
      <c r="J121" s="1086"/>
      <c r="K121" s="1086"/>
      <c r="L121" s="1086"/>
      <c r="M121" s="1087"/>
    </row>
    <row r="122" spans="1:13" ht="24.95" customHeight="1" x14ac:dyDescent="0.2">
      <c r="A122" s="1168">
        <v>145</v>
      </c>
      <c r="B122" s="1196"/>
      <c r="C122" s="1085" t="s">
        <v>1265</v>
      </c>
      <c r="D122" s="1086">
        <v>1710896</v>
      </c>
      <c r="E122" s="1197"/>
      <c r="F122" s="1086">
        <v>56400</v>
      </c>
      <c r="G122" s="1086">
        <v>146186</v>
      </c>
      <c r="H122" s="1086"/>
      <c r="I122" s="1086"/>
      <c r="J122" s="1086"/>
      <c r="K122" s="1086"/>
      <c r="L122" s="1086"/>
      <c r="M122" s="1087"/>
    </row>
    <row r="123" spans="1:13" ht="24.95" customHeight="1" x14ac:dyDescent="0.2">
      <c r="A123" s="1168">
        <v>146</v>
      </c>
      <c r="B123" s="1196"/>
      <c r="C123" s="1085" t="s">
        <v>1265</v>
      </c>
      <c r="D123" s="1086">
        <v>1710896</v>
      </c>
      <c r="E123" s="1197"/>
      <c r="F123" s="1086">
        <v>56400</v>
      </c>
      <c r="G123" s="1086">
        <v>146186</v>
      </c>
      <c r="H123" s="1086"/>
      <c r="I123" s="1086"/>
      <c r="J123" s="1086"/>
      <c r="K123" s="1086"/>
      <c r="L123" s="1086"/>
      <c r="M123" s="1087"/>
    </row>
    <row r="124" spans="1:13" ht="24.95" customHeight="1" x14ac:dyDescent="0.2">
      <c r="A124" s="1168">
        <v>147</v>
      </c>
      <c r="B124" s="1196"/>
      <c r="C124" s="1085" t="s">
        <v>1265</v>
      </c>
      <c r="D124" s="1086">
        <v>1710896</v>
      </c>
      <c r="E124" s="1197"/>
      <c r="F124" s="1086">
        <v>56400</v>
      </c>
      <c r="G124" s="1086">
        <v>146186</v>
      </c>
      <c r="H124" s="1086"/>
      <c r="I124" s="1086"/>
      <c r="J124" s="1086"/>
      <c r="K124" s="1086"/>
      <c r="L124" s="1086"/>
      <c r="M124" s="1087"/>
    </row>
    <row r="125" spans="1:13" ht="24.95" customHeight="1" x14ac:dyDescent="0.2">
      <c r="A125" s="1168">
        <v>148</v>
      </c>
      <c r="B125" s="1196"/>
      <c r="C125" s="1085" t="s">
        <v>1265</v>
      </c>
      <c r="D125" s="1086">
        <v>1710896</v>
      </c>
      <c r="E125" s="1197"/>
      <c r="F125" s="1086">
        <v>56400</v>
      </c>
      <c r="G125" s="1086">
        <v>146186</v>
      </c>
      <c r="H125" s="1086"/>
      <c r="I125" s="1086"/>
      <c r="J125" s="1086"/>
      <c r="K125" s="1086"/>
      <c r="L125" s="1086"/>
      <c r="M125" s="1087"/>
    </row>
    <row r="126" spans="1:13" ht="24.95" customHeight="1" x14ac:dyDescent="0.2">
      <c r="A126" s="1168">
        <v>149</v>
      </c>
      <c r="B126" s="1196"/>
      <c r="C126" s="1085" t="s">
        <v>1265</v>
      </c>
      <c r="D126" s="1086">
        <v>1710896</v>
      </c>
      <c r="E126" s="1197"/>
      <c r="F126" s="1086">
        <v>56400</v>
      </c>
      <c r="G126" s="1086">
        <v>146186</v>
      </c>
      <c r="H126" s="1086"/>
      <c r="I126" s="1086"/>
      <c r="J126" s="1086"/>
      <c r="K126" s="1086"/>
      <c r="L126" s="1086"/>
      <c r="M126" s="1087"/>
    </row>
    <row r="127" spans="1:13" ht="24.95" customHeight="1" x14ac:dyDescent="0.2">
      <c r="A127" s="1168">
        <v>150</v>
      </c>
      <c r="B127" s="1196"/>
      <c r="C127" s="1085" t="s">
        <v>1265</v>
      </c>
      <c r="D127" s="1086">
        <v>1710896</v>
      </c>
      <c r="E127" s="1197"/>
      <c r="F127" s="1086">
        <v>56400</v>
      </c>
      <c r="G127" s="1086">
        <v>146186</v>
      </c>
      <c r="H127" s="1086"/>
      <c r="I127" s="1086"/>
      <c r="J127" s="1086"/>
      <c r="K127" s="1086"/>
      <c r="L127" s="1086"/>
      <c r="M127" s="1087"/>
    </row>
    <row r="128" spans="1:13" ht="24.95" customHeight="1" x14ac:dyDescent="0.2">
      <c r="A128" s="1168">
        <v>151</v>
      </c>
      <c r="B128" s="1196"/>
      <c r="C128" s="1085" t="s">
        <v>1265</v>
      </c>
      <c r="D128" s="1086">
        <v>1710896</v>
      </c>
      <c r="E128" s="1197"/>
      <c r="F128" s="1086">
        <v>56400</v>
      </c>
      <c r="G128" s="1086">
        <v>146186</v>
      </c>
      <c r="H128" s="1086"/>
      <c r="I128" s="1086"/>
      <c r="J128" s="1086"/>
      <c r="K128" s="1086"/>
      <c r="L128" s="1086"/>
      <c r="M128" s="1087"/>
    </row>
    <row r="129" spans="1:13" ht="24.95" customHeight="1" x14ac:dyDescent="0.2">
      <c r="A129" s="1168">
        <v>152</v>
      </c>
      <c r="B129" s="1196"/>
      <c r="C129" s="1085" t="s">
        <v>1265</v>
      </c>
      <c r="D129" s="1086">
        <v>1710896</v>
      </c>
      <c r="E129" s="1197"/>
      <c r="F129" s="1086">
        <v>56400</v>
      </c>
      <c r="G129" s="1086">
        <v>146186</v>
      </c>
      <c r="H129" s="1086"/>
      <c r="I129" s="1086"/>
      <c r="J129" s="1086"/>
      <c r="K129" s="1086"/>
      <c r="L129" s="1086"/>
      <c r="M129" s="1087"/>
    </row>
    <row r="130" spans="1:13" ht="24.95" customHeight="1" x14ac:dyDescent="0.2">
      <c r="A130" s="1168">
        <v>153</v>
      </c>
      <c r="B130" s="1196"/>
      <c r="C130" s="1085" t="s">
        <v>1265</v>
      </c>
      <c r="D130" s="1086">
        <v>1710896</v>
      </c>
      <c r="E130" s="1197"/>
      <c r="F130" s="1086">
        <v>56400</v>
      </c>
      <c r="G130" s="1086">
        <v>146186</v>
      </c>
      <c r="H130" s="1086"/>
      <c r="I130" s="1086"/>
      <c r="J130" s="1086"/>
      <c r="K130" s="1086"/>
      <c r="L130" s="1086"/>
      <c r="M130" s="1087"/>
    </row>
    <row r="131" spans="1:13" ht="24.95" customHeight="1" x14ac:dyDescent="0.2">
      <c r="A131" s="1168">
        <v>154</v>
      </c>
      <c r="B131" s="1196"/>
      <c r="C131" s="1085" t="s">
        <v>1265</v>
      </c>
      <c r="D131" s="1086">
        <v>1710896</v>
      </c>
      <c r="E131" s="1197"/>
      <c r="F131" s="1086">
        <v>56400</v>
      </c>
      <c r="G131" s="1086">
        <v>146186</v>
      </c>
      <c r="H131" s="1086"/>
      <c r="I131" s="1086"/>
      <c r="J131" s="1086"/>
      <c r="K131" s="1086"/>
      <c r="L131" s="1086"/>
      <c r="M131" s="1087"/>
    </row>
    <row r="132" spans="1:13" ht="24.95" customHeight="1" x14ac:dyDescent="0.2">
      <c r="A132" s="1168">
        <v>155</v>
      </c>
      <c r="B132" s="1196"/>
      <c r="C132" s="1085" t="s">
        <v>1265</v>
      </c>
      <c r="D132" s="1086">
        <v>1710896</v>
      </c>
      <c r="E132" s="1197"/>
      <c r="F132" s="1086">
        <v>56400</v>
      </c>
      <c r="G132" s="1086">
        <v>146186</v>
      </c>
      <c r="H132" s="1086"/>
      <c r="I132" s="1086"/>
      <c r="J132" s="1086"/>
      <c r="K132" s="1086"/>
      <c r="L132" s="1086"/>
      <c r="M132" s="1087"/>
    </row>
    <row r="133" spans="1:13" ht="24.95" customHeight="1" x14ac:dyDescent="0.2">
      <c r="A133" s="1168">
        <v>156</v>
      </c>
      <c r="B133" s="1196"/>
      <c r="C133" s="1085" t="s">
        <v>1266</v>
      </c>
      <c r="D133" s="1086">
        <v>2554016</v>
      </c>
      <c r="E133" s="1197"/>
      <c r="F133" s="1086">
        <v>56400</v>
      </c>
      <c r="G133" s="1086">
        <v>223272</v>
      </c>
      <c r="H133" s="1086"/>
      <c r="I133" s="1086"/>
      <c r="J133" s="1086"/>
      <c r="K133" s="1086"/>
      <c r="L133" s="1086"/>
      <c r="M133" s="1087"/>
    </row>
    <row r="134" spans="1:13" ht="24.95" customHeight="1" x14ac:dyDescent="0.2">
      <c r="A134" s="1168">
        <v>157</v>
      </c>
      <c r="B134" s="1196"/>
      <c r="C134" s="1085" t="s">
        <v>1266</v>
      </c>
      <c r="D134" s="1086">
        <v>2554016</v>
      </c>
      <c r="E134" s="1197"/>
      <c r="F134" s="1086">
        <v>56400</v>
      </c>
      <c r="G134" s="1086">
        <v>223272</v>
      </c>
      <c r="H134" s="1086"/>
      <c r="I134" s="1086"/>
      <c r="J134" s="1086"/>
      <c r="K134" s="1086"/>
      <c r="L134" s="1086"/>
      <c r="M134" s="1087"/>
    </row>
    <row r="135" spans="1:13" ht="24.95" customHeight="1" x14ac:dyDescent="0.2">
      <c r="A135" s="1168">
        <v>158</v>
      </c>
      <c r="B135" s="1196"/>
      <c r="C135" s="1085" t="s">
        <v>1266</v>
      </c>
      <c r="D135" s="1086">
        <v>2554016</v>
      </c>
      <c r="E135" s="1197"/>
      <c r="F135" s="1086">
        <v>56400</v>
      </c>
      <c r="G135" s="1086">
        <v>223272</v>
      </c>
      <c r="H135" s="1086"/>
      <c r="I135" s="1086"/>
      <c r="J135" s="1086"/>
      <c r="K135" s="1086"/>
      <c r="L135" s="1086"/>
      <c r="M135" s="1087"/>
    </row>
    <row r="136" spans="1:13" ht="24.95" customHeight="1" x14ac:dyDescent="0.2">
      <c r="A136" s="1168">
        <v>159</v>
      </c>
      <c r="B136" s="1196"/>
      <c r="C136" s="1085" t="s">
        <v>1266</v>
      </c>
      <c r="D136" s="1086">
        <v>2554016</v>
      </c>
      <c r="E136" s="1197"/>
      <c r="F136" s="1086">
        <v>56400</v>
      </c>
      <c r="G136" s="1086">
        <v>223272</v>
      </c>
      <c r="H136" s="1086"/>
      <c r="I136" s="1086"/>
      <c r="J136" s="1086"/>
      <c r="K136" s="1086"/>
      <c r="L136" s="1086"/>
      <c r="M136" s="1087"/>
    </row>
    <row r="137" spans="1:13" ht="24.95" customHeight="1" x14ac:dyDescent="0.2">
      <c r="A137" s="1168">
        <v>160</v>
      </c>
      <c r="B137" s="1196"/>
      <c r="C137" s="1085" t="s">
        <v>1266</v>
      </c>
      <c r="D137" s="1086">
        <v>2554016</v>
      </c>
      <c r="E137" s="1197"/>
      <c r="F137" s="1086">
        <v>56400</v>
      </c>
      <c r="G137" s="1086">
        <v>223272</v>
      </c>
      <c r="H137" s="1086"/>
      <c r="I137" s="1086"/>
      <c r="J137" s="1086"/>
      <c r="K137" s="1086"/>
      <c r="L137" s="1086"/>
      <c r="M137" s="1087"/>
    </row>
    <row r="138" spans="1:13" ht="24.95" customHeight="1" x14ac:dyDescent="0.2">
      <c r="A138" s="1168">
        <v>161</v>
      </c>
      <c r="B138" s="1196"/>
      <c r="C138" s="1085" t="s">
        <v>1266</v>
      </c>
      <c r="D138" s="1086">
        <v>2554016</v>
      </c>
      <c r="E138" s="1197"/>
      <c r="F138" s="1086">
        <v>56400</v>
      </c>
      <c r="G138" s="1086">
        <v>223272</v>
      </c>
      <c r="H138" s="1086"/>
      <c r="I138" s="1086"/>
      <c r="J138" s="1086"/>
      <c r="K138" s="1086"/>
      <c r="L138" s="1086"/>
      <c r="M138" s="1087"/>
    </row>
    <row r="139" spans="1:13" ht="24.95" customHeight="1" x14ac:dyDescent="0.2">
      <c r="A139" s="1168">
        <v>162</v>
      </c>
      <c r="B139" s="1196"/>
      <c r="C139" s="1085" t="s">
        <v>1266</v>
      </c>
      <c r="D139" s="1086">
        <v>2554016</v>
      </c>
      <c r="E139" s="1197"/>
      <c r="F139" s="1086">
        <v>56400</v>
      </c>
      <c r="G139" s="1086">
        <v>223272</v>
      </c>
      <c r="H139" s="1086"/>
      <c r="I139" s="1086"/>
      <c r="J139" s="1086"/>
      <c r="K139" s="1086"/>
      <c r="L139" s="1086"/>
      <c r="M139" s="1087"/>
    </row>
    <row r="140" spans="1:13" ht="24.95" customHeight="1" x14ac:dyDescent="0.2">
      <c r="A140" s="1168">
        <v>163</v>
      </c>
      <c r="B140" s="1196"/>
      <c r="C140" s="1085" t="s">
        <v>1266</v>
      </c>
      <c r="D140" s="1086">
        <v>2554016</v>
      </c>
      <c r="E140" s="1197"/>
      <c r="F140" s="1086">
        <v>56400</v>
      </c>
      <c r="G140" s="1086">
        <v>223272</v>
      </c>
      <c r="H140" s="1086"/>
      <c r="I140" s="1086"/>
      <c r="J140" s="1086"/>
      <c r="K140" s="1086"/>
      <c r="L140" s="1086"/>
      <c r="M140" s="1087"/>
    </row>
    <row r="141" spans="1:13" ht="24.95" customHeight="1" x14ac:dyDescent="0.2">
      <c r="A141" s="1168">
        <v>164</v>
      </c>
      <c r="B141" s="1196"/>
      <c r="C141" s="1085" t="s">
        <v>1266</v>
      </c>
      <c r="D141" s="1086">
        <v>2554016</v>
      </c>
      <c r="E141" s="1197"/>
      <c r="F141" s="1086">
        <v>56400</v>
      </c>
      <c r="G141" s="1086">
        <v>223272</v>
      </c>
      <c r="H141" s="1086"/>
      <c r="I141" s="1086"/>
      <c r="J141" s="1086"/>
      <c r="K141" s="1086"/>
      <c r="L141" s="1086"/>
      <c r="M141" s="1087"/>
    </row>
    <row r="142" spans="1:13" ht="24.95" customHeight="1" x14ac:dyDescent="0.2">
      <c r="A142" s="1168">
        <v>165</v>
      </c>
      <c r="B142" s="1196"/>
      <c r="C142" s="1085" t="s">
        <v>1266</v>
      </c>
      <c r="D142" s="1086">
        <v>2554016</v>
      </c>
      <c r="E142" s="1197"/>
      <c r="F142" s="1086">
        <v>56400</v>
      </c>
      <c r="G142" s="1086">
        <v>223272</v>
      </c>
      <c r="H142" s="1086"/>
      <c r="I142" s="1086"/>
      <c r="J142" s="1086"/>
      <c r="K142" s="1086"/>
      <c r="L142" s="1086"/>
      <c r="M142" s="1087"/>
    </row>
    <row r="143" spans="1:13" ht="24.95" customHeight="1" x14ac:dyDescent="0.2">
      <c r="A143" s="1168">
        <v>166</v>
      </c>
      <c r="B143" s="1196"/>
      <c r="C143" s="1085" t="s">
        <v>1266</v>
      </c>
      <c r="D143" s="1086">
        <v>2554016</v>
      </c>
      <c r="E143" s="1197"/>
      <c r="F143" s="1086">
        <v>56400</v>
      </c>
      <c r="G143" s="1086">
        <v>223272</v>
      </c>
      <c r="H143" s="1086"/>
      <c r="I143" s="1086"/>
      <c r="J143" s="1086"/>
      <c r="K143" s="1086"/>
      <c r="L143" s="1086"/>
      <c r="M143" s="1087"/>
    </row>
    <row r="144" spans="1:13" ht="24.95" customHeight="1" x14ac:dyDescent="0.2">
      <c r="A144" s="1168">
        <v>167</v>
      </c>
      <c r="B144" s="1196"/>
      <c r="C144" s="1085" t="s">
        <v>1266</v>
      </c>
      <c r="D144" s="1086">
        <v>2554016</v>
      </c>
      <c r="E144" s="1197"/>
      <c r="F144" s="1086">
        <v>56400</v>
      </c>
      <c r="G144" s="1086">
        <v>223272</v>
      </c>
      <c r="H144" s="1086"/>
      <c r="I144" s="1086"/>
      <c r="J144" s="1086"/>
      <c r="K144" s="1086"/>
      <c r="L144" s="1086"/>
      <c r="M144" s="1087"/>
    </row>
    <row r="145" spans="1:13" ht="24.95" customHeight="1" x14ac:dyDescent="0.2">
      <c r="A145" s="1168">
        <v>168</v>
      </c>
      <c r="B145" s="1196"/>
      <c r="C145" s="1085" t="s">
        <v>1266</v>
      </c>
      <c r="D145" s="1086">
        <v>2554016</v>
      </c>
      <c r="E145" s="1197"/>
      <c r="F145" s="1086">
        <v>56400</v>
      </c>
      <c r="G145" s="1086">
        <v>223272</v>
      </c>
      <c r="H145" s="1086"/>
      <c r="I145" s="1086"/>
      <c r="J145" s="1086"/>
      <c r="K145" s="1086"/>
      <c r="L145" s="1086"/>
      <c r="M145" s="1087"/>
    </row>
    <row r="146" spans="1:13" ht="24.95" customHeight="1" x14ac:dyDescent="0.2">
      <c r="A146" s="1168">
        <v>169</v>
      </c>
      <c r="B146" s="1196"/>
      <c r="C146" s="1085" t="s">
        <v>1266</v>
      </c>
      <c r="D146" s="1086">
        <v>2554016</v>
      </c>
      <c r="E146" s="1197"/>
      <c r="F146" s="1086">
        <v>56400</v>
      </c>
      <c r="G146" s="1086">
        <v>223272</v>
      </c>
      <c r="H146" s="1086"/>
      <c r="I146" s="1086"/>
      <c r="J146" s="1086"/>
      <c r="K146" s="1086"/>
      <c r="L146" s="1086"/>
      <c r="M146" s="1087"/>
    </row>
    <row r="147" spans="1:13" ht="24.95" customHeight="1" x14ac:dyDescent="0.2">
      <c r="A147" s="1168">
        <v>174</v>
      </c>
      <c r="B147" s="1196"/>
      <c r="C147" s="1085" t="s">
        <v>1266</v>
      </c>
      <c r="D147" s="1086">
        <v>2554016</v>
      </c>
      <c r="E147" s="1197"/>
      <c r="F147" s="1086">
        <v>56400</v>
      </c>
      <c r="G147" s="1086">
        <v>223272</v>
      </c>
      <c r="H147" s="1086"/>
      <c r="I147" s="1086"/>
      <c r="J147" s="1086"/>
      <c r="K147" s="1086"/>
      <c r="L147" s="1086"/>
      <c r="M147" s="1087"/>
    </row>
    <row r="148" spans="1:13" ht="24.95" customHeight="1" x14ac:dyDescent="0.2">
      <c r="A148" s="1168">
        <v>175</v>
      </c>
      <c r="B148" s="1196"/>
      <c r="C148" s="1085" t="s">
        <v>1266</v>
      </c>
      <c r="D148" s="1086">
        <v>2554016</v>
      </c>
      <c r="E148" s="1197"/>
      <c r="F148" s="1086">
        <v>56400</v>
      </c>
      <c r="G148" s="1086">
        <v>223272</v>
      </c>
      <c r="H148" s="1086"/>
      <c r="I148" s="1086"/>
      <c r="J148" s="1086"/>
      <c r="K148" s="1086"/>
      <c r="L148" s="1086"/>
      <c r="M148" s="1087"/>
    </row>
    <row r="149" spans="1:13" ht="24.95" customHeight="1" x14ac:dyDescent="0.2">
      <c r="A149" s="1168">
        <v>176</v>
      </c>
      <c r="B149" s="1196"/>
      <c r="C149" s="1085" t="s">
        <v>1266</v>
      </c>
      <c r="D149" s="1086">
        <v>2554016</v>
      </c>
      <c r="E149" s="1197"/>
      <c r="F149" s="1086">
        <v>56400</v>
      </c>
      <c r="G149" s="1086">
        <v>223272</v>
      </c>
      <c r="H149" s="1086"/>
      <c r="I149" s="1086"/>
      <c r="J149" s="1086"/>
      <c r="K149" s="1086"/>
      <c r="L149" s="1086"/>
      <c r="M149" s="1087"/>
    </row>
    <row r="150" spans="1:13" ht="24.95" customHeight="1" x14ac:dyDescent="0.2">
      <c r="A150" s="1168">
        <v>177</v>
      </c>
      <c r="B150" s="1196"/>
      <c r="C150" s="1085" t="s">
        <v>1266</v>
      </c>
      <c r="D150" s="1086">
        <v>2554016</v>
      </c>
      <c r="E150" s="1197"/>
      <c r="F150" s="1086">
        <v>56400</v>
      </c>
      <c r="G150" s="1086">
        <v>223272</v>
      </c>
      <c r="H150" s="1086"/>
      <c r="I150" s="1086"/>
      <c r="J150" s="1086"/>
      <c r="K150" s="1086"/>
      <c r="L150" s="1086"/>
      <c r="M150" s="1087"/>
    </row>
    <row r="151" spans="1:13" ht="24.95" customHeight="1" x14ac:dyDescent="0.2">
      <c r="A151" s="1168">
        <v>178</v>
      </c>
      <c r="B151" s="1196"/>
      <c r="C151" s="1085" t="s">
        <v>1266</v>
      </c>
      <c r="D151" s="1086">
        <v>2554016</v>
      </c>
      <c r="E151" s="1197"/>
      <c r="F151" s="1086">
        <v>56400</v>
      </c>
      <c r="G151" s="1086">
        <v>223272</v>
      </c>
      <c r="H151" s="1086"/>
      <c r="I151" s="1086"/>
      <c r="J151" s="1086"/>
      <c r="K151" s="1086"/>
      <c r="L151" s="1086"/>
      <c r="M151" s="1087"/>
    </row>
    <row r="152" spans="1:13" ht="24.95" customHeight="1" thickBot="1" x14ac:dyDescent="0.25">
      <c r="A152" s="1168">
        <v>179</v>
      </c>
      <c r="B152" s="1216"/>
      <c r="C152" s="1157" t="s">
        <v>1266</v>
      </c>
      <c r="D152" s="1158">
        <v>2554016</v>
      </c>
      <c r="E152" s="1217"/>
      <c r="F152" s="1158">
        <v>56400</v>
      </c>
      <c r="G152" s="1158">
        <v>223272</v>
      </c>
      <c r="H152" s="1158"/>
      <c r="I152" s="1158"/>
      <c r="J152" s="1158"/>
      <c r="K152" s="1158"/>
      <c r="L152" s="1158"/>
      <c r="M152" s="1159"/>
    </row>
    <row r="153" spans="1:13" ht="24.95" customHeight="1" thickBot="1" x14ac:dyDescent="0.25">
      <c r="A153" s="1616" t="s">
        <v>912</v>
      </c>
      <c r="B153" s="1617"/>
      <c r="C153" s="1264">
        <v>111</v>
      </c>
      <c r="D153" s="1167">
        <f>SUM(D57:D152)</f>
        <v>152126641</v>
      </c>
      <c r="E153" s="1167">
        <f>SUM(E57:E152)</f>
        <v>0</v>
      </c>
      <c r="F153" s="1167">
        <f>SUM(F57:F152)</f>
        <v>5414400</v>
      </c>
      <c r="G153" s="1167">
        <f>SUM(G62:G152)</f>
        <v>12751030</v>
      </c>
      <c r="H153" s="1167">
        <f t="shared" ref="H153:M153" si="1">SUM(H57:H152)</f>
        <v>0</v>
      </c>
      <c r="I153" s="1167">
        <f t="shared" si="1"/>
        <v>0</v>
      </c>
      <c r="J153" s="1167">
        <f t="shared" si="1"/>
        <v>0</v>
      </c>
      <c r="K153" s="1167">
        <f t="shared" si="1"/>
        <v>0</v>
      </c>
      <c r="L153" s="1167">
        <f t="shared" si="1"/>
        <v>0</v>
      </c>
      <c r="M153" s="1167">
        <f t="shared" si="1"/>
        <v>0</v>
      </c>
    </row>
    <row r="154" spans="1:13" ht="24.95" customHeight="1" x14ac:dyDescent="0.2">
      <c r="A154" s="1163">
        <v>164</v>
      </c>
      <c r="B154" s="1253"/>
      <c r="C154" s="1223" t="s">
        <v>1010</v>
      </c>
      <c r="D154" s="1081">
        <v>2554015</v>
      </c>
      <c r="E154" s="1081"/>
      <c r="F154" s="1081">
        <v>56400</v>
      </c>
      <c r="G154" s="1081">
        <v>218759</v>
      </c>
      <c r="H154" s="1185"/>
      <c r="I154" s="1185"/>
      <c r="J154" s="1185"/>
      <c r="K154" s="1185"/>
      <c r="L154" s="1185"/>
      <c r="M154" s="1254"/>
    </row>
    <row r="155" spans="1:13" ht="24.95" customHeight="1" x14ac:dyDescent="0.2">
      <c r="A155" s="1168">
        <v>165</v>
      </c>
      <c r="B155" s="1198"/>
      <c r="C155" s="1195" t="s">
        <v>1010</v>
      </c>
      <c r="D155" s="1086">
        <v>2554015</v>
      </c>
      <c r="E155" s="1086"/>
      <c r="F155" s="1086">
        <v>56400</v>
      </c>
      <c r="G155" s="1086">
        <v>218759</v>
      </c>
      <c r="H155" s="1183"/>
      <c r="I155" s="1183"/>
      <c r="J155" s="1183"/>
      <c r="K155" s="1183"/>
      <c r="L155" s="1183"/>
      <c r="M155" s="1255"/>
    </row>
    <row r="156" spans="1:13" ht="24.95" customHeight="1" x14ac:dyDescent="0.2">
      <c r="A156" s="1168">
        <v>166</v>
      </c>
      <c r="B156" s="1198"/>
      <c r="C156" s="1195" t="s">
        <v>1010</v>
      </c>
      <c r="D156" s="1086">
        <v>2554015</v>
      </c>
      <c r="E156" s="1086"/>
      <c r="F156" s="1086">
        <v>56400</v>
      </c>
      <c r="G156" s="1086">
        <v>218759</v>
      </c>
      <c r="H156" s="1183"/>
      <c r="I156" s="1183"/>
      <c r="J156" s="1183"/>
      <c r="K156" s="1183"/>
      <c r="L156" s="1183"/>
      <c r="M156" s="1255"/>
    </row>
    <row r="157" spans="1:13" ht="24.95" customHeight="1" x14ac:dyDescent="0.2">
      <c r="A157" s="1168">
        <v>167</v>
      </c>
      <c r="B157" s="1198"/>
      <c r="C157" s="1195" t="s">
        <v>1010</v>
      </c>
      <c r="D157" s="1086">
        <v>2554015</v>
      </c>
      <c r="E157" s="1086"/>
      <c r="F157" s="1086">
        <v>56400</v>
      </c>
      <c r="G157" s="1086">
        <v>218759</v>
      </c>
      <c r="H157" s="1183"/>
      <c r="I157" s="1183"/>
      <c r="J157" s="1183"/>
      <c r="K157" s="1183"/>
      <c r="L157" s="1183"/>
      <c r="M157" s="1255"/>
    </row>
    <row r="158" spans="1:13" ht="24.95" customHeight="1" x14ac:dyDescent="0.2">
      <c r="A158" s="1168">
        <v>168</v>
      </c>
      <c r="B158" s="1198"/>
      <c r="C158" s="1195" t="s">
        <v>1010</v>
      </c>
      <c r="D158" s="1086">
        <v>2554015</v>
      </c>
      <c r="E158" s="1086"/>
      <c r="F158" s="1086">
        <v>56400</v>
      </c>
      <c r="G158" s="1086">
        <v>218759</v>
      </c>
      <c r="H158" s="1183"/>
      <c r="I158" s="1183"/>
      <c r="J158" s="1183"/>
      <c r="K158" s="1183"/>
      <c r="L158" s="1183"/>
      <c r="M158" s="1255"/>
    </row>
    <row r="159" spans="1:13" ht="24.95" customHeight="1" x14ac:dyDescent="0.2">
      <c r="A159" s="1168">
        <v>169</v>
      </c>
      <c r="B159" s="1198"/>
      <c r="C159" s="1195" t="s">
        <v>1010</v>
      </c>
      <c r="D159" s="1086">
        <v>2554015</v>
      </c>
      <c r="E159" s="1086"/>
      <c r="F159" s="1086">
        <v>56400</v>
      </c>
      <c r="G159" s="1086">
        <v>218759</v>
      </c>
      <c r="H159" s="1183"/>
      <c r="I159" s="1183"/>
      <c r="J159" s="1183"/>
      <c r="K159" s="1183"/>
      <c r="L159" s="1183"/>
      <c r="M159" s="1255"/>
    </row>
    <row r="160" spans="1:13" ht="24.95" customHeight="1" x14ac:dyDescent="0.2">
      <c r="A160" s="1168">
        <v>170</v>
      </c>
      <c r="B160" s="1198"/>
      <c r="C160" s="1195" t="s">
        <v>1010</v>
      </c>
      <c r="D160" s="1086">
        <v>2554015</v>
      </c>
      <c r="E160" s="1086"/>
      <c r="F160" s="1086">
        <v>56400</v>
      </c>
      <c r="G160" s="1086">
        <v>218759</v>
      </c>
      <c r="H160" s="1183"/>
      <c r="I160" s="1183"/>
      <c r="J160" s="1183"/>
      <c r="K160" s="1183"/>
      <c r="L160" s="1183"/>
      <c r="M160" s="1255"/>
    </row>
    <row r="161" spans="1:13" ht="24.95" customHeight="1" x14ac:dyDescent="0.2">
      <c r="A161" s="1168">
        <v>171</v>
      </c>
      <c r="B161" s="1198"/>
      <c r="C161" s="1195" t="s">
        <v>1010</v>
      </c>
      <c r="D161" s="1086">
        <v>2554015</v>
      </c>
      <c r="E161" s="1086"/>
      <c r="F161" s="1086">
        <v>56400</v>
      </c>
      <c r="G161" s="1086">
        <v>218759</v>
      </c>
      <c r="H161" s="1183"/>
      <c r="I161" s="1183"/>
      <c r="J161" s="1183"/>
      <c r="K161" s="1183"/>
      <c r="L161" s="1183"/>
      <c r="M161" s="1255"/>
    </row>
    <row r="162" spans="1:13" ht="24.95" customHeight="1" x14ac:dyDescent="0.2">
      <c r="A162" s="1168">
        <v>172</v>
      </c>
      <c r="B162" s="1198"/>
      <c r="C162" s="1195" t="s">
        <v>1010</v>
      </c>
      <c r="D162" s="1086">
        <v>2554015</v>
      </c>
      <c r="E162" s="1086"/>
      <c r="F162" s="1086">
        <v>56400</v>
      </c>
      <c r="G162" s="1086">
        <v>218759</v>
      </c>
      <c r="H162" s="1183"/>
      <c r="I162" s="1183"/>
      <c r="J162" s="1183"/>
      <c r="K162" s="1183"/>
      <c r="L162" s="1183"/>
      <c r="M162" s="1255"/>
    </row>
    <row r="163" spans="1:13" ht="24.95" customHeight="1" x14ac:dyDescent="0.2">
      <c r="A163" s="1168">
        <v>173</v>
      </c>
      <c r="B163" s="1198"/>
      <c r="C163" s="1195" t="s">
        <v>1010</v>
      </c>
      <c r="D163" s="1086">
        <v>2554015</v>
      </c>
      <c r="E163" s="1086"/>
      <c r="F163" s="1086">
        <v>56400</v>
      </c>
      <c r="G163" s="1086">
        <v>218759</v>
      </c>
      <c r="H163" s="1183"/>
      <c r="I163" s="1183"/>
      <c r="J163" s="1183"/>
      <c r="K163" s="1183"/>
      <c r="L163" s="1183"/>
      <c r="M163" s="1255"/>
    </row>
    <row r="164" spans="1:13" ht="24.95" customHeight="1" x14ac:dyDescent="0.2">
      <c r="A164" s="1168">
        <v>174</v>
      </c>
      <c r="B164" s="1198"/>
      <c r="C164" s="1263" t="s">
        <v>928</v>
      </c>
      <c r="D164" s="1086">
        <v>3233181</v>
      </c>
      <c r="E164" s="1086"/>
      <c r="F164" s="1086">
        <v>56400</v>
      </c>
      <c r="G164" s="1086">
        <v>277962</v>
      </c>
      <c r="H164" s="1086">
        <v>361189</v>
      </c>
      <c r="I164" s="1183"/>
      <c r="J164" s="1183"/>
      <c r="K164" s="1183"/>
      <c r="L164" s="1183"/>
      <c r="M164" s="1255"/>
    </row>
    <row r="165" spans="1:13" ht="24.95" customHeight="1" x14ac:dyDescent="0.2">
      <c r="A165" s="1168">
        <v>175</v>
      </c>
      <c r="B165" s="1198"/>
      <c r="C165" s="1263" t="s">
        <v>928</v>
      </c>
      <c r="D165" s="1086">
        <v>3233181</v>
      </c>
      <c r="E165" s="1086"/>
      <c r="F165" s="1086">
        <v>56400</v>
      </c>
      <c r="G165" s="1086">
        <v>277962</v>
      </c>
      <c r="H165" s="1086">
        <v>361189</v>
      </c>
      <c r="I165" s="1183"/>
      <c r="J165" s="1183"/>
      <c r="K165" s="1183"/>
      <c r="L165" s="1183"/>
      <c r="M165" s="1255"/>
    </row>
    <row r="166" spans="1:13" ht="24.95" customHeight="1" x14ac:dyDescent="0.2">
      <c r="A166" s="1168">
        <v>176</v>
      </c>
      <c r="B166" s="1198"/>
      <c r="C166" s="1263" t="s">
        <v>928</v>
      </c>
      <c r="D166" s="1086">
        <v>3233181</v>
      </c>
      <c r="E166" s="1086"/>
      <c r="F166" s="1086">
        <v>56400</v>
      </c>
      <c r="G166" s="1086">
        <v>277962</v>
      </c>
      <c r="H166" s="1086">
        <v>361189</v>
      </c>
      <c r="I166" s="1183"/>
      <c r="J166" s="1183"/>
      <c r="K166" s="1183"/>
      <c r="L166" s="1183"/>
      <c r="M166" s="1255"/>
    </row>
    <row r="167" spans="1:13" ht="24.95" customHeight="1" x14ac:dyDescent="0.2">
      <c r="A167" s="1168">
        <v>177</v>
      </c>
      <c r="B167" s="1198"/>
      <c r="C167" s="1263" t="s">
        <v>928</v>
      </c>
      <c r="D167" s="1086">
        <v>3233181</v>
      </c>
      <c r="E167" s="1086"/>
      <c r="F167" s="1086">
        <v>56400</v>
      </c>
      <c r="G167" s="1086">
        <v>277962</v>
      </c>
      <c r="H167" s="1086">
        <v>361189</v>
      </c>
      <c r="I167" s="1183"/>
      <c r="J167" s="1183"/>
      <c r="K167" s="1183"/>
      <c r="L167" s="1183"/>
      <c r="M167" s="1255"/>
    </row>
    <row r="168" spans="1:13" ht="24.95" customHeight="1" x14ac:dyDescent="0.2">
      <c r="A168" s="1168">
        <v>178</v>
      </c>
      <c r="B168" s="1198"/>
      <c r="C168" s="1263" t="s">
        <v>928</v>
      </c>
      <c r="D168" s="1086">
        <v>3233181</v>
      </c>
      <c r="E168" s="1086"/>
      <c r="F168" s="1086">
        <v>56400</v>
      </c>
      <c r="G168" s="1086">
        <v>277962</v>
      </c>
      <c r="H168" s="1086">
        <v>361189</v>
      </c>
      <c r="I168" s="1183"/>
      <c r="J168" s="1183"/>
      <c r="K168" s="1183"/>
      <c r="L168" s="1183"/>
      <c r="M168" s="1255"/>
    </row>
    <row r="169" spans="1:13" ht="24.95" customHeight="1" x14ac:dyDescent="0.2">
      <c r="A169" s="1168">
        <v>179</v>
      </c>
      <c r="B169" s="1198"/>
      <c r="C169" s="1263" t="s">
        <v>928</v>
      </c>
      <c r="D169" s="1086">
        <v>3233181</v>
      </c>
      <c r="E169" s="1086"/>
      <c r="F169" s="1086">
        <v>56400</v>
      </c>
      <c r="G169" s="1086">
        <v>277962</v>
      </c>
      <c r="H169" s="1086">
        <v>361189</v>
      </c>
      <c r="I169" s="1183"/>
      <c r="J169" s="1183"/>
      <c r="K169" s="1183"/>
      <c r="L169" s="1183"/>
      <c r="M169" s="1255"/>
    </row>
    <row r="170" spans="1:13" ht="24.95" customHeight="1" x14ac:dyDescent="0.2">
      <c r="A170" s="1168">
        <v>180</v>
      </c>
      <c r="B170" s="1198"/>
      <c r="C170" s="1263" t="s">
        <v>928</v>
      </c>
      <c r="D170" s="1086">
        <v>3233181</v>
      </c>
      <c r="E170" s="1086"/>
      <c r="F170" s="1086">
        <v>56400</v>
      </c>
      <c r="G170" s="1086">
        <v>277962</v>
      </c>
      <c r="H170" s="1086">
        <v>361189</v>
      </c>
      <c r="I170" s="1183"/>
      <c r="J170" s="1183"/>
      <c r="K170" s="1183"/>
      <c r="L170" s="1183"/>
      <c r="M170" s="1255"/>
    </row>
    <row r="171" spans="1:13" ht="24.95" customHeight="1" x14ac:dyDescent="0.2">
      <c r="A171" s="1168">
        <v>181</v>
      </c>
      <c r="B171" s="1198"/>
      <c r="C171" s="1263" t="s">
        <v>928</v>
      </c>
      <c r="D171" s="1086">
        <v>3233181</v>
      </c>
      <c r="E171" s="1086"/>
      <c r="F171" s="1086">
        <v>56400</v>
      </c>
      <c r="G171" s="1086">
        <v>277962</v>
      </c>
      <c r="H171" s="1086">
        <v>361189</v>
      </c>
      <c r="I171" s="1183"/>
      <c r="J171" s="1183"/>
      <c r="K171" s="1183"/>
      <c r="L171" s="1183"/>
      <c r="M171" s="1255"/>
    </row>
    <row r="172" spans="1:13" ht="24.95" customHeight="1" x14ac:dyDescent="0.2">
      <c r="A172" s="1168">
        <v>182</v>
      </c>
      <c r="B172" s="1198"/>
      <c r="C172" s="1263" t="s">
        <v>928</v>
      </c>
      <c r="D172" s="1086">
        <v>3233181</v>
      </c>
      <c r="E172" s="1086"/>
      <c r="F172" s="1086">
        <v>56400</v>
      </c>
      <c r="G172" s="1086">
        <v>277962</v>
      </c>
      <c r="H172" s="1086">
        <v>361189</v>
      </c>
      <c r="I172" s="1183"/>
      <c r="J172" s="1183"/>
      <c r="K172" s="1183"/>
      <c r="L172" s="1183"/>
      <c r="M172" s="1255"/>
    </row>
    <row r="173" spans="1:13" ht="24.95" customHeight="1" x14ac:dyDescent="0.2">
      <c r="A173" s="1168">
        <v>183</v>
      </c>
      <c r="B173" s="1198"/>
      <c r="C173" s="1263" t="s">
        <v>928</v>
      </c>
      <c r="D173" s="1086">
        <v>3233181</v>
      </c>
      <c r="E173" s="1086"/>
      <c r="F173" s="1086">
        <v>56400</v>
      </c>
      <c r="G173" s="1086">
        <v>277962</v>
      </c>
      <c r="H173" s="1086">
        <v>361189</v>
      </c>
      <c r="I173" s="1183"/>
      <c r="J173" s="1183"/>
      <c r="K173" s="1183"/>
      <c r="L173" s="1183"/>
      <c r="M173" s="1255"/>
    </row>
    <row r="174" spans="1:13" ht="24.95" customHeight="1" x14ac:dyDescent="0.2">
      <c r="A174" s="1168">
        <v>184</v>
      </c>
      <c r="B174" s="1198"/>
      <c r="C174" s="1263" t="s">
        <v>928</v>
      </c>
      <c r="D174" s="1086">
        <v>3233181</v>
      </c>
      <c r="E174" s="1086"/>
      <c r="F174" s="1086">
        <v>56400</v>
      </c>
      <c r="G174" s="1086">
        <v>277962</v>
      </c>
      <c r="H174" s="1086">
        <v>361189</v>
      </c>
      <c r="I174" s="1183"/>
      <c r="J174" s="1183"/>
      <c r="K174" s="1183"/>
      <c r="L174" s="1183"/>
      <c r="M174" s="1255"/>
    </row>
    <row r="175" spans="1:13" ht="24.95" customHeight="1" x14ac:dyDescent="0.2">
      <c r="A175" s="1168">
        <v>185</v>
      </c>
      <c r="B175" s="1198"/>
      <c r="C175" s="1263" t="s">
        <v>928</v>
      </c>
      <c r="D175" s="1086">
        <v>3233181</v>
      </c>
      <c r="E175" s="1086"/>
      <c r="F175" s="1086">
        <v>56400</v>
      </c>
      <c r="G175" s="1086">
        <v>277962</v>
      </c>
      <c r="H175" s="1086">
        <v>361189</v>
      </c>
      <c r="I175" s="1183"/>
      <c r="J175" s="1183"/>
      <c r="K175" s="1183"/>
      <c r="L175" s="1183"/>
      <c r="M175" s="1255"/>
    </row>
    <row r="176" spans="1:13" ht="24.95" customHeight="1" x14ac:dyDescent="0.2">
      <c r="A176" s="1168">
        <v>186</v>
      </c>
      <c r="B176" s="1198"/>
      <c r="C176" s="1263" t="s">
        <v>928</v>
      </c>
      <c r="D176" s="1086">
        <v>3233181</v>
      </c>
      <c r="E176" s="1086"/>
      <c r="F176" s="1086">
        <v>56400</v>
      </c>
      <c r="G176" s="1086">
        <v>277962</v>
      </c>
      <c r="H176" s="1086">
        <v>361189</v>
      </c>
      <c r="I176" s="1183"/>
      <c r="J176" s="1183"/>
      <c r="K176" s="1183"/>
      <c r="L176" s="1183"/>
      <c r="M176" s="1255"/>
    </row>
    <row r="177" spans="1:13" ht="24.95" customHeight="1" x14ac:dyDescent="0.2">
      <c r="A177" s="1168">
        <v>187</v>
      </c>
      <c r="B177" s="1198"/>
      <c r="C177" s="1263" t="s">
        <v>928</v>
      </c>
      <c r="D177" s="1086">
        <v>3233181</v>
      </c>
      <c r="E177" s="1086"/>
      <c r="F177" s="1086">
        <v>56400</v>
      </c>
      <c r="G177" s="1086">
        <v>277962</v>
      </c>
      <c r="H177" s="1086">
        <v>361189</v>
      </c>
      <c r="I177" s="1183"/>
      <c r="J177" s="1183"/>
      <c r="K177" s="1183"/>
      <c r="L177" s="1183"/>
      <c r="M177" s="1255"/>
    </row>
    <row r="178" spans="1:13" ht="24.95" customHeight="1" x14ac:dyDescent="0.2">
      <c r="A178" s="1168">
        <v>188</v>
      </c>
      <c r="B178" s="1198"/>
      <c r="C178" s="1263" t="s">
        <v>928</v>
      </c>
      <c r="D178" s="1086">
        <v>3233181</v>
      </c>
      <c r="E178" s="1086"/>
      <c r="F178" s="1086">
        <v>56400</v>
      </c>
      <c r="G178" s="1086">
        <v>277962</v>
      </c>
      <c r="H178" s="1086">
        <v>361189</v>
      </c>
      <c r="I178" s="1183"/>
      <c r="J178" s="1183"/>
      <c r="K178" s="1183"/>
      <c r="L178" s="1183"/>
      <c r="M178" s="1255"/>
    </row>
    <row r="179" spans="1:13" ht="24.95" customHeight="1" x14ac:dyDescent="0.2">
      <c r="A179" s="1168">
        <v>189</v>
      </c>
      <c r="B179" s="1198"/>
      <c r="C179" s="1263" t="s">
        <v>928</v>
      </c>
      <c r="D179" s="1086">
        <v>3233181</v>
      </c>
      <c r="E179" s="1086"/>
      <c r="F179" s="1086">
        <v>56400</v>
      </c>
      <c r="G179" s="1086">
        <v>277962</v>
      </c>
      <c r="H179" s="1086">
        <v>361189</v>
      </c>
      <c r="I179" s="1183"/>
      <c r="J179" s="1183"/>
      <c r="K179" s="1183"/>
      <c r="L179" s="1183"/>
      <c r="M179" s="1255"/>
    </row>
    <row r="180" spans="1:13" ht="24.95" customHeight="1" x14ac:dyDescent="0.2">
      <c r="A180" s="1168">
        <v>190</v>
      </c>
      <c r="B180" s="1198"/>
      <c r="C180" s="1263" t="s">
        <v>928</v>
      </c>
      <c r="D180" s="1086">
        <v>3233181</v>
      </c>
      <c r="E180" s="1086"/>
      <c r="F180" s="1086">
        <v>56400</v>
      </c>
      <c r="G180" s="1086">
        <v>277962</v>
      </c>
      <c r="H180" s="1086">
        <v>361189</v>
      </c>
      <c r="I180" s="1183"/>
      <c r="J180" s="1183"/>
      <c r="K180" s="1183"/>
      <c r="L180" s="1183"/>
      <c r="M180" s="1255"/>
    </row>
    <row r="181" spans="1:13" ht="24.95" customHeight="1" x14ac:dyDescent="0.2">
      <c r="A181" s="1168">
        <v>191</v>
      </c>
      <c r="B181" s="1198"/>
      <c r="C181" s="1263" t="s">
        <v>928</v>
      </c>
      <c r="D181" s="1086">
        <v>3233181</v>
      </c>
      <c r="E181" s="1086"/>
      <c r="F181" s="1086">
        <v>56400</v>
      </c>
      <c r="G181" s="1086">
        <v>277962</v>
      </c>
      <c r="H181" s="1086">
        <v>361189</v>
      </c>
      <c r="I181" s="1183"/>
      <c r="J181" s="1183"/>
      <c r="K181" s="1183"/>
      <c r="L181" s="1183"/>
      <c r="M181" s="1255"/>
    </row>
    <row r="182" spans="1:13" ht="24.95" customHeight="1" thickBot="1" x14ac:dyDescent="0.25">
      <c r="A182" s="1215">
        <v>192</v>
      </c>
      <c r="B182" s="1256"/>
      <c r="C182" s="1259" t="s">
        <v>928</v>
      </c>
      <c r="D182" s="1158">
        <v>3233181</v>
      </c>
      <c r="E182" s="1158"/>
      <c r="F182" s="1158">
        <v>56400</v>
      </c>
      <c r="G182" s="1158">
        <v>277962</v>
      </c>
      <c r="H182" s="1158">
        <v>361189</v>
      </c>
      <c r="I182" s="1257"/>
      <c r="J182" s="1257"/>
      <c r="K182" s="1257"/>
      <c r="L182" s="1257"/>
      <c r="M182" s="1258"/>
    </row>
    <row r="183" spans="1:13" ht="24.95" customHeight="1" thickBot="1" x14ac:dyDescent="0.25">
      <c r="A183" s="1618" t="s">
        <v>875</v>
      </c>
      <c r="B183" s="1619"/>
      <c r="C183" s="1165">
        <v>29</v>
      </c>
      <c r="D183" s="1166">
        <f>SUM(D154:D182)</f>
        <v>86970589</v>
      </c>
      <c r="E183" s="1166">
        <f t="shared" ref="E183:M183" si="2">SUM(E154:E182)</f>
        <v>0</v>
      </c>
      <c r="F183" s="1166">
        <f t="shared" si="2"/>
        <v>1635600</v>
      </c>
      <c r="G183" s="1166">
        <f t="shared" si="2"/>
        <v>7468868</v>
      </c>
      <c r="H183" s="1166">
        <f t="shared" si="2"/>
        <v>6862591</v>
      </c>
      <c r="I183" s="1166">
        <f t="shared" si="2"/>
        <v>0</v>
      </c>
      <c r="J183" s="1166">
        <f t="shared" si="2"/>
        <v>0</v>
      </c>
      <c r="K183" s="1166">
        <f t="shared" si="2"/>
        <v>0</v>
      </c>
      <c r="L183" s="1166">
        <f t="shared" si="2"/>
        <v>0</v>
      </c>
      <c r="M183" s="1166">
        <f t="shared" si="2"/>
        <v>0</v>
      </c>
    </row>
  </sheetData>
  <mergeCells count="6">
    <mergeCell ref="A153:B153"/>
    <mergeCell ref="A183:B183"/>
    <mergeCell ref="A1:L1"/>
    <mergeCell ref="A2:L2"/>
    <mergeCell ref="A3:L3"/>
    <mergeCell ref="A56:B56"/>
  </mergeCells>
  <pageMargins left="0.7" right="0.7" top="0.75" bottom="0.75" header="0.3" footer="0.3"/>
  <pageSetup paperSize="9" scale="75"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1684-EB8A-4C63-97EA-19BAA6D8510B}">
  <dimension ref="A1:L80"/>
  <sheetViews>
    <sheetView view="pageBreakPreview" topLeftCell="A65" zoomScale="80" zoomScaleNormal="100" zoomScaleSheetLayoutView="80" workbookViewId="0">
      <selection activeCell="A80" sqref="A80:B80"/>
    </sheetView>
  </sheetViews>
  <sheetFormatPr defaultRowHeight="15" x14ac:dyDescent="0.2"/>
  <cols>
    <col min="1" max="1" width="4.4375" customWidth="1"/>
    <col min="2" max="2" width="26.90234375" customWidth="1"/>
    <col min="3" max="3" width="9.81640625" customWidth="1"/>
    <col min="4" max="4" width="16.54296875" customWidth="1"/>
    <col min="5" max="5" width="13.85546875" customWidth="1"/>
    <col min="6" max="6" width="14.796875" customWidth="1"/>
    <col min="7" max="7" width="14.52734375" bestFit="1" customWidth="1"/>
    <col min="8" max="8" width="13.1796875" bestFit="1" customWidth="1"/>
    <col min="9" max="9" width="13.98828125" customWidth="1"/>
    <col min="10" max="10" width="16.0078125" customWidth="1"/>
    <col min="11" max="11" width="16.140625" customWidth="1"/>
    <col min="12" max="12" width="13.44921875" customWidth="1"/>
  </cols>
  <sheetData>
    <row r="1" spans="1:12" s="820" customFormat="1" ht="19.5" x14ac:dyDescent="0.2">
      <c r="A1" s="1615" t="s">
        <v>786</v>
      </c>
      <c r="B1" s="1615"/>
      <c r="C1" s="1615"/>
      <c r="D1" s="1615"/>
      <c r="E1" s="1615"/>
      <c r="F1" s="1615"/>
      <c r="G1" s="1615"/>
      <c r="H1" s="1615"/>
      <c r="I1" s="1615"/>
      <c r="J1" s="1615"/>
      <c r="K1" s="1615"/>
      <c r="L1" s="1615"/>
    </row>
    <row r="2" spans="1:12" s="820" customFormat="1" ht="17.25" x14ac:dyDescent="0.2">
      <c r="A2" s="1613" t="s">
        <v>1269</v>
      </c>
      <c r="B2" s="1613"/>
      <c r="C2" s="1613"/>
      <c r="D2" s="1613"/>
      <c r="E2" s="1613"/>
      <c r="F2" s="1613"/>
      <c r="G2" s="1613"/>
      <c r="H2" s="1613"/>
      <c r="I2" s="1613"/>
      <c r="J2" s="1613"/>
      <c r="K2" s="1613"/>
      <c r="L2" s="1613"/>
    </row>
    <row r="3" spans="1:12" s="820" customFormat="1" ht="17.25" x14ac:dyDescent="0.2">
      <c r="A3" s="1613" t="s">
        <v>1397</v>
      </c>
      <c r="B3" s="1613"/>
      <c r="C3" s="1613"/>
      <c r="D3" s="1613"/>
      <c r="E3" s="1613"/>
      <c r="F3" s="1613"/>
      <c r="G3" s="1613"/>
      <c r="H3" s="1613"/>
      <c r="I3" s="1613"/>
      <c r="J3" s="1613"/>
      <c r="K3" s="1613"/>
      <c r="L3" s="1613"/>
    </row>
    <row r="4" spans="1:12" s="820" customFormat="1" ht="18" thickBot="1" x14ac:dyDescent="0.25">
      <c r="A4" s="1613" t="s">
        <v>1268</v>
      </c>
      <c r="B4" s="1613"/>
      <c r="C4" s="1073"/>
      <c r="D4" s="1073"/>
      <c r="E4" s="1073"/>
      <c r="F4" s="1073"/>
      <c r="G4" s="1073"/>
      <c r="H4" s="1073"/>
      <c r="I4" s="1073"/>
      <c r="J4" s="1073"/>
      <c r="K4" s="1073"/>
      <c r="L4" s="1073"/>
    </row>
    <row r="5" spans="1:12" s="820" customFormat="1" ht="33.75" thickBot="1" x14ac:dyDescent="0.25">
      <c r="A5" s="1628"/>
      <c r="B5" s="1629"/>
      <c r="C5" s="1154" t="s">
        <v>1402</v>
      </c>
      <c r="D5" s="1154" t="s">
        <v>1399</v>
      </c>
      <c r="E5" s="1173" t="s">
        <v>890</v>
      </c>
      <c r="F5" s="1154" t="s">
        <v>868</v>
      </c>
      <c r="G5" s="1154" t="s">
        <v>869</v>
      </c>
      <c r="H5" s="1154" t="s">
        <v>870</v>
      </c>
      <c r="I5" s="1154" t="s">
        <v>871</v>
      </c>
      <c r="J5" s="1174" t="s">
        <v>872</v>
      </c>
      <c r="K5" s="1175" t="s">
        <v>857</v>
      </c>
      <c r="L5" s="1155" t="s">
        <v>873</v>
      </c>
    </row>
    <row r="6" spans="1:12" s="1077" customFormat="1" ht="24.95" customHeight="1" x14ac:dyDescent="0.2">
      <c r="A6" s="1146">
        <v>1</v>
      </c>
      <c r="B6" s="1080" t="s">
        <v>1270</v>
      </c>
      <c r="C6" s="1080" t="s">
        <v>895</v>
      </c>
      <c r="D6" s="1081">
        <v>136019</v>
      </c>
      <c r="E6" s="1081"/>
      <c r="F6" s="1081">
        <f>D6*35%</f>
        <v>47606.649999999994</v>
      </c>
      <c r="G6" s="1081">
        <f>D6*20%</f>
        <v>27203.800000000003</v>
      </c>
      <c r="H6" s="1081">
        <v>5400</v>
      </c>
      <c r="I6" s="1081">
        <f>D6*5%</f>
        <v>6800.9500000000007</v>
      </c>
      <c r="J6" s="1081">
        <f>D6*5%+64915.68</f>
        <v>71716.63</v>
      </c>
      <c r="K6" s="1081">
        <f>SUM(F6:J6)</f>
        <v>158728.03</v>
      </c>
      <c r="L6" s="1082">
        <f>D6*10%</f>
        <v>13601.900000000001</v>
      </c>
    </row>
    <row r="7" spans="1:12" s="1077" customFormat="1" ht="24.95" customHeight="1" x14ac:dyDescent="0.2">
      <c r="A7" s="1147">
        <v>2</v>
      </c>
      <c r="B7" s="1085" t="s">
        <v>1271</v>
      </c>
      <c r="C7" s="1085" t="s">
        <v>891</v>
      </c>
      <c r="D7" s="1086">
        <v>149557</v>
      </c>
      <c r="E7" s="1086"/>
      <c r="F7" s="1086">
        <f>D7*35%</f>
        <v>52344.95</v>
      </c>
      <c r="G7" s="1086">
        <f>D7*20%</f>
        <v>29911.4</v>
      </c>
      <c r="H7" s="1086">
        <v>5400</v>
      </c>
      <c r="I7" s="1086">
        <f>D7*5%</f>
        <v>7477.85</v>
      </c>
      <c r="J7" s="1086">
        <f>D7*5%+64915.68</f>
        <v>72393.53</v>
      </c>
      <c r="K7" s="1086">
        <f>SUM(F7:J7)</f>
        <v>167527.73000000001</v>
      </c>
      <c r="L7" s="1087">
        <f>D7*10%</f>
        <v>14955.7</v>
      </c>
    </row>
    <row r="8" spans="1:12" s="1077" customFormat="1" ht="24.95" customHeight="1" x14ac:dyDescent="0.2">
      <c r="A8" s="1147">
        <v>3</v>
      </c>
      <c r="B8" s="1085" t="s">
        <v>1245</v>
      </c>
      <c r="C8" s="1085" t="s">
        <v>891</v>
      </c>
      <c r="D8" s="1086">
        <v>149557</v>
      </c>
      <c r="E8" s="1086"/>
      <c r="F8" s="1086">
        <f>D8*35%</f>
        <v>52344.95</v>
      </c>
      <c r="G8" s="1086">
        <f>D8*20%</f>
        <v>29911.4</v>
      </c>
      <c r="H8" s="1086">
        <v>5400</v>
      </c>
      <c r="I8" s="1086">
        <f>D8*5%</f>
        <v>7477.85</v>
      </c>
      <c r="J8" s="1086">
        <f>D8*5%+64915.68</f>
        <v>72393.53</v>
      </c>
      <c r="K8" s="1086">
        <f>SUM(F8:J8)</f>
        <v>167527.73000000001</v>
      </c>
      <c r="L8" s="1087">
        <f>D8*10%</f>
        <v>14955.7</v>
      </c>
    </row>
    <row r="9" spans="1:12" s="1077" customFormat="1" ht="24.95" customHeight="1" x14ac:dyDescent="0.2">
      <c r="A9" s="1147">
        <v>4</v>
      </c>
      <c r="B9" s="1085" t="s">
        <v>1272</v>
      </c>
      <c r="C9" s="1085" t="s">
        <v>891</v>
      </c>
      <c r="D9" s="1086">
        <v>149557</v>
      </c>
      <c r="E9" s="1086"/>
      <c r="F9" s="1086">
        <f>D9*35%</f>
        <v>52344.95</v>
      </c>
      <c r="G9" s="1086">
        <f>D9*20%</f>
        <v>29911.4</v>
      </c>
      <c r="H9" s="1086">
        <v>5400</v>
      </c>
      <c r="I9" s="1086">
        <f>D9*5%</f>
        <v>7477.85</v>
      </c>
      <c r="J9" s="1086">
        <f>D9*5%+64915.68</f>
        <v>72393.53</v>
      </c>
      <c r="K9" s="1086">
        <f>SUM(F9:J9)</f>
        <v>167527.73000000001</v>
      </c>
      <c r="L9" s="1087">
        <f>D9*10%</f>
        <v>14955.7</v>
      </c>
    </row>
    <row r="10" spans="1:12" s="1077" customFormat="1" ht="24.95" customHeight="1" x14ac:dyDescent="0.2">
      <c r="A10" s="1147">
        <v>5</v>
      </c>
      <c r="B10" s="1085" t="s">
        <v>1273</v>
      </c>
      <c r="C10" s="1085" t="s">
        <v>891</v>
      </c>
      <c r="D10" s="1086">
        <v>149557</v>
      </c>
      <c r="E10" s="1086"/>
      <c r="F10" s="1086">
        <f>D10*35%</f>
        <v>52344.95</v>
      </c>
      <c r="G10" s="1086">
        <f>D10*20%</f>
        <v>29911.4</v>
      </c>
      <c r="H10" s="1086">
        <v>5400</v>
      </c>
      <c r="I10" s="1086">
        <f>D10*5%</f>
        <v>7477.85</v>
      </c>
      <c r="J10" s="1086">
        <f>D10*5%+64915.68</f>
        <v>72393.53</v>
      </c>
      <c r="K10" s="1086">
        <f>SUM(F10:J10)</f>
        <v>167527.73000000001</v>
      </c>
      <c r="L10" s="1087">
        <f>D10*10%</f>
        <v>14955.7</v>
      </c>
    </row>
    <row r="11" spans="1:12" s="1077" customFormat="1" ht="24.95" customHeight="1" x14ac:dyDescent="0.2">
      <c r="A11" s="1147">
        <v>6</v>
      </c>
      <c r="B11" s="1085" t="s">
        <v>1441</v>
      </c>
      <c r="C11" s="1085" t="s">
        <v>1442</v>
      </c>
      <c r="D11" s="1172">
        <v>94264.92</v>
      </c>
      <c r="E11" s="1086"/>
      <c r="F11" s="1086">
        <f t="shared" ref="F11:F21" si="0">D11*35%</f>
        <v>32992.721999999994</v>
      </c>
      <c r="G11" s="1086">
        <f t="shared" ref="G11:G21" si="1">D11*20%</f>
        <v>18852.984</v>
      </c>
      <c r="H11" s="1086">
        <v>5400</v>
      </c>
      <c r="I11" s="1086">
        <f t="shared" ref="I11:I21" si="2">D11*5%</f>
        <v>4713.2460000000001</v>
      </c>
      <c r="J11" s="1086">
        <f t="shared" ref="J11:J21" si="3">D11*5%+64915.68</f>
        <v>69628.926000000007</v>
      </c>
      <c r="K11" s="1086">
        <f t="shared" ref="K11:K21" si="4">SUM(F11:J11)</f>
        <v>131587.878</v>
      </c>
      <c r="L11" s="1087">
        <f t="shared" ref="L11:L21" si="5">D11*10%</f>
        <v>9426.4920000000002</v>
      </c>
    </row>
    <row r="12" spans="1:12" s="1077" customFormat="1" ht="24.95" customHeight="1" x14ac:dyDescent="0.2">
      <c r="A12" s="1147">
        <v>7</v>
      </c>
      <c r="B12" s="1085" t="s">
        <v>1441</v>
      </c>
      <c r="C12" s="1085" t="s">
        <v>1442</v>
      </c>
      <c r="D12" s="1172">
        <v>94264.92</v>
      </c>
      <c r="E12" s="1086"/>
      <c r="F12" s="1086">
        <f t="shared" si="0"/>
        <v>32992.721999999994</v>
      </c>
      <c r="G12" s="1086">
        <f t="shared" si="1"/>
        <v>18852.984</v>
      </c>
      <c r="H12" s="1086">
        <v>5400</v>
      </c>
      <c r="I12" s="1086">
        <f t="shared" si="2"/>
        <v>4713.2460000000001</v>
      </c>
      <c r="J12" s="1086">
        <f t="shared" si="3"/>
        <v>69628.926000000007</v>
      </c>
      <c r="K12" s="1086">
        <f t="shared" si="4"/>
        <v>131587.878</v>
      </c>
      <c r="L12" s="1087">
        <f t="shared" si="5"/>
        <v>9426.4920000000002</v>
      </c>
    </row>
    <row r="13" spans="1:12" s="1077" customFormat="1" ht="24.95" customHeight="1" x14ac:dyDescent="0.2">
      <c r="A13" s="1147">
        <v>8</v>
      </c>
      <c r="B13" s="1090" t="s">
        <v>1441</v>
      </c>
      <c r="C13" s="1085" t="s">
        <v>1442</v>
      </c>
      <c r="D13" s="1172">
        <v>94264.92</v>
      </c>
      <c r="E13" s="1091"/>
      <c r="F13" s="1086">
        <f t="shared" si="0"/>
        <v>32992.721999999994</v>
      </c>
      <c r="G13" s="1086">
        <f t="shared" si="1"/>
        <v>18852.984</v>
      </c>
      <c r="H13" s="1086">
        <v>5400</v>
      </c>
      <c r="I13" s="1086">
        <f t="shared" si="2"/>
        <v>4713.2460000000001</v>
      </c>
      <c r="J13" s="1086">
        <f t="shared" si="3"/>
        <v>69628.926000000007</v>
      </c>
      <c r="K13" s="1086">
        <f t="shared" si="4"/>
        <v>131587.878</v>
      </c>
      <c r="L13" s="1087">
        <f t="shared" si="5"/>
        <v>9426.4920000000002</v>
      </c>
    </row>
    <row r="14" spans="1:12" s="1077" customFormat="1" ht="24.95" customHeight="1" x14ac:dyDescent="0.2">
      <c r="A14" s="1147">
        <v>9</v>
      </c>
      <c r="B14" s="1090" t="s">
        <v>1443</v>
      </c>
      <c r="C14" s="1085" t="s">
        <v>892</v>
      </c>
      <c r="D14" s="1091">
        <v>171463.08000000002</v>
      </c>
      <c r="E14" s="1091"/>
      <c r="F14" s="1086">
        <f t="shared" si="0"/>
        <v>60012.078000000001</v>
      </c>
      <c r="G14" s="1086">
        <f t="shared" si="1"/>
        <v>34292.616000000002</v>
      </c>
      <c r="H14" s="1086">
        <v>5400</v>
      </c>
      <c r="I14" s="1086">
        <f t="shared" si="2"/>
        <v>8573.1540000000005</v>
      </c>
      <c r="J14" s="1086">
        <f t="shared" si="3"/>
        <v>73488.834000000003</v>
      </c>
      <c r="K14" s="1086">
        <f t="shared" si="4"/>
        <v>181766.682</v>
      </c>
      <c r="L14" s="1087">
        <f t="shared" si="5"/>
        <v>17146.308000000001</v>
      </c>
    </row>
    <row r="15" spans="1:12" s="1077" customFormat="1" ht="24.95" customHeight="1" x14ac:dyDescent="0.2">
      <c r="A15" s="1147">
        <v>10</v>
      </c>
      <c r="B15" s="1090" t="s">
        <v>1444</v>
      </c>
      <c r="C15" s="1085" t="s">
        <v>892</v>
      </c>
      <c r="D15" s="1091">
        <v>171463.08000000002</v>
      </c>
      <c r="E15" s="1091"/>
      <c r="F15" s="1086">
        <f t="shared" si="0"/>
        <v>60012.078000000001</v>
      </c>
      <c r="G15" s="1086">
        <f t="shared" si="1"/>
        <v>34292.616000000002</v>
      </c>
      <c r="H15" s="1086">
        <v>5400</v>
      </c>
      <c r="I15" s="1086">
        <f t="shared" si="2"/>
        <v>8573.1540000000005</v>
      </c>
      <c r="J15" s="1086">
        <f t="shared" si="3"/>
        <v>73488.834000000003</v>
      </c>
      <c r="K15" s="1086">
        <f t="shared" si="4"/>
        <v>181766.682</v>
      </c>
      <c r="L15" s="1087">
        <f t="shared" si="5"/>
        <v>17146.308000000001</v>
      </c>
    </row>
    <row r="16" spans="1:12" s="1077" customFormat="1" ht="24.95" customHeight="1" x14ac:dyDescent="0.2">
      <c r="A16" s="1147">
        <v>11</v>
      </c>
      <c r="B16" s="1090" t="s">
        <v>1445</v>
      </c>
      <c r="C16" s="1085" t="s">
        <v>1448</v>
      </c>
      <c r="D16" s="1091">
        <v>176977.8</v>
      </c>
      <c r="E16" s="1091"/>
      <c r="F16" s="1086">
        <f t="shared" si="0"/>
        <v>61942.229999999989</v>
      </c>
      <c r="G16" s="1086">
        <f t="shared" si="1"/>
        <v>35395.56</v>
      </c>
      <c r="H16" s="1086">
        <v>5400</v>
      </c>
      <c r="I16" s="1086">
        <f t="shared" si="2"/>
        <v>8848.89</v>
      </c>
      <c r="J16" s="1086">
        <f t="shared" si="3"/>
        <v>73764.570000000007</v>
      </c>
      <c r="K16" s="1086">
        <f t="shared" si="4"/>
        <v>185351.25</v>
      </c>
      <c r="L16" s="1087">
        <f t="shared" si="5"/>
        <v>17697.78</v>
      </c>
    </row>
    <row r="17" spans="1:12" s="1077" customFormat="1" ht="24.95" customHeight="1" x14ac:dyDescent="0.2">
      <c r="A17" s="1147">
        <v>12</v>
      </c>
      <c r="B17" s="1090" t="s">
        <v>1446</v>
      </c>
      <c r="C17" s="1085" t="s">
        <v>1448</v>
      </c>
      <c r="D17" s="1091">
        <v>176977.8</v>
      </c>
      <c r="E17" s="1091"/>
      <c r="F17" s="1086">
        <f t="shared" si="0"/>
        <v>61942.229999999989</v>
      </c>
      <c r="G17" s="1086">
        <f t="shared" si="1"/>
        <v>35395.56</v>
      </c>
      <c r="H17" s="1086">
        <v>5400</v>
      </c>
      <c r="I17" s="1086">
        <f t="shared" si="2"/>
        <v>8848.89</v>
      </c>
      <c r="J17" s="1086">
        <f t="shared" si="3"/>
        <v>73764.570000000007</v>
      </c>
      <c r="K17" s="1086">
        <f t="shared" si="4"/>
        <v>185351.25</v>
      </c>
      <c r="L17" s="1087">
        <f t="shared" si="5"/>
        <v>17697.78</v>
      </c>
    </row>
    <row r="18" spans="1:12" s="1077" customFormat="1" ht="24.95" customHeight="1" x14ac:dyDescent="0.2">
      <c r="A18" s="1147">
        <v>13</v>
      </c>
      <c r="B18" s="1090" t="s">
        <v>1447</v>
      </c>
      <c r="C18" s="1085" t="s">
        <v>1448</v>
      </c>
      <c r="D18" s="1091">
        <v>176977.8</v>
      </c>
      <c r="E18" s="1091"/>
      <c r="F18" s="1086">
        <f t="shared" si="0"/>
        <v>61942.229999999989</v>
      </c>
      <c r="G18" s="1086">
        <f t="shared" si="1"/>
        <v>35395.56</v>
      </c>
      <c r="H18" s="1086">
        <v>5400</v>
      </c>
      <c r="I18" s="1086">
        <f t="shared" si="2"/>
        <v>8848.89</v>
      </c>
      <c r="J18" s="1086">
        <f t="shared" si="3"/>
        <v>73764.570000000007</v>
      </c>
      <c r="K18" s="1086">
        <f t="shared" si="4"/>
        <v>185351.25</v>
      </c>
      <c r="L18" s="1087">
        <f t="shared" si="5"/>
        <v>17697.78</v>
      </c>
    </row>
    <row r="19" spans="1:12" s="1077" customFormat="1" ht="24.95" customHeight="1" x14ac:dyDescent="0.2">
      <c r="A19" s="1147">
        <v>14</v>
      </c>
      <c r="B19" s="1090" t="s">
        <v>1441</v>
      </c>
      <c r="C19" s="1085" t="s">
        <v>1429</v>
      </c>
      <c r="D19" s="1091">
        <v>138726</v>
      </c>
      <c r="E19" s="1091"/>
      <c r="F19" s="1086">
        <f t="shared" si="0"/>
        <v>48554.1</v>
      </c>
      <c r="G19" s="1086">
        <f t="shared" si="1"/>
        <v>27745.200000000001</v>
      </c>
      <c r="H19" s="1086">
        <v>5400</v>
      </c>
      <c r="I19" s="1086">
        <f t="shared" si="2"/>
        <v>6936.3</v>
      </c>
      <c r="J19" s="1086">
        <f t="shared" si="3"/>
        <v>71851.98</v>
      </c>
      <c r="K19" s="1086">
        <f t="shared" si="4"/>
        <v>160487.58000000002</v>
      </c>
      <c r="L19" s="1087">
        <f t="shared" si="5"/>
        <v>13872.6</v>
      </c>
    </row>
    <row r="20" spans="1:12" s="1077" customFormat="1" ht="24.95" customHeight="1" x14ac:dyDescent="0.2">
      <c r="A20" s="1147">
        <v>15</v>
      </c>
      <c r="B20" s="1090" t="s">
        <v>1441</v>
      </c>
      <c r="C20" s="1085" t="s">
        <v>1429</v>
      </c>
      <c r="D20" s="1091">
        <v>138726</v>
      </c>
      <c r="E20" s="1091"/>
      <c r="F20" s="1086">
        <f t="shared" si="0"/>
        <v>48554.1</v>
      </c>
      <c r="G20" s="1086">
        <f t="shared" si="1"/>
        <v>27745.200000000001</v>
      </c>
      <c r="H20" s="1086">
        <v>5400</v>
      </c>
      <c r="I20" s="1086">
        <f t="shared" si="2"/>
        <v>6936.3</v>
      </c>
      <c r="J20" s="1086">
        <f t="shared" si="3"/>
        <v>71851.98</v>
      </c>
      <c r="K20" s="1086">
        <f t="shared" si="4"/>
        <v>160487.58000000002</v>
      </c>
      <c r="L20" s="1087">
        <f t="shared" si="5"/>
        <v>13872.6</v>
      </c>
    </row>
    <row r="21" spans="1:12" s="1077" customFormat="1" ht="24.95" customHeight="1" thickBot="1" x14ac:dyDescent="0.25">
      <c r="A21" s="1147">
        <v>16</v>
      </c>
      <c r="B21" s="1090" t="s">
        <v>1441</v>
      </c>
      <c r="C21" s="1090" t="s">
        <v>1429</v>
      </c>
      <c r="D21" s="1091">
        <v>138726</v>
      </c>
      <c r="E21" s="1091"/>
      <c r="F21" s="1091">
        <f t="shared" si="0"/>
        <v>48554.1</v>
      </c>
      <c r="G21" s="1091">
        <f t="shared" si="1"/>
        <v>27745.200000000001</v>
      </c>
      <c r="H21" s="1091">
        <v>5400</v>
      </c>
      <c r="I21" s="1091">
        <f t="shared" si="2"/>
        <v>6936.3</v>
      </c>
      <c r="J21" s="1091">
        <f t="shared" si="3"/>
        <v>71851.98</v>
      </c>
      <c r="K21" s="1091">
        <f t="shared" si="4"/>
        <v>160487.58000000002</v>
      </c>
      <c r="L21" s="1092">
        <f t="shared" si="5"/>
        <v>13872.6</v>
      </c>
    </row>
    <row r="22" spans="1:12" s="1077" customFormat="1" ht="24.95" customHeight="1" thickBot="1" x14ac:dyDescent="0.25">
      <c r="A22" s="1622" t="s">
        <v>1259</v>
      </c>
      <c r="B22" s="1623"/>
      <c r="C22" s="1105"/>
      <c r="D22" s="1131">
        <f>SUM(D6:D21)</f>
        <v>2307079.3200000003</v>
      </c>
      <c r="E22" s="1131">
        <f t="shared" ref="E22:L22" si="6">SUM(E6:E21)</f>
        <v>0</v>
      </c>
      <c r="F22" s="1131">
        <f t="shared" si="6"/>
        <v>807477.76199999987</v>
      </c>
      <c r="G22" s="1131">
        <f t="shared" si="6"/>
        <v>461415.864</v>
      </c>
      <c r="H22" s="1131">
        <f t="shared" si="6"/>
        <v>86400</v>
      </c>
      <c r="I22" s="1131">
        <f t="shared" si="6"/>
        <v>115353.966</v>
      </c>
      <c r="J22" s="1131">
        <f t="shared" si="6"/>
        <v>1154004.8460000001</v>
      </c>
      <c r="K22" s="1131">
        <f t="shared" si="6"/>
        <v>2624652.4380000001</v>
      </c>
      <c r="L22" s="1131">
        <f t="shared" si="6"/>
        <v>230707.932</v>
      </c>
    </row>
    <row r="23" spans="1:12" s="1077" customFormat="1" ht="24.95" customHeight="1" thickBot="1" x14ac:dyDescent="0.25">
      <c r="A23" s="1149">
        <v>17</v>
      </c>
      <c r="B23" s="1085" t="s">
        <v>1275</v>
      </c>
      <c r="C23" s="1085" t="s">
        <v>907</v>
      </c>
      <c r="D23" s="1086">
        <v>313230</v>
      </c>
      <c r="E23" s="1086"/>
      <c r="F23" s="1086">
        <f>D23*35%</f>
        <v>109630.5</v>
      </c>
      <c r="G23" s="1086">
        <f>D23*20%</f>
        <v>62646</v>
      </c>
      <c r="H23" s="1086">
        <v>7560</v>
      </c>
      <c r="I23" s="1086">
        <f>D23*5%</f>
        <v>15661.5</v>
      </c>
      <c r="J23" s="1086">
        <f>D23*5%+24000</f>
        <v>39661.5</v>
      </c>
      <c r="K23" s="1086">
        <f>SUM(F23:J23)</f>
        <v>235159.5</v>
      </c>
      <c r="L23" s="1087">
        <f>D23*10%</f>
        <v>31323</v>
      </c>
    </row>
    <row r="24" spans="1:12" s="1077" customFormat="1" ht="24.95" customHeight="1" thickBot="1" x14ac:dyDescent="0.25">
      <c r="A24" s="1624"/>
      <c r="B24" s="1625"/>
      <c r="C24" s="1129"/>
      <c r="D24" s="1131">
        <f t="shared" ref="D24:L24" si="7">SUM(D23:D23)</f>
        <v>313230</v>
      </c>
      <c r="E24" s="1131">
        <f t="shared" si="7"/>
        <v>0</v>
      </c>
      <c r="F24" s="1131">
        <f t="shared" si="7"/>
        <v>109630.5</v>
      </c>
      <c r="G24" s="1131">
        <f t="shared" si="7"/>
        <v>62646</v>
      </c>
      <c r="H24" s="1131">
        <f t="shared" si="7"/>
        <v>7560</v>
      </c>
      <c r="I24" s="1131">
        <f t="shared" si="7"/>
        <v>15661.5</v>
      </c>
      <c r="J24" s="1131">
        <f t="shared" si="7"/>
        <v>39661.5</v>
      </c>
      <c r="K24" s="1131">
        <f t="shared" si="7"/>
        <v>235159.5</v>
      </c>
      <c r="L24" s="1131">
        <f t="shared" si="7"/>
        <v>31323</v>
      </c>
    </row>
    <row r="25" spans="1:12" s="1077" customFormat="1" ht="24.95" customHeight="1" thickBot="1" x14ac:dyDescent="0.25">
      <c r="A25" s="1150">
        <v>18</v>
      </c>
      <c r="B25" s="1151" t="s">
        <v>1276</v>
      </c>
      <c r="C25" s="1105" t="s">
        <v>893</v>
      </c>
      <c r="D25" s="1152">
        <v>737854</v>
      </c>
      <c r="E25" s="1152"/>
      <c r="F25" s="1152">
        <f>D25*35%</f>
        <v>258248.9</v>
      </c>
      <c r="G25" s="1152">
        <f>D25*20%</f>
        <v>147570.80000000002</v>
      </c>
      <c r="H25" s="1152">
        <v>8640</v>
      </c>
      <c r="I25" s="1152">
        <f>D25*5%</f>
        <v>36892.700000000004</v>
      </c>
      <c r="J25" s="1152">
        <f>D25*5%+24000</f>
        <v>60892.700000000004</v>
      </c>
      <c r="K25" s="1152">
        <f>SUM(F25:J25)</f>
        <v>512245.10000000003</v>
      </c>
      <c r="L25" s="1153">
        <f>D25*10%</f>
        <v>73785.400000000009</v>
      </c>
    </row>
    <row r="26" spans="1:12" s="1077" customFormat="1" ht="24.95" customHeight="1" thickBot="1" x14ac:dyDescent="0.25">
      <c r="A26" s="1622" t="s">
        <v>875</v>
      </c>
      <c r="B26" s="1623"/>
      <c r="C26" s="1105"/>
      <c r="D26" s="1131">
        <f>SUM(D25:D25)</f>
        <v>737854</v>
      </c>
      <c r="E26" s="1131">
        <f t="shared" ref="E26:L26" si="8">SUM(E25:E25)</f>
        <v>0</v>
      </c>
      <c r="F26" s="1131">
        <f t="shared" si="8"/>
        <v>258248.9</v>
      </c>
      <c r="G26" s="1131">
        <f t="shared" si="8"/>
        <v>147570.80000000002</v>
      </c>
      <c r="H26" s="1131">
        <f t="shared" si="8"/>
        <v>8640</v>
      </c>
      <c r="I26" s="1131">
        <f t="shared" si="8"/>
        <v>36892.700000000004</v>
      </c>
      <c r="J26" s="1131">
        <f t="shared" si="8"/>
        <v>60892.700000000004</v>
      </c>
      <c r="K26" s="1131">
        <f t="shared" si="8"/>
        <v>512245.10000000003</v>
      </c>
      <c r="L26" s="1131">
        <f t="shared" si="8"/>
        <v>73785.400000000009</v>
      </c>
    </row>
    <row r="27" spans="1:12" s="1077" customFormat="1" ht="24.95" customHeight="1" thickBot="1" x14ac:dyDescent="0.25">
      <c r="A27" s="1613" t="s">
        <v>371</v>
      </c>
      <c r="B27" s="1613"/>
      <c r="C27" s="1073"/>
      <c r="D27" s="1073"/>
      <c r="E27" s="1073"/>
      <c r="F27" s="1073"/>
      <c r="G27" s="1073"/>
      <c r="H27" s="1073"/>
      <c r="I27" s="1073"/>
      <c r="J27" s="1073"/>
      <c r="K27" s="1073"/>
      <c r="L27" s="1073"/>
    </row>
    <row r="28" spans="1:12" s="1077" customFormat="1" ht="24.95" customHeight="1" x14ac:dyDescent="0.2">
      <c r="A28" s="1146">
        <v>1</v>
      </c>
      <c r="B28" s="1080" t="s">
        <v>1277</v>
      </c>
      <c r="C28" s="1080" t="s">
        <v>975</v>
      </c>
      <c r="D28" s="1081">
        <v>49020</v>
      </c>
      <c r="E28" s="1081"/>
      <c r="F28" s="1081">
        <f>D28*35%</f>
        <v>17157</v>
      </c>
      <c r="G28" s="1081">
        <f>D28*20%</f>
        <v>9804</v>
      </c>
      <c r="H28" s="1081">
        <v>5400</v>
      </c>
      <c r="I28" s="1081">
        <f>D28*5%</f>
        <v>2451</v>
      </c>
      <c r="J28" s="1081">
        <f>D28*5%+64915.68</f>
        <v>67366.679999999993</v>
      </c>
      <c r="K28" s="1081">
        <f>SUM(F28:J28)</f>
        <v>102178.68</v>
      </c>
      <c r="L28" s="1082">
        <f>D28*10%</f>
        <v>4902</v>
      </c>
    </row>
    <row r="29" spans="1:12" s="1077" customFormat="1" ht="24.95" customHeight="1" x14ac:dyDescent="0.2">
      <c r="A29" s="1147">
        <v>2</v>
      </c>
      <c r="B29" s="1085" t="s">
        <v>1278</v>
      </c>
      <c r="C29" s="1085" t="s">
        <v>975</v>
      </c>
      <c r="D29" s="1086">
        <v>49020</v>
      </c>
      <c r="E29" s="1086"/>
      <c r="F29" s="1086">
        <f t="shared" ref="F29:F34" si="9">D29*35%</f>
        <v>17157</v>
      </c>
      <c r="G29" s="1086">
        <f t="shared" ref="G29:G34" si="10">D29*20%</f>
        <v>9804</v>
      </c>
      <c r="H29" s="1086">
        <v>5400</v>
      </c>
      <c r="I29" s="1086">
        <f t="shared" ref="I29:I34" si="11">D29*5%</f>
        <v>2451</v>
      </c>
      <c r="J29" s="1086">
        <f t="shared" ref="J29:J34" si="12">D29*5%+64915.68</f>
        <v>67366.679999999993</v>
      </c>
      <c r="K29" s="1086">
        <f t="shared" ref="K29:K34" si="13">SUM(F29:J29)</f>
        <v>102178.68</v>
      </c>
      <c r="L29" s="1087">
        <f t="shared" ref="L29:L34" si="14">D29*10%</f>
        <v>4902</v>
      </c>
    </row>
    <row r="30" spans="1:12" s="1077" customFormat="1" ht="24.95" customHeight="1" x14ac:dyDescent="0.2">
      <c r="A30" s="1147">
        <v>3</v>
      </c>
      <c r="B30" s="1085" t="s">
        <v>1279</v>
      </c>
      <c r="C30" s="1085" t="s">
        <v>975</v>
      </c>
      <c r="D30" s="1086">
        <v>49020</v>
      </c>
      <c r="E30" s="1086"/>
      <c r="F30" s="1086">
        <f t="shared" si="9"/>
        <v>17157</v>
      </c>
      <c r="G30" s="1086">
        <f t="shared" si="10"/>
        <v>9804</v>
      </c>
      <c r="H30" s="1086">
        <v>5400</v>
      </c>
      <c r="I30" s="1086">
        <f t="shared" si="11"/>
        <v>2451</v>
      </c>
      <c r="J30" s="1086">
        <f t="shared" si="12"/>
        <v>67366.679999999993</v>
      </c>
      <c r="K30" s="1086">
        <f t="shared" si="13"/>
        <v>102178.68</v>
      </c>
      <c r="L30" s="1087">
        <f t="shared" si="14"/>
        <v>4902</v>
      </c>
    </row>
    <row r="31" spans="1:12" s="1077" customFormat="1" ht="24.95" customHeight="1" x14ac:dyDescent="0.2">
      <c r="A31" s="1147">
        <v>4</v>
      </c>
      <c r="B31" s="1085" t="s">
        <v>1280</v>
      </c>
      <c r="C31" s="1085" t="s">
        <v>975</v>
      </c>
      <c r="D31" s="1086">
        <v>49020</v>
      </c>
      <c r="E31" s="1086"/>
      <c r="F31" s="1086">
        <f t="shared" si="9"/>
        <v>17157</v>
      </c>
      <c r="G31" s="1086">
        <f t="shared" si="10"/>
        <v>9804</v>
      </c>
      <c r="H31" s="1086">
        <v>5400</v>
      </c>
      <c r="I31" s="1086">
        <f t="shared" si="11"/>
        <v>2451</v>
      </c>
      <c r="J31" s="1086">
        <f t="shared" si="12"/>
        <v>67366.679999999993</v>
      </c>
      <c r="K31" s="1086">
        <f t="shared" si="13"/>
        <v>102178.68</v>
      </c>
      <c r="L31" s="1087">
        <f t="shared" si="14"/>
        <v>4902</v>
      </c>
    </row>
    <row r="32" spans="1:12" s="1077" customFormat="1" ht="24.95" customHeight="1" x14ac:dyDescent="0.2">
      <c r="A32" s="1147">
        <v>5</v>
      </c>
      <c r="B32" s="1085" t="s">
        <v>1281</v>
      </c>
      <c r="C32" s="1085" t="s">
        <v>975</v>
      </c>
      <c r="D32" s="1086">
        <v>49020</v>
      </c>
      <c r="E32" s="1086"/>
      <c r="F32" s="1086">
        <f t="shared" si="9"/>
        <v>17157</v>
      </c>
      <c r="G32" s="1086">
        <f t="shared" si="10"/>
        <v>9804</v>
      </c>
      <c r="H32" s="1086">
        <v>5400</v>
      </c>
      <c r="I32" s="1086">
        <f t="shared" si="11"/>
        <v>2451</v>
      </c>
      <c r="J32" s="1086">
        <f t="shared" si="12"/>
        <v>67366.679999999993</v>
      </c>
      <c r="K32" s="1086">
        <f t="shared" si="13"/>
        <v>102178.68</v>
      </c>
      <c r="L32" s="1087">
        <f t="shared" si="14"/>
        <v>4902</v>
      </c>
    </row>
    <row r="33" spans="1:12" s="1077" customFormat="1" ht="24.95" customHeight="1" x14ac:dyDescent="0.2">
      <c r="A33" s="1147">
        <v>6</v>
      </c>
      <c r="B33" s="1085" t="s">
        <v>1282</v>
      </c>
      <c r="C33" s="1085" t="s">
        <v>975</v>
      </c>
      <c r="D33" s="1086">
        <v>49020</v>
      </c>
      <c r="E33" s="1086"/>
      <c r="F33" s="1086">
        <f t="shared" si="9"/>
        <v>17157</v>
      </c>
      <c r="G33" s="1086">
        <f t="shared" si="10"/>
        <v>9804</v>
      </c>
      <c r="H33" s="1086">
        <v>5400</v>
      </c>
      <c r="I33" s="1086">
        <f t="shared" si="11"/>
        <v>2451</v>
      </c>
      <c r="J33" s="1086">
        <f t="shared" si="12"/>
        <v>67366.679999999993</v>
      </c>
      <c r="K33" s="1086">
        <f t="shared" si="13"/>
        <v>102178.68</v>
      </c>
      <c r="L33" s="1087">
        <f t="shared" si="14"/>
        <v>4902</v>
      </c>
    </row>
    <row r="34" spans="1:12" s="1077" customFormat="1" ht="24.95" customHeight="1" x14ac:dyDescent="0.2">
      <c r="A34" s="1147">
        <v>7</v>
      </c>
      <c r="B34" s="1085" t="s">
        <v>1274</v>
      </c>
      <c r="C34" s="1085" t="s">
        <v>975</v>
      </c>
      <c r="D34" s="1086">
        <v>49020</v>
      </c>
      <c r="E34" s="1086"/>
      <c r="F34" s="1086">
        <f t="shared" si="9"/>
        <v>17157</v>
      </c>
      <c r="G34" s="1086">
        <f t="shared" si="10"/>
        <v>9804</v>
      </c>
      <c r="H34" s="1086">
        <v>5400</v>
      </c>
      <c r="I34" s="1086">
        <f t="shared" si="11"/>
        <v>2451</v>
      </c>
      <c r="J34" s="1086">
        <f t="shared" si="12"/>
        <v>67366.679999999993</v>
      </c>
      <c r="K34" s="1086">
        <f t="shared" si="13"/>
        <v>102178.68</v>
      </c>
      <c r="L34" s="1087">
        <f t="shared" si="14"/>
        <v>4902</v>
      </c>
    </row>
    <row r="35" spans="1:12" s="1077" customFormat="1" ht="24.95" customHeight="1" x14ac:dyDescent="0.2">
      <c r="A35" s="1147">
        <v>8</v>
      </c>
      <c r="B35" s="1085" t="s">
        <v>1251</v>
      </c>
      <c r="C35" s="1085" t="s">
        <v>1248</v>
      </c>
      <c r="D35" s="1086">
        <v>209764</v>
      </c>
      <c r="E35" s="1086"/>
      <c r="F35" s="1086">
        <f>D35*35%</f>
        <v>73417.399999999994</v>
      </c>
      <c r="G35" s="1086">
        <f>D35*20%</f>
        <v>41952.800000000003</v>
      </c>
      <c r="H35" s="1086">
        <v>5400</v>
      </c>
      <c r="I35" s="1086">
        <f>D35*5%</f>
        <v>10488.2</v>
      </c>
      <c r="J35" s="1086">
        <f>D35*5%+64915.68</f>
        <v>75403.88</v>
      </c>
      <c r="K35" s="1086">
        <f>SUM(F35:J35)</f>
        <v>206662.28</v>
      </c>
      <c r="L35" s="1087">
        <f>D35*10%</f>
        <v>20976.400000000001</v>
      </c>
    </row>
    <row r="36" spans="1:12" s="1077" customFormat="1" ht="24.95" customHeight="1" thickBot="1" x14ac:dyDescent="0.25">
      <c r="A36" s="1156">
        <v>9</v>
      </c>
      <c r="B36" s="1157" t="s">
        <v>1283</v>
      </c>
      <c r="C36" s="1157" t="s">
        <v>1248</v>
      </c>
      <c r="D36" s="1158">
        <v>209764</v>
      </c>
      <c r="E36" s="1158"/>
      <c r="F36" s="1158">
        <f>D36*35%</f>
        <v>73417.399999999994</v>
      </c>
      <c r="G36" s="1158">
        <f>D36*20%</f>
        <v>41952.800000000003</v>
      </c>
      <c r="H36" s="1158">
        <v>5400</v>
      </c>
      <c r="I36" s="1158">
        <f>D36*5%</f>
        <v>10488.2</v>
      </c>
      <c r="J36" s="1158">
        <f>D36*5%+64915.68</f>
        <v>75403.88</v>
      </c>
      <c r="K36" s="1158">
        <f>SUM(F36:J36)</f>
        <v>206662.28</v>
      </c>
      <c r="L36" s="1159">
        <f>D36*10%</f>
        <v>20976.400000000001</v>
      </c>
    </row>
    <row r="37" spans="1:12" s="1077" customFormat="1" ht="24.95" customHeight="1" thickBot="1" x14ac:dyDescent="0.25">
      <c r="A37" s="1618" t="s">
        <v>904</v>
      </c>
      <c r="B37" s="1619"/>
      <c r="C37" s="1165"/>
      <c r="D37" s="1166">
        <f>SUM(D28:D36)</f>
        <v>762668</v>
      </c>
      <c r="E37" s="1166">
        <f t="shared" ref="E37:L37" si="15">SUM(E28:E36)</f>
        <v>0</v>
      </c>
      <c r="F37" s="1166">
        <f t="shared" si="15"/>
        <v>266933.8</v>
      </c>
      <c r="G37" s="1166">
        <f t="shared" si="15"/>
        <v>152533.6</v>
      </c>
      <c r="H37" s="1166">
        <f t="shared" si="15"/>
        <v>48600</v>
      </c>
      <c r="I37" s="1166">
        <f t="shared" si="15"/>
        <v>38133.4</v>
      </c>
      <c r="J37" s="1166">
        <f t="shared" si="15"/>
        <v>622374.5199999999</v>
      </c>
      <c r="K37" s="1166">
        <f t="shared" si="15"/>
        <v>1128575.32</v>
      </c>
      <c r="L37" s="1166">
        <f t="shared" si="15"/>
        <v>76266.8</v>
      </c>
    </row>
    <row r="38" spans="1:12" s="1077" customFormat="1" ht="24.95" customHeight="1" x14ac:dyDescent="0.2">
      <c r="A38" s="1160">
        <v>10</v>
      </c>
      <c r="B38" s="1099" t="s">
        <v>1285</v>
      </c>
      <c r="C38" s="1099" t="s">
        <v>1314</v>
      </c>
      <c r="D38" s="1086">
        <v>349920</v>
      </c>
      <c r="E38" s="1086"/>
      <c r="F38" s="1086">
        <f>D38*35%</f>
        <v>122471.99999999999</v>
      </c>
      <c r="G38" s="1086">
        <f>D38*20%</f>
        <v>69984</v>
      </c>
      <c r="H38" s="1086">
        <v>7560</v>
      </c>
      <c r="I38" s="1086">
        <f>D38*5%</f>
        <v>17496</v>
      </c>
      <c r="J38" s="1086">
        <f>D38*5%+24000</f>
        <v>41496</v>
      </c>
      <c r="K38" s="1086">
        <f>SUM(F38:J38)</f>
        <v>259008</v>
      </c>
      <c r="L38" s="1087">
        <f>D38*10%</f>
        <v>34992</v>
      </c>
    </row>
    <row r="39" spans="1:12" s="1077" customFormat="1" ht="24.95" customHeight="1" x14ac:dyDescent="0.2">
      <c r="A39" s="1160">
        <v>11</v>
      </c>
      <c r="B39" s="1099" t="s">
        <v>1244</v>
      </c>
      <c r="C39" s="1099" t="s">
        <v>1314</v>
      </c>
      <c r="D39" s="1086">
        <v>349920</v>
      </c>
      <c r="E39" s="1086"/>
      <c r="F39" s="1086">
        <f>D39*35%</f>
        <v>122471.99999999999</v>
      </c>
      <c r="G39" s="1086">
        <f>D39*20%</f>
        <v>69984</v>
      </c>
      <c r="H39" s="1086">
        <v>7560</v>
      </c>
      <c r="I39" s="1086">
        <f>D39*5%</f>
        <v>17496</v>
      </c>
      <c r="J39" s="1086">
        <f>D39*5%+24000</f>
        <v>41496</v>
      </c>
      <c r="K39" s="1086">
        <f>SUM(F39:J39)</f>
        <v>259008</v>
      </c>
      <c r="L39" s="1087">
        <f>D39*10%</f>
        <v>34992</v>
      </c>
    </row>
    <row r="40" spans="1:12" s="1077" customFormat="1" ht="24.95" customHeight="1" x14ac:dyDescent="0.2">
      <c r="A40" s="1160">
        <v>12</v>
      </c>
      <c r="B40" s="1099" t="s">
        <v>1286</v>
      </c>
      <c r="C40" s="1099" t="s">
        <v>1314</v>
      </c>
      <c r="D40" s="1086">
        <v>349920</v>
      </c>
      <c r="E40" s="1086"/>
      <c r="F40" s="1086">
        <f>D40*35%</f>
        <v>122471.99999999999</v>
      </c>
      <c r="G40" s="1086">
        <f>D40*20%</f>
        <v>69984</v>
      </c>
      <c r="H40" s="1086">
        <v>7560</v>
      </c>
      <c r="I40" s="1086">
        <f>D40*5%</f>
        <v>17496</v>
      </c>
      <c r="J40" s="1086">
        <f>D40*5%+24000</f>
        <v>41496</v>
      </c>
      <c r="K40" s="1086">
        <f>SUM(F40:J40)</f>
        <v>259008</v>
      </c>
      <c r="L40" s="1087">
        <f>D40*10%</f>
        <v>34992</v>
      </c>
    </row>
    <row r="41" spans="1:12" s="1077" customFormat="1" ht="24.95" customHeight="1" thickBot="1" x14ac:dyDescent="0.25">
      <c r="A41" s="1160">
        <v>13</v>
      </c>
      <c r="B41" s="1099" t="s">
        <v>1287</v>
      </c>
      <c r="C41" s="1099" t="s">
        <v>1314</v>
      </c>
      <c r="D41" s="1086">
        <v>349920</v>
      </c>
      <c r="E41" s="1086"/>
      <c r="F41" s="1086">
        <f>D41*35%</f>
        <v>122471.99999999999</v>
      </c>
      <c r="G41" s="1086">
        <f>D41*20%</f>
        <v>69984</v>
      </c>
      <c r="H41" s="1086">
        <v>7560</v>
      </c>
      <c r="I41" s="1086">
        <f>D41*5%</f>
        <v>17496</v>
      </c>
      <c r="J41" s="1086">
        <f>D41*5%+24000</f>
        <v>41496</v>
      </c>
      <c r="K41" s="1086">
        <f>SUM(F41:J41)</f>
        <v>259008</v>
      </c>
      <c r="L41" s="1087">
        <f>D41*10%</f>
        <v>34992</v>
      </c>
    </row>
    <row r="42" spans="1:12" s="1077" customFormat="1" ht="24.95" customHeight="1" thickBot="1" x14ac:dyDescent="0.25">
      <c r="A42" s="1626" t="s">
        <v>912</v>
      </c>
      <c r="B42" s="1627"/>
      <c r="C42" s="1161"/>
      <c r="D42" s="1162">
        <f t="shared" ref="D42:L42" si="16">SUM(D38:D41)</f>
        <v>1399680</v>
      </c>
      <c r="E42" s="1162">
        <f t="shared" si="16"/>
        <v>0</v>
      </c>
      <c r="F42" s="1162">
        <f t="shared" si="16"/>
        <v>489887.99999999994</v>
      </c>
      <c r="G42" s="1162">
        <f t="shared" si="16"/>
        <v>279936</v>
      </c>
      <c r="H42" s="1162">
        <f t="shared" si="16"/>
        <v>30240</v>
      </c>
      <c r="I42" s="1162">
        <f t="shared" si="16"/>
        <v>69984</v>
      </c>
      <c r="J42" s="1162">
        <f t="shared" si="16"/>
        <v>165984</v>
      </c>
      <c r="K42" s="1162">
        <f t="shared" si="16"/>
        <v>1036032</v>
      </c>
      <c r="L42" s="1162">
        <f t="shared" si="16"/>
        <v>139968</v>
      </c>
    </row>
    <row r="43" spans="1:12" s="1077" customFormat="1" ht="24.95" customHeight="1" thickBot="1" x14ac:dyDescent="0.25">
      <c r="A43" s="1176">
        <v>16</v>
      </c>
      <c r="B43" s="1177" t="s">
        <v>1451</v>
      </c>
      <c r="C43" s="1161" t="s">
        <v>893</v>
      </c>
      <c r="D43" s="1178">
        <v>737854</v>
      </c>
      <c r="E43" s="1178"/>
      <c r="F43" s="1178">
        <f>D43*35%</f>
        <v>258248.9</v>
      </c>
      <c r="G43" s="1178">
        <f>D43*20%</f>
        <v>147570.80000000002</v>
      </c>
      <c r="H43" s="1178">
        <v>8640</v>
      </c>
      <c r="I43" s="1178">
        <f>D43*5%</f>
        <v>36892.700000000004</v>
      </c>
      <c r="J43" s="1178">
        <f>D43*5%+24000</f>
        <v>60892.700000000004</v>
      </c>
      <c r="K43" s="1178">
        <f>SUM(F43:J43)</f>
        <v>512245.10000000003</v>
      </c>
      <c r="L43" s="1179">
        <f>D43*10%</f>
        <v>73785.400000000009</v>
      </c>
    </row>
    <row r="44" spans="1:12" s="1077" customFormat="1" ht="24.95" customHeight="1" thickBot="1" x14ac:dyDescent="0.25">
      <c r="A44" s="1622" t="s">
        <v>875</v>
      </c>
      <c r="B44" s="1623"/>
      <c r="C44" s="1105"/>
      <c r="D44" s="1131">
        <f t="shared" ref="D44:L44" si="17">SUM(D43:D43)</f>
        <v>737854</v>
      </c>
      <c r="E44" s="1131">
        <f t="shared" si="17"/>
        <v>0</v>
      </c>
      <c r="F44" s="1131">
        <f t="shared" si="17"/>
        <v>258248.9</v>
      </c>
      <c r="G44" s="1131">
        <f t="shared" si="17"/>
        <v>147570.80000000002</v>
      </c>
      <c r="H44" s="1131">
        <f t="shared" si="17"/>
        <v>8640</v>
      </c>
      <c r="I44" s="1131">
        <f t="shared" si="17"/>
        <v>36892.700000000004</v>
      </c>
      <c r="J44" s="1131">
        <f t="shared" si="17"/>
        <v>60892.700000000004</v>
      </c>
      <c r="K44" s="1131">
        <f t="shared" si="17"/>
        <v>512245.10000000003</v>
      </c>
      <c r="L44" s="1132">
        <f t="shared" si="17"/>
        <v>73785.400000000009</v>
      </c>
    </row>
    <row r="45" spans="1:12" s="1077" customFormat="1" ht="24.95" customHeight="1" thickBot="1" x14ac:dyDescent="0.25">
      <c r="A45" s="1613" t="s">
        <v>370</v>
      </c>
      <c r="B45" s="1613"/>
      <c r="C45" s="1073"/>
      <c r="D45" s="1073"/>
      <c r="E45" s="1073"/>
      <c r="F45" s="1073"/>
      <c r="G45" s="1073"/>
      <c r="H45" s="1073"/>
      <c r="I45" s="1073"/>
      <c r="J45" s="1073"/>
      <c r="K45" s="1073"/>
      <c r="L45" s="1073"/>
    </row>
    <row r="46" spans="1:12" s="1077" customFormat="1" ht="24.95" customHeight="1" x14ac:dyDescent="0.2">
      <c r="A46" s="1146">
        <v>1</v>
      </c>
      <c r="B46" s="1080" t="s">
        <v>1290</v>
      </c>
      <c r="C46" s="1080" t="s">
        <v>975</v>
      </c>
      <c r="D46" s="1081">
        <v>140097</v>
      </c>
      <c r="E46" s="1081"/>
      <c r="F46" s="1081">
        <f>D46*35%</f>
        <v>49033.95</v>
      </c>
      <c r="G46" s="1081">
        <f>D46*20%</f>
        <v>28019.4</v>
      </c>
      <c r="H46" s="1081">
        <v>5400</v>
      </c>
      <c r="I46" s="1081">
        <f>D46*5%</f>
        <v>7004.85</v>
      </c>
      <c r="J46" s="1081">
        <f>D46*5%+64915.68</f>
        <v>71920.53</v>
      </c>
      <c r="K46" s="1081">
        <f>SUM(F46:J46)</f>
        <v>161378.73000000001</v>
      </c>
      <c r="L46" s="1082">
        <f>D46*10%</f>
        <v>14009.7</v>
      </c>
    </row>
    <row r="47" spans="1:12" s="1077" customFormat="1" ht="24.95" customHeight="1" thickBot="1" x14ac:dyDescent="0.25">
      <c r="A47" s="1148">
        <v>2</v>
      </c>
      <c r="B47" s="1090" t="s">
        <v>1291</v>
      </c>
      <c r="C47" s="1090" t="s">
        <v>975</v>
      </c>
      <c r="D47" s="1091">
        <v>140097</v>
      </c>
      <c r="E47" s="1091"/>
      <c r="F47" s="1091">
        <f>D47*35%</f>
        <v>49033.95</v>
      </c>
      <c r="G47" s="1091">
        <f>D47*20%</f>
        <v>28019.4</v>
      </c>
      <c r="H47" s="1091">
        <v>5400</v>
      </c>
      <c r="I47" s="1091">
        <f>D47*5%</f>
        <v>7004.85</v>
      </c>
      <c r="J47" s="1091">
        <f>D47*5%+64915.68</f>
        <v>71920.53</v>
      </c>
      <c r="K47" s="1091">
        <f>SUM(F47:J47)</f>
        <v>161378.73000000001</v>
      </c>
      <c r="L47" s="1092">
        <f>D47*10%</f>
        <v>14009.7</v>
      </c>
    </row>
    <row r="48" spans="1:12" s="1077" customFormat="1" ht="24.95" customHeight="1" thickBot="1" x14ac:dyDescent="0.25">
      <c r="A48" s="1628" t="s">
        <v>904</v>
      </c>
      <c r="B48" s="1629"/>
      <c r="C48" s="1180"/>
      <c r="D48" s="1162">
        <f t="shared" ref="D48:L48" si="18">SUM(D46:D47)</f>
        <v>280194</v>
      </c>
      <c r="E48" s="1162">
        <f t="shared" si="18"/>
        <v>0</v>
      </c>
      <c r="F48" s="1162">
        <f t="shared" si="18"/>
        <v>98067.9</v>
      </c>
      <c r="G48" s="1162">
        <f t="shared" si="18"/>
        <v>56038.8</v>
      </c>
      <c r="H48" s="1162">
        <f t="shared" si="18"/>
        <v>10800</v>
      </c>
      <c r="I48" s="1162">
        <f t="shared" si="18"/>
        <v>14009.7</v>
      </c>
      <c r="J48" s="1162">
        <f t="shared" si="18"/>
        <v>143841.06</v>
      </c>
      <c r="K48" s="1162">
        <f t="shared" si="18"/>
        <v>322757.46000000002</v>
      </c>
      <c r="L48" s="1181">
        <f t="shared" si="18"/>
        <v>28019.4</v>
      </c>
    </row>
    <row r="49" spans="1:12" s="1077" customFormat="1" ht="24.95" customHeight="1" x14ac:dyDescent="0.2">
      <c r="A49" s="1184">
        <v>3</v>
      </c>
      <c r="B49" s="1080" t="s">
        <v>1292</v>
      </c>
      <c r="C49" s="1080" t="s">
        <v>1289</v>
      </c>
      <c r="D49" s="1081">
        <v>259102.19999999998</v>
      </c>
      <c r="E49" s="1185"/>
      <c r="F49" s="1081">
        <f>D49*35%</f>
        <v>90685.76999999999</v>
      </c>
      <c r="G49" s="1081">
        <f>D49*20%</f>
        <v>51820.44</v>
      </c>
      <c r="H49" s="1081">
        <v>7560</v>
      </c>
      <c r="I49" s="1081">
        <f>D49*5%</f>
        <v>12955.11</v>
      </c>
      <c r="J49" s="1081">
        <f>D49*5%+24000</f>
        <v>36955.11</v>
      </c>
      <c r="K49" s="1081">
        <f>SUM(F49:J49)</f>
        <v>199976.43</v>
      </c>
      <c r="L49" s="1082">
        <f>D49*10%</f>
        <v>25910.22</v>
      </c>
    </row>
    <row r="50" spans="1:12" s="1077" customFormat="1" ht="24.95" customHeight="1" x14ac:dyDescent="0.2">
      <c r="A50" s="1147">
        <v>4</v>
      </c>
      <c r="B50" s="1085" t="s">
        <v>1293</v>
      </c>
      <c r="C50" s="1085" t="s">
        <v>907</v>
      </c>
      <c r="D50" s="1086">
        <v>313230</v>
      </c>
      <c r="E50" s="1086"/>
      <c r="F50" s="1086">
        <f>D50*35%</f>
        <v>109630.5</v>
      </c>
      <c r="G50" s="1086">
        <f>D50*20%</f>
        <v>62646</v>
      </c>
      <c r="H50" s="1086">
        <v>7560</v>
      </c>
      <c r="I50" s="1086">
        <f>D50*5%</f>
        <v>15661.5</v>
      </c>
      <c r="J50" s="1086">
        <f>D50*5%+24000</f>
        <v>39661.5</v>
      </c>
      <c r="K50" s="1086">
        <f>SUM(F50:J50)</f>
        <v>235159.5</v>
      </c>
      <c r="L50" s="1087">
        <f>D50*10%</f>
        <v>31323</v>
      </c>
    </row>
    <row r="51" spans="1:12" s="1077" customFormat="1" ht="24.95" customHeight="1" thickBot="1" x14ac:dyDescent="0.25">
      <c r="A51" s="1186">
        <v>5</v>
      </c>
      <c r="B51" s="1157" t="s">
        <v>1294</v>
      </c>
      <c r="C51" s="1157" t="s">
        <v>1295</v>
      </c>
      <c r="D51" s="1158">
        <v>611999</v>
      </c>
      <c r="E51" s="1158"/>
      <c r="F51" s="1158">
        <f>D51*35%</f>
        <v>214199.65</v>
      </c>
      <c r="G51" s="1158">
        <f>D51*20%</f>
        <v>122399.8</v>
      </c>
      <c r="H51" s="1158">
        <v>8640</v>
      </c>
      <c r="I51" s="1158">
        <f>D51*5%</f>
        <v>30599.95</v>
      </c>
      <c r="J51" s="1158">
        <f>D51*5%+24000</f>
        <v>54599.95</v>
      </c>
      <c r="K51" s="1158">
        <f>SUM(F51:J51)</f>
        <v>430439.35000000003</v>
      </c>
      <c r="L51" s="1159">
        <f>D51*10%</f>
        <v>61199.9</v>
      </c>
    </row>
    <row r="52" spans="1:12" s="1077" customFormat="1" ht="24.95" customHeight="1" thickBot="1" x14ac:dyDescent="0.25">
      <c r="A52" s="1630" t="s">
        <v>916</v>
      </c>
      <c r="B52" s="1631"/>
      <c r="C52" s="1182"/>
      <c r="D52" s="1166">
        <f t="shared" ref="D52:L52" si="19">SUM(D49:D51)</f>
        <v>1184331.2</v>
      </c>
      <c r="E52" s="1166">
        <f t="shared" si="19"/>
        <v>0</v>
      </c>
      <c r="F52" s="1166">
        <f t="shared" si="19"/>
        <v>414515.92</v>
      </c>
      <c r="G52" s="1166">
        <f t="shared" si="19"/>
        <v>236866.24</v>
      </c>
      <c r="H52" s="1166">
        <f t="shared" si="19"/>
        <v>23760</v>
      </c>
      <c r="I52" s="1166">
        <f t="shared" si="19"/>
        <v>59216.56</v>
      </c>
      <c r="J52" s="1166">
        <f t="shared" si="19"/>
        <v>131216.56</v>
      </c>
      <c r="K52" s="1166">
        <f t="shared" si="19"/>
        <v>865575.28</v>
      </c>
      <c r="L52" s="1166">
        <f t="shared" si="19"/>
        <v>118433.12</v>
      </c>
    </row>
    <row r="53" spans="1:12" s="1077" customFormat="1" ht="24.95" customHeight="1" thickBot="1" x14ac:dyDescent="0.25">
      <c r="A53" s="1110"/>
      <c r="B53" s="1151"/>
      <c r="C53" s="1105"/>
      <c r="D53" s="1152"/>
      <c r="E53" s="1152"/>
      <c r="F53" s="1152"/>
      <c r="G53" s="1152"/>
      <c r="H53" s="1152"/>
      <c r="I53" s="1152"/>
      <c r="J53" s="1152"/>
      <c r="K53" s="1152"/>
      <c r="L53" s="1153"/>
    </row>
    <row r="54" spans="1:12" s="1077" customFormat="1" ht="24.95" customHeight="1" thickBot="1" x14ac:dyDescent="0.25">
      <c r="A54" s="1622" t="s">
        <v>875</v>
      </c>
      <c r="B54" s="1623"/>
      <c r="C54" s="1105"/>
      <c r="D54" s="1131">
        <f t="shared" ref="D54:L54" si="20">SUM(D53:D53)</f>
        <v>0</v>
      </c>
      <c r="E54" s="1131">
        <f t="shared" si="20"/>
        <v>0</v>
      </c>
      <c r="F54" s="1131">
        <f t="shared" si="20"/>
        <v>0</v>
      </c>
      <c r="G54" s="1131">
        <f t="shared" si="20"/>
        <v>0</v>
      </c>
      <c r="H54" s="1131">
        <f t="shared" si="20"/>
        <v>0</v>
      </c>
      <c r="I54" s="1131">
        <f t="shared" si="20"/>
        <v>0</v>
      </c>
      <c r="J54" s="1131">
        <f t="shared" si="20"/>
        <v>0</v>
      </c>
      <c r="K54" s="1131">
        <f t="shared" si="20"/>
        <v>0</v>
      </c>
      <c r="L54" s="1131">
        <f t="shared" si="20"/>
        <v>0</v>
      </c>
    </row>
    <row r="55" spans="1:12" s="1077" customFormat="1" ht="24.95" customHeight="1" thickBot="1" x14ac:dyDescent="0.25">
      <c r="A55" s="1613" t="s">
        <v>1296</v>
      </c>
      <c r="B55" s="1613"/>
      <c r="C55" s="1073"/>
      <c r="D55" s="1073"/>
      <c r="E55" s="1073"/>
      <c r="F55" s="1073"/>
      <c r="G55" s="1073"/>
      <c r="H55" s="1073"/>
      <c r="I55" s="1073"/>
      <c r="J55" s="1073"/>
      <c r="K55" s="1073"/>
      <c r="L55" s="1073"/>
    </row>
    <row r="56" spans="1:12" s="1077" customFormat="1" ht="24.95" customHeight="1" x14ac:dyDescent="0.2">
      <c r="A56" s="1146">
        <v>1</v>
      </c>
      <c r="B56" s="1080" t="s">
        <v>1297</v>
      </c>
      <c r="C56" s="1080" t="s">
        <v>919</v>
      </c>
      <c r="D56" s="1081">
        <v>37388</v>
      </c>
      <c r="E56" s="1081"/>
      <c r="F56" s="1081">
        <f>D56*35%</f>
        <v>13085.8</v>
      </c>
      <c r="G56" s="1081">
        <f>D56*20%</f>
        <v>7477.6</v>
      </c>
      <c r="H56" s="1081">
        <v>5400</v>
      </c>
      <c r="I56" s="1081">
        <f>D56*5%</f>
        <v>1869.4</v>
      </c>
      <c r="J56" s="1081">
        <f>D56*5%+64915.68</f>
        <v>66785.08</v>
      </c>
      <c r="K56" s="1081">
        <f>SUM(F56:J56)</f>
        <v>94617.88</v>
      </c>
      <c r="L56" s="1082">
        <f>D56*10%</f>
        <v>3738.8</v>
      </c>
    </row>
    <row r="57" spans="1:12" s="1077" customFormat="1" ht="24.95" customHeight="1" x14ac:dyDescent="0.2">
      <c r="A57" s="1147">
        <v>2</v>
      </c>
      <c r="B57" s="1085" t="s">
        <v>1449</v>
      </c>
      <c r="C57" s="1085" t="s">
        <v>1301</v>
      </c>
      <c r="D57" s="1086">
        <v>149046</v>
      </c>
      <c r="E57" s="1086"/>
      <c r="F57" s="1086">
        <f>D57*35%</f>
        <v>52166.1</v>
      </c>
      <c r="G57" s="1086">
        <f>D57*20%</f>
        <v>29809.200000000001</v>
      </c>
      <c r="H57" s="1086">
        <v>5400</v>
      </c>
      <c r="I57" s="1086">
        <f>D57*5%</f>
        <v>7452.3</v>
      </c>
      <c r="J57" s="1086">
        <f>D57*5%+64915.68</f>
        <v>72367.98</v>
      </c>
      <c r="K57" s="1086">
        <f>SUM(F57:J57)</f>
        <v>167195.58000000002</v>
      </c>
      <c r="L57" s="1087">
        <f>D57*10%</f>
        <v>14904.6</v>
      </c>
    </row>
    <row r="58" spans="1:12" s="1077" customFormat="1" ht="24.95" customHeight="1" x14ac:dyDescent="0.2">
      <c r="A58" s="1147">
        <v>3</v>
      </c>
      <c r="B58" s="1085" t="s">
        <v>1298</v>
      </c>
      <c r="C58" s="1085" t="s">
        <v>1301</v>
      </c>
      <c r="D58" s="1086">
        <v>149046</v>
      </c>
      <c r="E58" s="1086"/>
      <c r="F58" s="1086">
        <f>D58*35%</f>
        <v>52166.1</v>
      </c>
      <c r="G58" s="1086">
        <f>D58*20%</f>
        <v>29809.200000000001</v>
      </c>
      <c r="H58" s="1086">
        <v>5400</v>
      </c>
      <c r="I58" s="1086">
        <f>D58*5%</f>
        <v>7452.3</v>
      </c>
      <c r="J58" s="1086">
        <f>D58*5%+64915.68</f>
        <v>72367.98</v>
      </c>
      <c r="K58" s="1086">
        <f>SUM(F58:J58)</f>
        <v>167195.58000000002</v>
      </c>
      <c r="L58" s="1087">
        <f>D58*10%</f>
        <v>14904.6</v>
      </c>
    </row>
    <row r="59" spans="1:12" s="1077" customFormat="1" ht="24.95" customHeight="1" x14ac:dyDescent="0.2">
      <c r="A59" s="1147">
        <v>4</v>
      </c>
      <c r="B59" s="1085" t="s">
        <v>1299</v>
      </c>
      <c r="C59" s="1085" t="s">
        <v>1301</v>
      </c>
      <c r="D59" s="1086">
        <v>149046</v>
      </c>
      <c r="E59" s="1086"/>
      <c r="F59" s="1086">
        <f>D59*35%</f>
        <v>52166.1</v>
      </c>
      <c r="G59" s="1086">
        <f>D59*20%</f>
        <v>29809.200000000001</v>
      </c>
      <c r="H59" s="1086">
        <v>5400</v>
      </c>
      <c r="I59" s="1086">
        <f>D59*5%</f>
        <v>7452.3</v>
      </c>
      <c r="J59" s="1086">
        <f>D59*5%+64915.68</f>
        <v>72367.98</v>
      </c>
      <c r="K59" s="1086">
        <f>SUM(F59:J59)</f>
        <v>167195.58000000002</v>
      </c>
      <c r="L59" s="1087">
        <f>D59*10%</f>
        <v>14904.6</v>
      </c>
    </row>
    <row r="60" spans="1:12" s="1077" customFormat="1" ht="24.95" customHeight="1" thickBot="1" x14ac:dyDescent="0.25">
      <c r="A60" s="1156">
        <v>5</v>
      </c>
      <c r="B60" s="1157" t="s">
        <v>1300</v>
      </c>
      <c r="C60" s="1157" t="s">
        <v>1450</v>
      </c>
      <c r="D60" s="1158"/>
      <c r="E60" s="1158"/>
      <c r="F60" s="1158"/>
      <c r="G60" s="1158"/>
      <c r="H60" s="1158"/>
      <c r="I60" s="1158"/>
      <c r="J60" s="1158"/>
      <c r="K60" s="1158"/>
      <c r="L60" s="1159"/>
    </row>
    <row r="61" spans="1:12" s="1077" customFormat="1" ht="24.95" customHeight="1" thickBot="1" x14ac:dyDescent="0.25">
      <c r="A61" s="1618" t="s">
        <v>904</v>
      </c>
      <c r="B61" s="1619"/>
      <c r="C61" s="1165"/>
      <c r="D61" s="1166">
        <f t="shared" ref="D61:L61" si="21">SUM(D56:D60)</f>
        <v>484526</v>
      </c>
      <c r="E61" s="1166">
        <f t="shared" si="21"/>
        <v>0</v>
      </c>
      <c r="F61" s="1166">
        <f t="shared" si="21"/>
        <v>169584.1</v>
      </c>
      <c r="G61" s="1166">
        <f t="shared" si="21"/>
        <v>96905.2</v>
      </c>
      <c r="H61" s="1166">
        <f t="shared" si="21"/>
        <v>21600</v>
      </c>
      <c r="I61" s="1166">
        <f t="shared" si="21"/>
        <v>24226.3</v>
      </c>
      <c r="J61" s="1166">
        <f t="shared" si="21"/>
        <v>283889.01999999996</v>
      </c>
      <c r="K61" s="1166">
        <f t="shared" si="21"/>
        <v>596204.62000000011</v>
      </c>
      <c r="L61" s="1166">
        <f t="shared" si="21"/>
        <v>48452.6</v>
      </c>
    </row>
    <row r="62" spans="1:12" s="1077" customFormat="1" ht="24.95" customHeight="1" x14ac:dyDescent="0.2">
      <c r="A62" s="1160">
        <v>6</v>
      </c>
      <c r="B62" s="1099" t="s">
        <v>1510</v>
      </c>
      <c r="C62" s="1099" t="s">
        <v>1288</v>
      </c>
      <c r="D62" s="1086">
        <v>259102</v>
      </c>
      <c r="E62" s="1086"/>
      <c r="F62" s="1086">
        <f>D62*35%</f>
        <v>90685.7</v>
      </c>
      <c r="G62" s="1086">
        <f>D62*20%</f>
        <v>51820.4</v>
      </c>
      <c r="H62" s="1086">
        <v>7560</v>
      </c>
      <c r="I62" s="1086">
        <f>D62*5%</f>
        <v>12955.1</v>
      </c>
      <c r="J62" s="1086">
        <f>D62*5%+24000</f>
        <v>36955.1</v>
      </c>
      <c r="K62" s="1086">
        <f>SUM(F62:J62)</f>
        <v>199976.30000000002</v>
      </c>
      <c r="L62" s="1087">
        <f>D62*10%</f>
        <v>25910.2</v>
      </c>
    </row>
    <row r="63" spans="1:12" s="1077" customFormat="1" ht="24.95" customHeight="1" x14ac:dyDescent="0.2">
      <c r="A63" s="1160">
        <v>7</v>
      </c>
      <c r="B63" s="1099" t="s">
        <v>1302</v>
      </c>
      <c r="C63" s="1099" t="s">
        <v>1288</v>
      </c>
      <c r="D63" s="1086">
        <v>259102</v>
      </c>
      <c r="E63" s="1086"/>
      <c r="F63" s="1086">
        <f>D63*35%</f>
        <v>90685.7</v>
      </c>
      <c r="G63" s="1086">
        <f>D63*20%</f>
        <v>51820.4</v>
      </c>
      <c r="H63" s="1086">
        <v>7560</v>
      </c>
      <c r="I63" s="1086">
        <f>D63*5%</f>
        <v>12955.1</v>
      </c>
      <c r="J63" s="1086">
        <f>D63*5%+24000</f>
        <v>36955.1</v>
      </c>
      <c r="K63" s="1086">
        <f>SUM(F63:J63)</f>
        <v>199976.30000000002</v>
      </c>
      <c r="L63" s="1087">
        <f>D63*10%</f>
        <v>25910.2</v>
      </c>
    </row>
    <row r="64" spans="1:12" s="1077" customFormat="1" ht="24.95" customHeight="1" thickBot="1" x14ac:dyDescent="0.25">
      <c r="A64" s="1160">
        <v>8</v>
      </c>
      <c r="B64" s="1099" t="s">
        <v>1303</v>
      </c>
      <c r="C64" s="1099" t="s">
        <v>1288</v>
      </c>
      <c r="D64" s="1086">
        <v>259102</v>
      </c>
      <c r="E64" s="1086"/>
      <c r="F64" s="1086">
        <f>D64*35%</f>
        <v>90685.7</v>
      </c>
      <c r="G64" s="1086">
        <f>D64*20%</f>
        <v>51820.4</v>
      </c>
      <c r="H64" s="1086">
        <v>7560</v>
      </c>
      <c r="I64" s="1086">
        <f>D64*5%</f>
        <v>12955.1</v>
      </c>
      <c r="J64" s="1086">
        <f>D64*5%+24000</f>
        <v>36955.1</v>
      </c>
      <c r="K64" s="1086">
        <f>SUM(F64:J64)</f>
        <v>199976.30000000002</v>
      </c>
      <c r="L64" s="1087">
        <f>D64*10%</f>
        <v>25910.2</v>
      </c>
    </row>
    <row r="65" spans="1:12" s="1077" customFormat="1" ht="24.95" customHeight="1" thickBot="1" x14ac:dyDescent="0.25">
      <c r="A65" s="1624" t="s">
        <v>916</v>
      </c>
      <c r="B65" s="1625"/>
      <c r="C65" s="1129"/>
      <c r="D65" s="1131">
        <f t="shared" ref="D65:L65" si="22">SUM(D62:D64)</f>
        <v>777306</v>
      </c>
      <c r="E65" s="1131">
        <f t="shared" si="22"/>
        <v>0</v>
      </c>
      <c r="F65" s="1131">
        <f t="shared" si="22"/>
        <v>272057.09999999998</v>
      </c>
      <c r="G65" s="1131">
        <f t="shared" si="22"/>
        <v>155461.20000000001</v>
      </c>
      <c r="H65" s="1131">
        <f t="shared" si="22"/>
        <v>22680</v>
      </c>
      <c r="I65" s="1131">
        <f t="shared" si="22"/>
        <v>38865.300000000003</v>
      </c>
      <c r="J65" s="1131">
        <f t="shared" si="22"/>
        <v>110865.29999999999</v>
      </c>
      <c r="K65" s="1131">
        <f t="shared" si="22"/>
        <v>599928.9</v>
      </c>
      <c r="L65" s="1132">
        <f t="shared" si="22"/>
        <v>77730.600000000006</v>
      </c>
    </row>
    <row r="66" spans="1:12" s="1077" customFormat="1" ht="24.95" customHeight="1" x14ac:dyDescent="0.2">
      <c r="A66" s="1163">
        <v>9</v>
      </c>
      <c r="B66" s="1099" t="s">
        <v>1304</v>
      </c>
      <c r="C66" s="1085" t="s">
        <v>874</v>
      </c>
      <c r="D66" s="1081"/>
      <c r="E66" s="1081"/>
      <c r="F66" s="1081"/>
      <c r="G66" s="1081"/>
      <c r="H66" s="1081"/>
      <c r="I66" s="1081"/>
      <c r="J66" s="1081"/>
      <c r="K66" s="1081"/>
      <c r="L66" s="1082"/>
    </row>
    <row r="67" spans="1:12" s="1077" customFormat="1" ht="24.95" customHeight="1" x14ac:dyDescent="0.2">
      <c r="A67" s="1168">
        <v>10</v>
      </c>
      <c r="B67" s="1085" t="s">
        <v>1305</v>
      </c>
      <c r="C67" s="1085" t="s">
        <v>874</v>
      </c>
      <c r="D67" s="1086"/>
      <c r="E67" s="1086"/>
      <c r="F67" s="1086"/>
      <c r="G67" s="1086"/>
      <c r="H67" s="1086"/>
      <c r="I67" s="1086"/>
      <c r="J67" s="1086"/>
      <c r="K67" s="1086"/>
      <c r="L67" s="1087"/>
    </row>
    <row r="68" spans="1:12" s="1077" customFormat="1" ht="24.95" customHeight="1" x14ac:dyDescent="0.2">
      <c r="A68" s="1168"/>
      <c r="B68" s="1169" t="s">
        <v>1511</v>
      </c>
      <c r="C68" s="1085" t="s">
        <v>893</v>
      </c>
      <c r="D68" s="1086">
        <v>737854</v>
      </c>
      <c r="E68" s="1086"/>
      <c r="F68" s="1086">
        <f>D68*35%</f>
        <v>258248.9</v>
      </c>
      <c r="G68" s="1086">
        <f>D68*20%</f>
        <v>147570.80000000002</v>
      </c>
      <c r="H68" s="1086">
        <v>8640</v>
      </c>
      <c r="I68" s="1086">
        <f>D68*5%</f>
        <v>36892.700000000004</v>
      </c>
      <c r="J68" s="1086">
        <f>D68*5%+24000</f>
        <v>60892.700000000004</v>
      </c>
      <c r="K68" s="1086">
        <f>SUM(F68:J68)</f>
        <v>512245.10000000003</v>
      </c>
      <c r="L68" s="1087">
        <f>D68*10%</f>
        <v>73785.400000000009</v>
      </c>
    </row>
    <row r="69" spans="1:12" s="1077" customFormat="1" ht="24.95" customHeight="1" thickBot="1" x14ac:dyDescent="0.25">
      <c r="A69" s="1156"/>
      <c r="B69" s="1157" t="s">
        <v>1512</v>
      </c>
      <c r="C69" s="1157" t="s">
        <v>893</v>
      </c>
      <c r="D69" s="1158">
        <v>737854</v>
      </c>
      <c r="E69" s="1158"/>
      <c r="F69" s="1158">
        <f>D69*35%</f>
        <v>258248.9</v>
      </c>
      <c r="G69" s="1158">
        <f>D69*20%</f>
        <v>147570.80000000002</v>
      </c>
      <c r="H69" s="1158">
        <v>8640</v>
      </c>
      <c r="I69" s="1158">
        <f>D69*5%</f>
        <v>36892.700000000004</v>
      </c>
      <c r="J69" s="1158">
        <f>D69*5%+24000</f>
        <v>60892.700000000004</v>
      </c>
      <c r="K69" s="1158">
        <f>SUM(F69:J69)</f>
        <v>512245.10000000003</v>
      </c>
      <c r="L69" s="1159">
        <f>D69*10%</f>
        <v>73785.400000000009</v>
      </c>
    </row>
    <row r="70" spans="1:12" s="1077" customFormat="1" ht="24.95" customHeight="1" thickBot="1" x14ac:dyDescent="0.25">
      <c r="A70" s="1622" t="s">
        <v>875</v>
      </c>
      <c r="B70" s="1623"/>
      <c r="C70" s="1105"/>
      <c r="D70" s="1131">
        <f>SUM(D66:D69)</f>
        <v>1475708</v>
      </c>
      <c r="E70" s="1131">
        <f t="shared" ref="E70:L70" si="23">SUM(E66:E69)</f>
        <v>0</v>
      </c>
      <c r="F70" s="1131">
        <f t="shared" si="23"/>
        <v>516497.8</v>
      </c>
      <c r="G70" s="1131">
        <f t="shared" si="23"/>
        <v>295141.60000000003</v>
      </c>
      <c r="H70" s="1131">
        <f t="shared" si="23"/>
        <v>17280</v>
      </c>
      <c r="I70" s="1131">
        <f t="shared" si="23"/>
        <v>73785.400000000009</v>
      </c>
      <c r="J70" s="1131">
        <f t="shared" si="23"/>
        <v>121785.40000000001</v>
      </c>
      <c r="K70" s="1131">
        <f t="shared" si="23"/>
        <v>1024490.2000000001</v>
      </c>
      <c r="L70" s="1132">
        <f t="shared" si="23"/>
        <v>147570.80000000002</v>
      </c>
    </row>
    <row r="71" spans="1:12" s="1" customFormat="1" ht="24.95" customHeight="1" thickBot="1" x14ac:dyDescent="0.3"/>
    <row r="72" spans="1:12" s="1077" customFormat="1" ht="24.95" customHeight="1" thickBot="1" x14ac:dyDescent="0.25">
      <c r="A72" s="1622" t="s">
        <v>1307</v>
      </c>
      <c r="B72" s="1623"/>
      <c r="C72" s="1170" t="s">
        <v>1048</v>
      </c>
      <c r="D72" s="1170" t="s">
        <v>1047</v>
      </c>
      <c r="E72" s="1170" t="s">
        <v>890</v>
      </c>
      <c r="F72" s="1170" t="s">
        <v>868</v>
      </c>
      <c r="G72" s="1170" t="s">
        <v>869</v>
      </c>
      <c r="H72" s="1170" t="s">
        <v>870</v>
      </c>
      <c r="I72" s="1170" t="s">
        <v>871</v>
      </c>
      <c r="J72" s="1170" t="s">
        <v>872</v>
      </c>
      <c r="K72" s="1170" t="s">
        <v>857</v>
      </c>
      <c r="L72" s="1171" t="s">
        <v>873</v>
      </c>
    </row>
    <row r="73" spans="1:12" s="1077" customFormat="1" ht="24.95" customHeight="1" thickBot="1" x14ac:dyDescent="0.25">
      <c r="A73" s="1160">
        <v>1</v>
      </c>
      <c r="B73" s="1099" t="s">
        <v>1308</v>
      </c>
      <c r="C73" s="1099" t="s">
        <v>1448</v>
      </c>
      <c r="D73" s="1100">
        <v>176971</v>
      </c>
      <c r="E73" s="1100"/>
      <c r="F73" s="1100">
        <f>D73*35%</f>
        <v>61939.85</v>
      </c>
      <c r="G73" s="1100">
        <f>D73*20%</f>
        <v>35394.200000000004</v>
      </c>
      <c r="H73" s="1100">
        <v>5400</v>
      </c>
      <c r="I73" s="1100">
        <f>D73*5%</f>
        <v>8848.5500000000011</v>
      </c>
      <c r="J73" s="1081">
        <f>D73*5%+64915.68</f>
        <v>73764.23</v>
      </c>
      <c r="K73" s="1100">
        <f>SUM(F73:J73)</f>
        <v>185346.83000000002</v>
      </c>
      <c r="L73" s="1101">
        <f>D73*10%</f>
        <v>17697.100000000002</v>
      </c>
    </row>
    <row r="74" spans="1:12" s="1077" customFormat="1" ht="24.95" customHeight="1" thickBot="1" x14ac:dyDescent="0.25">
      <c r="A74" s="1622" t="s">
        <v>904</v>
      </c>
      <c r="B74" s="1623"/>
      <c r="C74" s="1105"/>
      <c r="D74" s="1131">
        <f t="shared" ref="D74:L74" si="24">SUM(D73:D73)</f>
        <v>176971</v>
      </c>
      <c r="E74" s="1131">
        <f t="shared" si="24"/>
        <v>0</v>
      </c>
      <c r="F74" s="1131">
        <f t="shared" si="24"/>
        <v>61939.85</v>
      </c>
      <c r="G74" s="1131">
        <f t="shared" si="24"/>
        <v>35394.200000000004</v>
      </c>
      <c r="H74" s="1131">
        <f t="shared" si="24"/>
        <v>5400</v>
      </c>
      <c r="I74" s="1131">
        <f t="shared" si="24"/>
        <v>8848.5500000000011</v>
      </c>
      <c r="J74" s="1131">
        <f t="shared" si="24"/>
        <v>73764.23</v>
      </c>
      <c r="K74" s="1131">
        <f t="shared" si="24"/>
        <v>185346.83000000002</v>
      </c>
      <c r="L74" s="1131">
        <f t="shared" si="24"/>
        <v>17697.100000000002</v>
      </c>
    </row>
    <row r="75" spans="1:12" s="1077" customFormat="1" ht="24.95" customHeight="1" x14ac:dyDescent="0.2">
      <c r="A75" s="1160">
        <v>2</v>
      </c>
      <c r="B75" s="1099" t="s">
        <v>1309</v>
      </c>
      <c r="C75" s="1099" t="s">
        <v>1006</v>
      </c>
      <c r="D75" s="1086">
        <v>312310</v>
      </c>
      <c r="E75" s="1086"/>
      <c r="F75" s="1086">
        <f>D75*35%</f>
        <v>109308.5</v>
      </c>
      <c r="G75" s="1086">
        <f>D75*20%</f>
        <v>62462</v>
      </c>
      <c r="H75" s="1086">
        <v>7560</v>
      </c>
      <c r="I75" s="1086">
        <f>D75*5%</f>
        <v>15615.5</v>
      </c>
      <c r="J75" s="1086">
        <f>D75*5%+24000</f>
        <v>39615.5</v>
      </c>
      <c r="K75" s="1086">
        <f>SUM(F75:J75)</f>
        <v>234561.5</v>
      </c>
      <c r="L75" s="1087">
        <f>D75*10%</f>
        <v>31231</v>
      </c>
    </row>
    <row r="76" spans="1:12" s="1077" customFormat="1" ht="24.95" customHeight="1" x14ac:dyDescent="0.2">
      <c r="A76" s="1160">
        <v>3</v>
      </c>
      <c r="B76" s="1099" t="s">
        <v>1244</v>
      </c>
      <c r="C76" s="1099" t="s">
        <v>1006</v>
      </c>
      <c r="D76" s="1086">
        <v>312310</v>
      </c>
      <c r="E76" s="1086"/>
      <c r="F76" s="1086">
        <f>D76*35%</f>
        <v>109308.5</v>
      </c>
      <c r="G76" s="1086">
        <f>D76*20%</f>
        <v>62462</v>
      </c>
      <c r="H76" s="1086">
        <v>7560</v>
      </c>
      <c r="I76" s="1086">
        <f>D76*5%</f>
        <v>15615.5</v>
      </c>
      <c r="J76" s="1086">
        <f>D76*5%+24000</f>
        <v>39615.5</v>
      </c>
      <c r="K76" s="1086">
        <f>SUM(F76:J76)</f>
        <v>234561.5</v>
      </c>
      <c r="L76" s="1087">
        <f>D76*10%</f>
        <v>31231</v>
      </c>
    </row>
    <row r="77" spans="1:12" s="1077" customFormat="1" ht="24.95" customHeight="1" thickBot="1" x14ac:dyDescent="0.25">
      <c r="A77" s="1147">
        <v>4</v>
      </c>
      <c r="B77" s="1085" t="s">
        <v>1310</v>
      </c>
      <c r="C77" s="1085" t="s">
        <v>1452</v>
      </c>
      <c r="D77" s="1086">
        <v>400855</v>
      </c>
      <c r="E77" s="1086"/>
      <c r="F77" s="1086">
        <f>D77*35%</f>
        <v>140299.25</v>
      </c>
      <c r="G77" s="1086">
        <f>D77*20%</f>
        <v>80171</v>
      </c>
      <c r="H77" s="1086">
        <v>8640</v>
      </c>
      <c r="I77" s="1086">
        <f>D77*5%</f>
        <v>20042.75</v>
      </c>
      <c r="J77" s="1086">
        <f>D77*5%+24000</f>
        <v>44042.75</v>
      </c>
      <c r="K77" s="1086">
        <f>SUM(F77:J77)</f>
        <v>293195.75</v>
      </c>
      <c r="L77" s="1087">
        <f>D77*10%</f>
        <v>40085.5</v>
      </c>
    </row>
    <row r="78" spans="1:12" s="1077" customFormat="1" ht="24.95" customHeight="1" thickBot="1" x14ac:dyDescent="0.25">
      <c r="A78" s="1624" t="s">
        <v>916</v>
      </c>
      <c r="B78" s="1625"/>
      <c r="C78" s="1129"/>
      <c r="D78" s="1131">
        <f t="shared" ref="D78:L78" si="25">SUM(D75:D77)</f>
        <v>1025475</v>
      </c>
      <c r="E78" s="1131">
        <f t="shared" si="25"/>
        <v>0</v>
      </c>
      <c r="F78" s="1131">
        <f t="shared" si="25"/>
        <v>358916.25</v>
      </c>
      <c r="G78" s="1131">
        <f t="shared" si="25"/>
        <v>205095</v>
      </c>
      <c r="H78" s="1131">
        <f t="shared" si="25"/>
        <v>23760</v>
      </c>
      <c r="I78" s="1131">
        <f t="shared" si="25"/>
        <v>51273.75</v>
      </c>
      <c r="J78" s="1131">
        <f t="shared" si="25"/>
        <v>123273.75</v>
      </c>
      <c r="K78" s="1131">
        <f t="shared" si="25"/>
        <v>762318.75</v>
      </c>
      <c r="L78" s="1131">
        <f t="shared" si="25"/>
        <v>102547.5</v>
      </c>
    </row>
    <row r="79" spans="1:12" s="1077" customFormat="1" ht="24.95" customHeight="1" thickBot="1" x14ac:dyDescent="0.25">
      <c r="A79" s="1110">
        <v>5</v>
      </c>
      <c r="B79" s="1151" t="s">
        <v>1311</v>
      </c>
      <c r="C79" s="1105" t="s">
        <v>1010</v>
      </c>
      <c r="D79" s="1086">
        <v>633070</v>
      </c>
      <c r="E79" s="1086"/>
      <c r="F79" s="1086">
        <f>D79*35%</f>
        <v>221574.5</v>
      </c>
      <c r="G79" s="1086">
        <f>D79*20%</f>
        <v>126614</v>
      </c>
      <c r="H79" s="1086">
        <v>8640</v>
      </c>
      <c r="I79" s="1086">
        <f>D79*5%</f>
        <v>31653.5</v>
      </c>
      <c r="J79" s="1086">
        <f>D79*5%+24000</f>
        <v>55653.5</v>
      </c>
      <c r="K79" s="1086">
        <f>SUM(F79:J79)</f>
        <v>444135.5</v>
      </c>
      <c r="L79" s="1087">
        <f>D79*10%</f>
        <v>63307</v>
      </c>
    </row>
    <row r="80" spans="1:12" s="1077" customFormat="1" ht="24.95" customHeight="1" thickBot="1" x14ac:dyDescent="0.25">
      <c r="A80" s="1622" t="s">
        <v>875</v>
      </c>
      <c r="B80" s="1623"/>
      <c r="C80" s="1105"/>
      <c r="D80" s="1131">
        <f t="shared" ref="D80:L80" si="26">SUM(D79:D79)</f>
        <v>633070</v>
      </c>
      <c r="E80" s="1131">
        <f t="shared" si="26"/>
        <v>0</v>
      </c>
      <c r="F80" s="1131">
        <f t="shared" si="26"/>
        <v>221574.5</v>
      </c>
      <c r="G80" s="1131">
        <f t="shared" si="26"/>
        <v>126614</v>
      </c>
      <c r="H80" s="1131">
        <f t="shared" si="26"/>
        <v>8640</v>
      </c>
      <c r="I80" s="1131">
        <f t="shared" si="26"/>
        <v>31653.5</v>
      </c>
      <c r="J80" s="1131">
        <f t="shared" si="26"/>
        <v>55653.5</v>
      </c>
      <c r="K80" s="1131">
        <f t="shared" si="26"/>
        <v>444135.5</v>
      </c>
      <c r="L80" s="1131">
        <f t="shared" si="26"/>
        <v>63307</v>
      </c>
    </row>
  </sheetData>
  <mergeCells count="24">
    <mergeCell ref="A22:B22"/>
    <mergeCell ref="A1:L1"/>
    <mergeCell ref="A2:L2"/>
    <mergeCell ref="A3:L3"/>
    <mergeCell ref="A4:B4"/>
    <mergeCell ref="A5:B5"/>
    <mergeCell ref="A27:B27"/>
    <mergeCell ref="A37:B37"/>
    <mergeCell ref="A24:B24"/>
    <mergeCell ref="A72:B72"/>
    <mergeCell ref="A42:B42"/>
    <mergeCell ref="A44:B44"/>
    <mergeCell ref="A45:B45"/>
    <mergeCell ref="A70:B70"/>
    <mergeCell ref="A48:B48"/>
    <mergeCell ref="A52:B52"/>
    <mergeCell ref="A26:B26"/>
    <mergeCell ref="A74:B74"/>
    <mergeCell ref="A78:B78"/>
    <mergeCell ref="A80:B80"/>
    <mergeCell ref="A54:B54"/>
    <mergeCell ref="A55:B55"/>
    <mergeCell ref="A61:B61"/>
    <mergeCell ref="A65:B65"/>
  </mergeCells>
  <pageMargins left="0.2" right="0.2" top="0.75" bottom="0.75" header="0.3" footer="0.3"/>
  <pageSetup paperSize="9" scale="75"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3EBB-C16C-4D23-B80F-F8663CB6E667}">
  <dimension ref="A1:M70"/>
  <sheetViews>
    <sheetView view="pageBreakPreview" zoomScale="60" zoomScaleNormal="100" workbookViewId="0">
      <selection activeCell="K63" sqref="K63"/>
    </sheetView>
  </sheetViews>
  <sheetFormatPr defaultColWidth="9.14453125" defaultRowHeight="14.25" x14ac:dyDescent="0.15"/>
  <cols>
    <col min="1" max="1" width="5.51171875" style="820" customWidth="1"/>
    <col min="2" max="2" width="23.5390625" style="820" customWidth="1"/>
    <col min="3" max="3" width="9.14453125" style="820" customWidth="1"/>
    <col min="4" max="4" width="17.484375" style="820" customWidth="1"/>
    <col min="5" max="5" width="13.5859375" style="820" customWidth="1"/>
    <col min="6" max="6" width="14.796875" style="820" customWidth="1"/>
    <col min="7" max="7" width="16.27734375" style="820" customWidth="1"/>
    <col min="8" max="8" width="12.9140625" style="820" bestFit="1" customWidth="1"/>
    <col min="9" max="9" width="13.046875" style="820" customWidth="1"/>
    <col min="10" max="10" width="16.140625" style="820" bestFit="1" customWidth="1"/>
    <col min="11" max="11" width="14.796875" style="820" customWidth="1"/>
    <col min="12" max="12" width="13.5859375" style="820" customWidth="1"/>
    <col min="13" max="13" width="16.140625" style="820" customWidth="1"/>
    <col min="14" max="16384" width="9.14453125" style="820"/>
  </cols>
  <sheetData>
    <row r="1" spans="1:13" ht="19.5" x14ac:dyDescent="0.2">
      <c r="A1" s="1615" t="s">
        <v>786</v>
      </c>
      <c r="B1" s="1615"/>
      <c r="C1" s="1615"/>
      <c r="D1" s="1615"/>
      <c r="E1" s="1615"/>
      <c r="F1" s="1615"/>
      <c r="G1" s="1615"/>
      <c r="H1" s="1615"/>
      <c r="I1" s="1615"/>
      <c r="J1" s="1615"/>
      <c r="K1" s="1615"/>
      <c r="L1" s="1615"/>
      <c r="M1" s="1615"/>
    </row>
    <row r="2" spans="1:13" ht="17.25" x14ac:dyDescent="0.2">
      <c r="A2" s="1613" t="s">
        <v>1011</v>
      </c>
      <c r="B2" s="1613"/>
      <c r="C2" s="1613"/>
      <c r="D2" s="1613"/>
      <c r="E2" s="1613"/>
      <c r="F2" s="1613"/>
      <c r="G2" s="1613"/>
      <c r="H2" s="1613"/>
      <c r="I2" s="1613"/>
      <c r="J2" s="1613"/>
      <c r="K2" s="1613"/>
      <c r="L2" s="1613"/>
      <c r="M2" s="1613"/>
    </row>
    <row r="3" spans="1:13" ht="17.25" x14ac:dyDescent="0.2">
      <c r="A3" s="1613" t="s">
        <v>1045</v>
      </c>
      <c r="B3" s="1613"/>
      <c r="C3" s="1613"/>
      <c r="D3" s="1613"/>
      <c r="E3" s="1613"/>
      <c r="F3" s="1613"/>
      <c r="G3" s="1613"/>
      <c r="H3" s="1613"/>
      <c r="I3" s="1613"/>
      <c r="J3" s="1613"/>
      <c r="K3" s="1613"/>
      <c r="L3" s="1613"/>
      <c r="M3" s="1613"/>
    </row>
    <row r="4" spans="1:13" s="1077" customFormat="1" ht="24.95" customHeight="1" thickBot="1" x14ac:dyDescent="0.25">
      <c r="A4" s="1613" t="s">
        <v>961</v>
      </c>
      <c r="B4" s="1613"/>
      <c r="C4" s="1073"/>
      <c r="D4" s="1073"/>
      <c r="E4" s="1073"/>
      <c r="F4" s="1073"/>
      <c r="G4" s="1073"/>
      <c r="H4" s="1073"/>
      <c r="I4" s="1073"/>
      <c r="J4" s="1073"/>
      <c r="K4" s="1073"/>
      <c r="L4" s="1073"/>
      <c r="M4" s="1073"/>
    </row>
    <row r="5" spans="1:13" s="1077" customFormat="1" ht="43.5" customHeight="1" thickBot="1" x14ac:dyDescent="0.25">
      <c r="A5" s="1187" t="s">
        <v>864</v>
      </c>
      <c r="B5" s="1154" t="s">
        <v>865</v>
      </c>
      <c r="C5" s="1175" t="s">
        <v>1048</v>
      </c>
      <c r="D5" s="1175" t="s">
        <v>1047</v>
      </c>
      <c r="E5" s="1175" t="s">
        <v>890</v>
      </c>
      <c r="F5" s="1175" t="s">
        <v>868</v>
      </c>
      <c r="G5" s="1175" t="s">
        <v>869</v>
      </c>
      <c r="H5" s="1175" t="s">
        <v>870</v>
      </c>
      <c r="I5" s="1175" t="s">
        <v>871</v>
      </c>
      <c r="J5" s="1175" t="s">
        <v>872</v>
      </c>
      <c r="K5" s="1175"/>
      <c r="L5" s="1175"/>
      <c r="M5" s="1202" t="s">
        <v>873</v>
      </c>
    </row>
    <row r="6" spans="1:13" s="1077" customFormat="1" ht="24.95" customHeight="1" x14ac:dyDescent="0.2">
      <c r="A6" s="1204">
        <v>1</v>
      </c>
      <c r="B6" s="1080" t="s">
        <v>962</v>
      </c>
      <c r="C6" s="1080" t="s">
        <v>957</v>
      </c>
      <c r="D6" s="1081">
        <v>235905</v>
      </c>
      <c r="E6" s="1081"/>
      <c r="F6" s="1081">
        <f>D6*35%</f>
        <v>82566.75</v>
      </c>
      <c r="G6" s="1081">
        <f>D6*20%</f>
        <v>47181</v>
      </c>
      <c r="H6" s="1081">
        <v>7560</v>
      </c>
      <c r="I6" s="1081">
        <f>D6*5%</f>
        <v>11795.25</v>
      </c>
      <c r="J6" s="1081">
        <f>D6*5%+24000</f>
        <v>35795.25</v>
      </c>
      <c r="K6" s="1081"/>
      <c r="L6" s="1081"/>
      <c r="M6" s="1082">
        <f>D6*10%</f>
        <v>23590.5</v>
      </c>
    </row>
    <row r="7" spans="1:13" s="1077" customFormat="1" ht="24.95" customHeight="1" x14ac:dyDescent="0.2">
      <c r="A7" s="1102">
        <v>2</v>
      </c>
      <c r="B7" s="1085" t="s">
        <v>963</v>
      </c>
      <c r="C7" s="1085" t="s">
        <v>1006</v>
      </c>
      <c r="D7" s="1086">
        <v>275295</v>
      </c>
      <c r="E7" s="1086"/>
      <c r="F7" s="1086">
        <f>D7*35%</f>
        <v>96353.25</v>
      </c>
      <c r="G7" s="1086">
        <f>D7*20%</f>
        <v>55059</v>
      </c>
      <c r="H7" s="1086">
        <v>7560</v>
      </c>
      <c r="I7" s="1086">
        <f>D7*5%</f>
        <v>13764.75</v>
      </c>
      <c r="J7" s="1086">
        <f>D7*5%+24000</f>
        <v>37764.75</v>
      </c>
      <c r="K7" s="1086"/>
      <c r="L7" s="1086"/>
      <c r="M7" s="1087">
        <f>D7*10%</f>
        <v>27529.5</v>
      </c>
    </row>
    <row r="8" spans="1:13" s="1077" customFormat="1" ht="24.95" customHeight="1" thickBot="1" x14ac:dyDescent="0.25">
      <c r="A8" s="1205">
        <v>3</v>
      </c>
      <c r="B8" s="1157" t="s">
        <v>964</v>
      </c>
      <c r="C8" s="1157" t="s">
        <v>1262</v>
      </c>
      <c r="D8" s="1158">
        <v>441913</v>
      </c>
      <c r="E8" s="1158"/>
      <c r="F8" s="1158">
        <f>D8*35%</f>
        <v>154669.54999999999</v>
      </c>
      <c r="G8" s="1158">
        <f>D8*20%</f>
        <v>88382.6</v>
      </c>
      <c r="H8" s="1158">
        <v>7560</v>
      </c>
      <c r="I8" s="1158">
        <f>D8*5%</f>
        <v>22095.65</v>
      </c>
      <c r="J8" s="1158">
        <f>D8*5%+24000</f>
        <v>46095.65</v>
      </c>
      <c r="K8" s="1158"/>
      <c r="L8" s="1158"/>
      <c r="M8" s="1159">
        <f>D8*10%</f>
        <v>44191.3</v>
      </c>
    </row>
    <row r="9" spans="1:13" s="1077" customFormat="1" ht="24.95" customHeight="1" thickBot="1" x14ac:dyDescent="0.25">
      <c r="A9" s="1624" t="s">
        <v>912</v>
      </c>
      <c r="B9" s="1625"/>
      <c r="C9" s="1129"/>
      <c r="D9" s="1131">
        <f t="shared" ref="D9:M9" si="0">SUM(D6:D8)</f>
        <v>953113</v>
      </c>
      <c r="E9" s="1131">
        <f t="shared" si="0"/>
        <v>0</v>
      </c>
      <c r="F9" s="1131">
        <f t="shared" si="0"/>
        <v>333589.55</v>
      </c>
      <c r="G9" s="1131">
        <f t="shared" si="0"/>
        <v>190622.6</v>
      </c>
      <c r="H9" s="1131">
        <f t="shared" si="0"/>
        <v>22680</v>
      </c>
      <c r="I9" s="1131">
        <f t="shared" si="0"/>
        <v>47655.65</v>
      </c>
      <c r="J9" s="1131">
        <f t="shared" si="0"/>
        <v>119655.65</v>
      </c>
      <c r="K9" s="1131"/>
      <c r="L9" s="1131"/>
      <c r="M9" s="1132">
        <f t="shared" si="0"/>
        <v>95311.3</v>
      </c>
    </row>
    <row r="10" spans="1:13" s="1077" customFormat="1" ht="24.95" customHeight="1" thickBot="1" x14ac:dyDescent="0.25">
      <c r="A10" s="1093">
        <v>4</v>
      </c>
      <c r="B10" s="1105" t="s">
        <v>967</v>
      </c>
      <c r="C10" s="1105" t="s">
        <v>941</v>
      </c>
      <c r="D10" s="1152">
        <v>842239</v>
      </c>
      <c r="E10" s="1152"/>
      <c r="F10" s="1152">
        <f>D10*35%</f>
        <v>294783.64999999997</v>
      </c>
      <c r="G10" s="1152">
        <f>D10*20%</f>
        <v>168447.80000000002</v>
      </c>
      <c r="H10" s="1152">
        <v>9720</v>
      </c>
      <c r="I10" s="1152">
        <f>D10*5%</f>
        <v>42111.950000000004</v>
      </c>
      <c r="J10" s="1152">
        <f>D10*5%+24000</f>
        <v>66111.950000000012</v>
      </c>
      <c r="K10" s="1081">
        <v>137509</v>
      </c>
      <c r="L10" s="1081">
        <v>7560</v>
      </c>
      <c r="M10" s="1153">
        <f>D10*10%</f>
        <v>84223.900000000009</v>
      </c>
    </row>
    <row r="11" spans="1:13" s="1077" customFormat="1" ht="24.95" customHeight="1" thickBot="1" x14ac:dyDescent="0.25">
      <c r="A11" s="1110">
        <v>5</v>
      </c>
      <c r="B11" s="1151" t="s">
        <v>968</v>
      </c>
      <c r="C11" s="1105" t="s">
        <v>929</v>
      </c>
      <c r="D11" s="1152">
        <v>842239</v>
      </c>
      <c r="E11" s="1152"/>
      <c r="F11" s="1152">
        <f>D11*35%</f>
        <v>294783.64999999997</v>
      </c>
      <c r="G11" s="1152">
        <f>D11*20%</f>
        <v>168447.80000000002</v>
      </c>
      <c r="H11" s="1152">
        <v>9720</v>
      </c>
      <c r="I11" s="1152">
        <f>D11*5%</f>
        <v>42111.950000000004</v>
      </c>
      <c r="J11" s="1152">
        <f>D11*5%+24000</f>
        <v>66111.950000000012</v>
      </c>
      <c r="K11" s="1081">
        <v>137509</v>
      </c>
      <c r="L11" s="1081">
        <v>7560</v>
      </c>
      <c r="M11" s="1153">
        <f>D11*10%</f>
        <v>84223.900000000009</v>
      </c>
    </row>
    <row r="12" spans="1:13" s="1077" customFormat="1" ht="24.95" customHeight="1" thickBot="1" x14ac:dyDescent="0.25">
      <c r="A12" s="1622" t="s">
        <v>875</v>
      </c>
      <c r="B12" s="1623"/>
      <c r="C12" s="1105"/>
      <c r="D12" s="1131">
        <f>SUM(D10:D11)</f>
        <v>1684478</v>
      </c>
      <c r="E12" s="1131">
        <f>SUM(E10)</f>
        <v>0</v>
      </c>
      <c r="F12" s="1131">
        <f>SUM(F10:F11)</f>
        <v>589567.29999999993</v>
      </c>
      <c r="G12" s="1131">
        <f t="shared" ref="G12:M12" si="1">SUM(G10:G11)</f>
        <v>336895.60000000003</v>
      </c>
      <c r="H12" s="1131">
        <f t="shared" si="1"/>
        <v>19440</v>
      </c>
      <c r="I12" s="1131">
        <f t="shared" si="1"/>
        <v>84223.900000000009</v>
      </c>
      <c r="J12" s="1131">
        <f t="shared" si="1"/>
        <v>132223.90000000002</v>
      </c>
      <c r="K12" s="1131">
        <f t="shared" si="1"/>
        <v>275018</v>
      </c>
      <c r="L12" s="1131">
        <f t="shared" si="1"/>
        <v>15120</v>
      </c>
      <c r="M12" s="1131">
        <f t="shared" si="1"/>
        <v>168447.80000000002</v>
      </c>
    </row>
    <row r="13" spans="1:13" s="1077" customFormat="1" ht="24.95" customHeight="1" thickBot="1" x14ac:dyDescent="0.25">
      <c r="A13" s="1636" t="s">
        <v>379</v>
      </c>
      <c r="B13" s="1636"/>
      <c r="C13" s="1636"/>
      <c r="D13" s="1636"/>
      <c r="E13" s="1636"/>
      <c r="F13" s="1636"/>
      <c r="G13" s="1636"/>
      <c r="H13" s="1636"/>
      <c r="I13" s="1636"/>
      <c r="J13" s="1636"/>
      <c r="K13" s="1636"/>
      <c r="L13" s="1636"/>
      <c r="M13" s="1636"/>
    </row>
    <row r="14" spans="1:13" s="1140" customFormat="1" ht="24.95" customHeight="1" x14ac:dyDescent="0.2">
      <c r="A14" s="1207">
        <v>1</v>
      </c>
      <c r="B14" s="1189" t="s">
        <v>1428</v>
      </c>
      <c r="C14" s="1080" t="s">
        <v>981</v>
      </c>
      <c r="D14" s="1081">
        <v>94265</v>
      </c>
      <c r="E14" s="1189"/>
      <c r="F14" s="1081">
        <f>D14*35%</f>
        <v>32992.75</v>
      </c>
      <c r="G14" s="1081">
        <f>D14*20%</f>
        <v>18853</v>
      </c>
      <c r="H14" s="1081">
        <v>5400</v>
      </c>
      <c r="I14" s="1081">
        <f>D14*5%</f>
        <v>4713.25</v>
      </c>
      <c r="J14" s="1081">
        <f>D14*5%+64198.68</f>
        <v>68911.929999999993</v>
      </c>
      <c r="K14" s="1081"/>
      <c r="L14" s="1081"/>
      <c r="M14" s="1082">
        <f t="shared" ref="M14:M22" si="2">D14*10%</f>
        <v>9426.5</v>
      </c>
    </row>
    <row r="15" spans="1:13" s="1140" customFormat="1" ht="24.95" customHeight="1" x14ac:dyDescent="0.2">
      <c r="A15" s="1208">
        <v>2</v>
      </c>
      <c r="B15" s="1196" t="s">
        <v>1428</v>
      </c>
      <c r="C15" s="1085" t="s">
        <v>981</v>
      </c>
      <c r="D15" s="1086">
        <v>94265</v>
      </c>
      <c r="E15" s="1196"/>
      <c r="F15" s="1086">
        <f t="shared" ref="F15:F22" si="3">D15*35%</f>
        <v>32992.75</v>
      </c>
      <c r="G15" s="1086">
        <f t="shared" ref="G15:G22" si="4">D15*20%</f>
        <v>18853</v>
      </c>
      <c r="H15" s="1086">
        <v>5400</v>
      </c>
      <c r="I15" s="1086">
        <f t="shared" ref="I15:I22" si="5">D15*5%</f>
        <v>4713.25</v>
      </c>
      <c r="J15" s="1086">
        <f t="shared" ref="J15:J22" si="6">D15*5%+64198.68</f>
        <v>68911.929999999993</v>
      </c>
      <c r="K15" s="1086"/>
      <c r="L15" s="1086"/>
      <c r="M15" s="1087">
        <f t="shared" si="2"/>
        <v>9426.5</v>
      </c>
    </row>
    <row r="16" spans="1:13" s="1140" customFormat="1" ht="24.95" customHeight="1" x14ac:dyDescent="0.2">
      <c r="A16" s="1208">
        <v>3</v>
      </c>
      <c r="B16" s="1196" t="s">
        <v>1428</v>
      </c>
      <c r="C16" s="1085" t="s">
        <v>981</v>
      </c>
      <c r="D16" s="1086">
        <v>94265</v>
      </c>
      <c r="E16" s="1196"/>
      <c r="F16" s="1086">
        <f t="shared" si="3"/>
        <v>32992.75</v>
      </c>
      <c r="G16" s="1086">
        <f t="shared" si="4"/>
        <v>18853</v>
      </c>
      <c r="H16" s="1086">
        <v>5400</v>
      </c>
      <c r="I16" s="1086">
        <f t="shared" si="5"/>
        <v>4713.25</v>
      </c>
      <c r="J16" s="1086">
        <f t="shared" si="6"/>
        <v>68911.929999999993</v>
      </c>
      <c r="K16" s="1086"/>
      <c r="L16" s="1086"/>
      <c r="M16" s="1087">
        <f t="shared" si="2"/>
        <v>9426.5</v>
      </c>
    </row>
    <row r="17" spans="1:13" s="1140" customFormat="1" ht="24.95" customHeight="1" x14ac:dyDescent="0.2">
      <c r="A17" s="1208">
        <v>4</v>
      </c>
      <c r="B17" s="1196" t="s">
        <v>1428</v>
      </c>
      <c r="C17" s="1085" t="s">
        <v>981</v>
      </c>
      <c r="D17" s="1086">
        <v>94265</v>
      </c>
      <c r="E17" s="1196"/>
      <c r="F17" s="1086">
        <f t="shared" si="3"/>
        <v>32992.75</v>
      </c>
      <c r="G17" s="1086">
        <f t="shared" si="4"/>
        <v>18853</v>
      </c>
      <c r="H17" s="1086">
        <v>5400</v>
      </c>
      <c r="I17" s="1086">
        <f t="shared" si="5"/>
        <v>4713.25</v>
      </c>
      <c r="J17" s="1086">
        <f t="shared" si="6"/>
        <v>68911.929999999993</v>
      </c>
      <c r="K17" s="1086"/>
      <c r="L17" s="1086"/>
      <c r="M17" s="1087">
        <f t="shared" si="2"/>
        <v>9426.5</v>
      </c>
    </row>
    <row r="18" spans="1:13" s="1140" customFormat="1" ht="24.95" customHeight="1" x14ac:dyDescent="0.2">
      <c r="A18" s="1208">
        <v>5</v>
      </c>
      <c r="B18" s="1196" t="s">
        <v>1428</v>
      </c>
      <c r="C18" s="1085" t="s">
        <v>981</v>
      </c>
      <c r="D18" s="1086">
        <v>94265</v>
      </c>
      <c r="E18" s="1196"/>
      <c r="F18" s="1086">
        <f t="shared" si="3"/>
        <v>32992.75</v>
      </c>
      <c r="G18" s="1086">
        <f t="shared" si="4"/>
        <v>18853</v>
      </c>
      <c r="H18" s="1086">
        <v>5400</v>
      </c>
      <c r="I18" s="1086">
        <f t="shared" si="5"/>
        <v>4713.25</v>
      </c>
      <c r="J18" s="1086">
        <f t="shared" si="6"/>
        <v>68911.929999999993</v>
      </c>
      <c r="K18" s="1086"/>
      <c r="L18" s="1086"/>
      <c r="M18" s="1087">
        <f t="shared" si="2"/>
        <v>9426.5</v>
      </c>
    </row>
    <row r="19" spans="1:13" s="1140" customFormat="1" ht="24.95" customHeight="1" x14ac:dyDescent="0.2">
      <c r="A19" s="1208">
        <v>6</v>
      </c>
      <c r="B19" s="1196" t="s">
        <v>1428</v>
      </c>
      <c r="C19" s="1085" t="s">
        <v>981</v>
      </c>
      <c r="D19" s="1086">
        <v>94265</v>
      </c>
      <c r="E19" s="1196"/>
      <c r="F19" s="1086">
        <f t="shared" si="3"/>
        <v>32992.75</v>
      </c>
      <c r="G19" s="1086">
        <f t="shared" si="4"/>
        <v>18853</v>
      </c>
      <c r="H19" s="1086">
        <v>5400</v>
      </c>
      <c r="I19" s="1086">
        <f t="shared" si="5"/>
        <v>4713.25</v>
      </c>
      <c r="J19" s="1086">
        <f t="shared" si="6"/>
        <v>68911.929999999993</v>
      </c>
      <c r="K19" s="1086"/>
      <c r="L19" s="1086"/>
      <c r="M19" s="1087">
        <f t="shared" si="2"/>
        <v>9426.5</v>
      </c>
    </row>
    <row r="20" spans="1:13" s="1140" customFormat="1" ht="24.95" customHeight="1" x14ac:dyDescent="0.2">
      <c r="A20" s="1208">
        <v>7</v>
      </c>
      <c r="B20" s="1196" t="s">
        <v>1428</v>
      </c>
      <c r="C20" s="1085" t="s">
        <v>981</v>
      </c>
      <c r="D20" s="1086">
        <v>94265</v>
      </c>
      <c r="E20" s="1196"/>
      <c r="F20" s="1086">
        <f t="shared" si="3"/>
        <v>32992.75</v>
      </c>
      <c r="G20" s="1086">
        <f t="shared" si="4"/>
        <v>18853</v>
      </c>
      <c r="H20" s="1086">
        <v>5400</v>
      </c>
      <c r="I20" s="1086">
        <f t="shared" si="5"/>
        <v>4713.25</v>
      </c>
      <c r="J20" s="1086">
        <f t="shared" si="6"/>
        <v>68911.929999999993</v>
      </c>
      <c r="K20" s="1086"/>
      <c r="L20" s="1086"/>
      <c r="M20" s="1087">
        <f t="shared" si="2"/>
        <v>9426.5</v>
      </c>
    </row>
    <row r="21" spans="1:13" s="1140" customFormat="1" ht="24.95" customHeight="1" x14ac:dyDescent="0.2">
      <c r="A21" s="1208">
        <v>8</v>
      </c>
      <c r="B21" s="1196" t="s">
        <v>1428</v>
      </c>
      <c r="C21" s="1085" t="s">
        <v>981</v>
      </c>
      <c r="D21" s="1086">
        <v>94265</v>
      </c>
      <c r="E21" s="1196"/>
      <c r="F21" s="1086">
        <f t="shared" si="3"/>
        <v>32992.75</v>
      </c>
      <c r="G21" s="1086">
        <f t="shared" si="4"/>
        <v>18853</v>
      </c>
      <c r="H21" s="1086">
        <v>5400</v>
      </c>
      <c r="I21" s="1086">
        <f t="shared" si="5"/>
        <v>4713.25</v>
      </c>
      <c r="J21" s="1086">
        <f t="shared" si="6"/>
        <v>68911.929999999993</v>
      </c>
      <c r="K21" s="1086"/>
      <c r="L21" s="1086"/>
      <c r="M21" s="1087">
        <f t="shared" si="2"/>
        <v>9426.5</v>
      </c>
    </row>
    <row r="22" spans="1:13" s="1140" customFormat="1" ht="24.95" customHeight="1" x14ac:dyDescent="0.2">
      <c r="A22" s="1208">
        <v>9</v>
      </c>
      <c r="B22" s="1196" t="s">
        <v>1428</v>
      </c>
      <c r="C22" s="1085" t="s">
        <v>981</v>
      </c>
      <c r="D22" s="1086">
        <v>94265</v>
      </c>
      <c r="E22" s="1196"/>
      <c r="F22" s="1086">
        <f t="shared" si="3"/>
        <v>32992.75</v>
      </c>
      <c r="G22" s="1086">
        <f t="shared" si="4"/>
        <v>18853</v>
      </c>
      <c r="H22" s="1086">
        <v>5400</v>
      </c>
      <c r="I22" s="1086">
        <f t="shared" si="5"/>
        <v>4713.25</v>
      </c>
      <c r="J22" s="1086">
        <f t="shared" si="6"/>
        <v>68911.929999999993</v>
      </c>
      <c r="K22" s="1086"/>
      <c r="L22" s="1086"/>
      <c r="M22" s="1087">
        <f t="shared" si="2"/>
        <v>9426.5</v>
      </c>
    </row>
    <row r="23" spans="1:13" s="1140" customFormat="1" ht="24.95" customHeight="1" x14ac:dyDescent="0.2">
      <c r="A23" s="1208">
        <v>10</v>
      </c>
      <c r="B23" s="1196" t="s">
        <v>1428</v>
      </c>
      <c r="C23" s="1085" t="s">
        <v>981</v>
      </c>
      <c r="D23" s="1086">
        <v>94265</v>
      </c>
      <c r="E23" s="1196"/>
      <c r="F23" s="1086">
        <f t="shared" ref="F23:F28" si="7">D23*35%</f>
        <v>32992.75</v>
      </c>
      <c r="G23" s="1086">
        <f t="shared" ref="G23:G28" si="8">D23*20%</f>
        <v>18853</v>
      </c>
      <c r="H23" s="1086">
        <v>5400</v>
      </c>
      <c r="I23" s="1086">
        <f t="shared" ref="I23:I28" si="9">D23*5%</f>
        <v>4713.25</v>
      </c>
      <c r="J23" s="1086">
        <f>D23*5%+64198.68</f>
        <v>68911.929999999993</v>
      </c>
      <c r="K23" s="1086"/>
      <c r="L23" s="1086"/>
      <c r="M23" s="1087">
        <f t="shared" ref="M23:M28" si="10">D23*10%</f>
        <v>9426.5</v>
      </c>
    </row>
    <row r="24" spans="1:13" s="1140" customFormat="1" ht="24.95" customHeight="1" x14ac:dyDescent="0.2">
      <c r="A24" s="1208">
        <v>11</v>
      </c>
      <c r="B24" s="1196" t="s">
        <v>969</v>
      </c>
      <c r="C24" s="1085" t="s">
        <v>981</v>
      </c>
      <c r="D24" s="1086">
        <v>94265</v>
      </c>
      <c r="E24" s="1196"/>
      <c r="F24" s="1086">
        <f t="shared" si="7"/>
        <v>32992.75</v>
      </c>
      <c r="G24" s="1086">
        <f t="shared" si="8"/>
        <v>18853</v>
      </c>
      <c r="H24" s="1086">
        <v>5400</v>
      </c>
      <c r="I24" s="1086">
        <f t="shared" si="9"/>
        <v>4713.25</v>
      </c>
      <c r="J24" s="1086">
        <f>D24*5%+64198.68</f>
        <v>68911.929999999993</v>
      </c>
      <c r="K24" s="1086"/>
      <c r="L24" s="1086"/>
      <c r="M24" s="1087">
        <f t="shared" si="10"/>
        <v>9426.5</v>
      </c>
    </row>
    <row r="25" spans="1:13" s="1077" customFormat="1" ht="24.95" customHeight="1" x14ac:dyDescent="0.2">
      <c r="A25" s="1208">
        <v>12</v>
      </c>
      <c r="B25" s="1085" t="s">
        <v>970</v>
      </c>
      <c r="C25" s="1085" t="s">
        <v>990</v>
      </c>
      <c r="D25" s="1086">
        <v>122146</v>
      </c>
      <c r="E25" s="1086"/>
      <c r="F25" s="1086">
        <f t="shared" si="7"/>
        <v>42751.1</v>
      </c>
      <c r="G25" s="1086">
        <f t="shared" si="8"/>
        <v>24429.200000000001</v>
      </c>
      <c r="H25" s="1086">
        <v>5400</v>
      </c>
      <c r="I25" s="1086">
        <f t="shared" si="9"/>
        <v>6107.3</v>
      </c>
      <c r="J25" s="1086">
        <f>D25*5%+64198.68</f>
        <v>70305.98</v>
      </c>
      <c r="K25" s="1086"/>
      <c r="L25" s="1086"/>
      <c r="M25" s="1087">
        <f t="shared" si="10"/>
        <v>12214.6</v>
      </c>
    </row>
    <row r="26" spans="1:13" s="1077" customFormat="1" ht="24.95" customHeight="1" x14ac:dyDescent="0.2">
      <c r="A26" s="1208">
        <v>13</v>
      </c>
      <c r="B26" s="1085" t="s">
        <v>971</v>
      </c>
      <c r="C26" s="1085" t="s">
        <v>974</v>
      </c>
      <c r="D26" s="1086">
        <v>140080</v>
      </c>
      <c r="E26" s="1086"/>
      <c r="F26" s="1086">
        <f t="shared" si="7"/>
        <v>49028</v>
      </c>
      <c r="G26" s="1086">
        <f t="shared" si="8"/>
        <v>28016</v>
      </c>
      <c r="H26" s="1086">
        <v>5400</v>
      </c>
      <c r="I26" s="1086">
        <f t="shared" si="9"/>
        <v>7004</v>
      </c>
      <c r="J26" s="1086">
        <f>D26*5%+64915.68</f>
        <v>71919.679999999993</v>
      </c>
      <c r="K26" s="1086"/>
      <c r="L26" s="1086"/>
      <c r="M26" s="1087">
        <f t="shared" si="10"/>
        <v>14008</v>
      </c>
    </row>
    <row r="27" spans="1:13" s="1077" customFormat="1" ht="24.95" customHeight="1" x14ac:dyDescent="0.2">
      <c r="A27" s="1208">
        <v>14</v>
      </c>
      <c r="B27" s="1085" t="s">
        <v>972</v>
      </c>
      <c r="C27" s="1085" t="s">
        <v>1246</v>
      </c>
      <c r="D27" s="1086">
        <v>158013</v>
      </c>
      <c r="E27" s="1086"/>
      <c r="F27" s="1086">
        <f t="shared" si="7"/>
        <v>55304.549999999996</v>
      </c>
      <c r="G27" s="1086">
        <f t="shared" si="8"/>
        <v>31602.600000000002</v>
      </c>
      <c r="H27" s="1086">
        <v>5400</v>
      </c>
      <c r="I27" s="1086">
        <f t="shared" si="9"/>
        <v>7900.6500000000005</v>
      </c>
      <c r="J27" s="1086">
        <f>D27*5%+64915.68</f>
        <v>72816.33</v>
      </c>
      <c r="K27" s="1086"/>
      <c r="L27" s="1086"/>
      <c r="M27" s="1087">
        <f t="shared" si="10"/>
        <v>15801.300000000001</v>
      </c>
    </row>
    <row r="28" spans="1:13" s="1077" customFormat="1" ht="24.95" customHeight="1" thickBot="1" x14ac:dyDescent="0.25">
      <c r="A28" s="1208">
        <v>15</v>
      </c>
      <c r="B28" s="1157" t="s">
        <v>973</v>
      </c>
      <c r="C28" s="1157" t="s">
        <v>1246</v>
      </c>
      <c r="D28" s="1158">
        <v>158013</v>
      </c>
      <c r="E28" s="1158"/>
      <c r="F28" s="1158">
        <f t="shared" si="7"/>
        <v>55304.549999999996</v>
      </c>
      <c r="G28" s="1158">
        <f t="shared" si="8"/>
        <v>31602.600000000002</v>
      </c>
      <c r="H28" s="1158">
        <v>5400</v>
      </c>
      <c r="I28" s="1158">
        <f t="shared" si="9"/>
        <v>7900.6500000000005</v>
      </c>
      <c r="J28" s="1158">
        <f>D28*5%+64915.68</f>
        <v>72816.33</v>
      </c>
      <c r="K28" s="1158"/>
      <c r="L28" s="1158"/>
      <c r="M28" s="1159">
        <f t="shared" si="10"/>
        <v>15801.300000000001</v>
      </c>
    </row>
    <row r="29" spans="1:13" s="1077" customFormat="1" ht="24.95" customHeight="1" thickBot="1" x14ac:dyDescent="0.25">
      <c r="A29" s="1618" t="s">
        <v>1259</v>
      </c>
      <c r="B29" s="1619"/>
      <c r="C29" s="1165"/>
      <c r="D29" s="1166">
        <f>SUM(D14:D28)</f>
        <v>1615167</v>
      </c>
      <c r="E29" s="1166">
        <f t="shared" ref="E29:M29" si="11">SUM(E14:E28)</f>
        <v>0</v>
      </c>
      <c r="F29" s="1166">
        <f t="shared" si="11"/>
        <v>565308.44999999995</v>
      </c>
      <c r="G29" s="1166">
        <f t="shared" si="11"/>
        <v>323033.39999999997</v>
      </c>
      <c r="H29" s="1166">
        <f t="shared" si="11"/>
        <v>81000</v>
      </c>
      <c r="I29" s="1166">
        <f t="shared" si="11"/>
        <v>80758.349999999991</v>
      </c>
      <c r="J29" s="1166">
        <f t="shared" si="11"/>
        <v>1045889.5499999996</v>
      </c>
      <c r="K29" s="1166">
        <f t="shared" si="11"/>
        <v>0</v>
      </c>
      <c r="L29" s="1166">
        <f t="shared" si="11"/>
        <v>0</v>
      </c>
      <c r="M29" s="1166">
        <f t="shared" si="11"/>
        <v>161516.69999999998</v>
      </c>
    </row>
    <row r="30" spans="1:13" s="1077" customFormat="1" ht="24.95" customHeight="1" x14ac:dyDescent="0.2">
      <c r="A30" s="1190">
        <v>16</v>
      </c>
      <c r="B30" s="1080" t="s">
        <v>976</v>
      </c>
      <c r="C30" s="1080" t="s">
        <v>1263</v>
      </c>
      <c r="D30" s="1081">
        <v>290032</v>
      </c>
      <c r="E30" s="1081"/>
      <c r="F30" s="1081">
        <f>D30*35%</f>
        <v>101511.2</v>
      </c>
      <c r="G30" s="1081">
        <f>D30*20%</f>
        <v>58006.400000000001</v>
      </c>
      <c r="H30" s="1081">
        <v>7560</v>
      </c>
      <c r="I30" s="1081">
        <f>D30*5%</f>
        <v>14501.6</v>
      </c>
      <c r="J30" s="1081">
        <f>D30*5%+24000</f>
        <v>38501.599999999999</v>
      </c>
      <c r="K30" s="1081"/>
      <c r="L30" s="1081"/>
      <c r="M30" s="1082">
        <f>D30*10%</f>
        <v>29003.200000000001</v>
      </c>
    </row>
    <row r="31" spans="1:13" s="1077" customFormat="1" ht="24.95" customHeight="1" thickBot="1" x14ac:dyDescent="0.25">
      <c r="A31" s="1147">
        <v>17</v>
      </c>
      <c r="B31" s="1085" t="s">
        <v>978</v>
      </c>
      <c r="C31" s="1085" t="s">
        <v>1314</v>
      </c>
      <c r="D31" s="1086">
        <v>348920</v>
      </c>
      <c r="E31" s="1086"/>
      <c r="F31" s="1086">
        <f>D31*35%</f>
        <v>122121.99999999999</v>
      </c>
      <c r="G31" s="1086">
        <f>D31*20%</f>
        <v>69784</v>
      </c>
      <c r="H31" s="1086">
        <v>7560</v>
      </c>
      <c r="I31" s="1086">
        <f>D31*5%</f>
        <v>17446</v>
      </c>
      <c r="J31" s="1086">
        <f>D31*5%+24000</f>
        <v>41446</v>
      </c>
      <c r="K31" s="1086"/>
      <c r="L31" s="1086"/>
      <c r="M31" s="1087">
        <f>D31*10%</f>
        <v>34892</v>
      </c>
    </row>
    <row r="32" spans="1:13" s="1077" customFormat="1" ht="24.95" customHeight="1" thickBot="1" x14ac:dyDescent="0.25">
      <c r="A32" s="1624" t="s">
        <v>912</v>
      </c>
      <c r="B32" s="1625"/>
      <c r="C32" s="1129"/>
      <c r="D32" s="1131">
        <f t="shared" ref="D32:M32" si="12">SUM(D30:D31)</f>
        <v>638952</v>
      </c>
      <c r="E32" s="1131">
        <f t="shared" si="12"/>
        <v>0</v>
      </c>
      <c r="F32" s="1131">
        <f t="shared" si="12"/>
        <v>223633.19999999998</v>
      </c>
      <c r="G32" s="1131">
        <f t="shared" si="12"/>
        <v>127790.39999999999</v>
      </c>
      <c r="H32" s="1131">
        <f t="shared" si="12"/>
        <v>15120</v>
      </c>
      <c r="I32" s="1131">
        <f t="shared" si="12"/>
        <v>31947.599999999999</v>
      </c>
      <c r="J32" s="1131">
        <f t="shared" si="12"/>
        <v>79947.600000000006</v>
      </c>
      <c r="K32" s="1131"/>
      <c r="L32" s="1131"/>
      <c r="M32" s="1132">
        <f t="shared" si="12"/>
        <v>63895.199999999997</v>
      </c>
    </row>
    <row r="33" spans="1:13" s="1191" customFormat="1" ht="24.95" customHeight="1" thickBot="1" x14ac:dyDescent="0.25">
      <c r="A33" s="1637" t="s">
        <v>1315</v>
      </c>
      <c r="B33" s="1637"/>
      <c r="C33" s="1637"/>
      <c r="D33" s="1637"/>
      <c r="E33" s="1637"/>
      <c r="F33" s="1637"/>
      <c r="G33" s="1637"/>
      <c r="H33" s="1637"/>
      <c r="I33" s="1637"/>
      <c r="J33" s="1637"/>
      <c r="K33" s="1637"/>
      <c r="L33" s="1637"/>
      <c r="M33" s="1637"/>
    </row>
    <row r="34" spans="1:13" s="1191" customFormat="1" ht="24.95" customHeight="1" thickBot="1" x14ac:dyDescent="0.25">
      <c r="A34" s="1193">
        <v>1</v>
      </c>
      <c r="B34" s="1189" t="s">
        <v>980</v>
      </c>
      <c r="C34" s="1080" t="s">
        <v>1284</v>
      </c>
      <c r="D34" s="1081">
        <v>94265</v>
      </c>
      <c r="E34" s="1188"/>
      <c r="F34" s="1081">
        <f>D34*35%</f>
        <v>32992.75</v>
      </c>
      <c r="G34" s="1081">
        <f>D34*20%</f>
        <v>18853</v>
      </c>
      <c r="H34" s="1081">
        <v>5400</v>
      </c>
      <c r="I34" s="1081">
        <f>D34*5%</f>
        <v>4713.25</v>
      </c>
      <c r="J34" s="1081">
        <f>D34*5%+64198.68</f>
        <v>68911.929999999993</v>
      </c>
      <c r="K34" s="1081"/>
      <c r="L34" s="1081"/>
      <c r="M34" s="1082">
        <f>D34*10%</f>
        <v>9426.5</v>
      </c>
    </row>
    <row r="35" spans="1:13" s="1191" customFormat="1" ht="24.95" customHeight="1" thickBot="1" x14ac:dyDescent="0.25">
      <c r="A35" s="1622" t="s">
        <v>1259</v>
      </c>
      <c r="B35" s="1623"/>
      <c r="C35" s="1105"/>
      <c r="D35" s="1131">
        <f t="shared" ref="D35:M35" si="13">SUM(D34:D34)</f>
        <v>94265</v>
      </c>
      <c r="E35" s="1131">
        <f t="shared" si="13"/>
        <v>0</v>
      </c>
      <c r="F35" s="1131">
        <f t="shared" si="13"/>
        <v>32992.75</v>
      </c>
      <c r="G35" s="1131">
        <f t="shared" si="13"/>
        <v>18853</v>
      </c>
      <c r="H35" s="1131">
        <f t="shared" si="13"/>
        <v>5400</v>
      </c>
      <c r="I35" s="1131">
        <f t="shared" si="13"/>
        <v>4713.25</v>
      </c>
      <c r="J35" s="1131">
        <f t="shared" si="13"/>
        <v>68911.929999999993</v>
      </c>
      <c r="K35" s="1131"/>
      <c r="L35" s="1131"/>
      <c r="M35" s="1132">
        <f t="shared" si="13"/>
        <v>9426.5</v>
      </c>
    </row>
    <row r="36" spans="1:13" s="1191" customFormat="1" ht="24.95" customHeight="1" thickBot="1" x14ac:dyDescent="0.25">
      <c r="A36" s="1102">
        <v>2</v>
      </c>
      <c r="B36" s="1085" t="s">
        <v>982</v>
      </c>
      <c r="C36" s="1085" t="s">
        <v>1436</v>
      </c>
      <c r="D36" s="1086">
        <v>284497</v>
      </c>
      <c r="E36" s="1086"/>
      <c r="F36" s="1086">
        <f>D36*35%</f>
        <v>99573.95</v>
      </c>
      <c r="G36" s="1086">
        <f>D36*20%</f>
        <v>56899.4</v>
      </c>
      <c r="H36" s="1086">
        <v>7560</v>
      </c>
      <c r="I36" s="1086">
        <f>D36*5%</f>
        <v>14224.85</v>
      </c>
      <c r="J36" s="1086">
        <f>D36*5%+24000</f>
        <v>38224.85</v>
      </c>
      <c r="K36" s="1086"/>
      <c r="L36" s="1086"/>
      <c r="M36" s="1087">
        <f>D36*10%</f>
        <v>28449.7</v>
      </c>
    </row>
    <row r="37" spans="1:13" s="1191" customFormat="1" ht="24.95" customHeight="1" thickBot="1" x14ac:dyDescent="0.25">
      <c r="A37" s="1624" t="s">
        <v>912</v>
      </c>
      <c r="B37" s="1625"/>
      <c r="C37" s="1129"/>
      <c r="D37" s="1131">
        <f t="shared" ref="D37:M37" si="14">SUM(D36:D36)</f>
        <v>284497</v>
      </c>
      <c r="E37" s="1131">
        <f t="shared" si="14"/>
        <v>0</v>
      </c>
      <c r="F37" s="1131">
        <f t="shared" si="14"/>
        <v>99573.95</v>
      </c>
      <c r="G37" s="1131">
        <f t="shared" si="14"/>
        <v>56899.4</v>
      </c>
      <c r="H37" s="1131">
        <f t="shared" si="14"/>
        <v>7560</v>
      </c>
      <c r="I37" s="1131">
        <f t="shared" si="14"/>
        <v>14224.85</v>
      </c>
      <c r="J37" s="1131">
        <f t="shared" si="14"/>
        <v>38224.85</v>
      </c>
      <c r="K37" s="1131"/>
      <c r="L37" s="1131"/>
      <c r="M37" s="1132">
        <f t="shared" si="14"/>
        <v>28449.7</v>
      </c>
    </row>
    <row r="38" spans="1:13" s="1191" customFormat="1" ht="24.95" customHeight="1" thickBot="1" x14ac:dyDescent="0.25">
      <c r="A38" s="1635" t="s">
        <v>1267</v>
      </c>
      <c r="B38" s="1635"/>
      <c r="C38" s="1194"/>
      <c r="D38" s="1192"/>
      <c r="E38" s="1192"/>
      <c r="F38" s="1192"/>
      <c r="G38" s="1192"/>
      <c r="H38" s="1192"/>
      <c r="I38" s="1192"/>
      <c r="J38" s="1192"/>
      <c r="K38" s="1192"/>
      <c r="L38" s="1192"/>
      <c r="M38" s="1192"/>
    </row>
    <row r="39" spans="1:13" s="1191" customFormat="1" ht="24.95" customHeight="1" thickBot="1" x14ac:dyDescent="0.25">
      <c r="A39" s="1212" t="s">
        <v>864</v>
      </c>
      <c r="B39" s="1213" t="s">
        <v>865</v>
      </c>
      <c r="C39" s="1213" t="s">
        <v>1048</v>
      </c>
      <c r="D39" s="1213" t="s">
        <v>1047</v>
      </c>
      <c r="E39" s="1213" t="s">
        <v>890</v>
      </c>
      <c r="F39" s="1213" t="s">
        <v>992</v>
      </c>
      <c r="G39" s="1213" t="s">
        <v>993</v>
      </c>
      <c r="H39" s="1213" t="s">
        <v>994</v>
      </c>
      <c r="I39" s="1213"/>
      <c r="J39" s="1213"/>
      <c r="K39" s="1213"/>
      <c r="L39" s="1213"/>
      <c r="M39" s="1214" t="s">
        <v>873</v>
      </c>
    </row>
    <row r="40" spans="1:13" s="1191" customFormat="1" ht="24.95" customHeight="1" x14ac:dyDescent="0.2">
      <c r="A40" s="1163">
        <v>1</v>
      </c>
      <c r="B40" s="1189" t="s">
        <v>983</v>
      </c>
      <c r="C40" s="1080" t="s">
        <v>1440</v>
      </c>
      <c r="D40" s="1081">
        <v>326768</v>
      </c>
      <c r="E40" s="1188"/>
      <c r="F40" s="1081">
        <v>56400</v>
      </c>
      <c r="G40" s="1081">
        <v>22476</v>
      </c>
      <c r="H40" s="1081" t="s">
        <v>995</v>
      </c>
      <c r="I40" s="1081"/>
      <c r="J40" s="1081"/>
      <c r="K40" s="1081"/>
      <c r="L40" s="1081"/>
      <c r="M40" s="1082"/>
    </row>
    <row r="41" spans="1:13" s="1191" customFormat="1" ht="24.95" customHeight="1" x14ac:dyDescent="0.2">
      <c r="A41" s="1168">
        <v>2</v>
      </c>
      <c r="B41" s="1196" t="s">
        <v>984</v>
      </c>
      <c r="C41" s="1085" t="s">
        <v>989</v>
      </c>
      <c r="D41" s="1086">
        <v>314974</v>
      </c>
      <c r="E41" s="1197"/>
      <c r="F41" s="1086">
        <v>56400</v>
      </c>
      <c r="G41" s="1086">
        <v>27481</v>
      </c>
      <c r="H41" s="1086" t="s">
        <v>995</v>
      </c>
      <c r="I41" s="1086"/>
      <c r="J41" s="1086"/>
      <c r="K41" s="1086"/>
      <c r="L41" s="1086"/>
      <c r="M41" s="1087"/>
    </row>
    <row r="42" spans="1:13" s="1191" customFormat="1" ht="24.95" customHeight="1" x14ac:dyDescent="0.2">
      <c r="A42" s="1168">
        <v>3</v>
      </c>
      <c r="B42" s="1196" t="s">
        <v>985</v>
      </c>
      <c r="C42" s="1085" t="s">
        <v>990</v>
      </c>
      <c r="D42" s="1086">
        <v>413483</v>
      </c>
      <c r="E42" s="1197"/>
      <c r="F42" s="1086">
        <v>56400</v>
      </c>
      <c r="G42" s="1086">
        <v>34734</v>
      </c>
      <c r="H42" s="1086"/>
      <c r="I42" s="1086"/>
      <c r="J42" s="1086"/>
      <c r="K42" s="1086"/>
      <c r="L42" s="1086"/>
      <c r="M42" s="1087"/>
    </row>
    <row r="43" spans="1:13" s="1191" customFormat="1" ht="24.95" customHeight="1" x14ac:dyDescent="0.2">
      <c r="A43" s="1168">
        <v>4</v>
      </c>
      <c r="B43" s="1196" t="s">
        <v>986</v>
      </c>
      <c r="C43" s="1085" t="s">
        <v>990</v>
      </c>
      <c r="D43" s="1086">
        <v>413483</v>
      </c>
      <c r="E43" s="1197"/>
      <c r="F43" s="1086">
        <v>56400</v>
      </c>
      <c r="G43" s="1086">
        <v>34734</v>
      </c>
      <c r="H43" s="1086"/>
      <c r="I43" s="1086"/>
      <c r="J43" s="1086"/>
      <c r="K43" s="1086"/>
      <c r="L43" s="1086"/>
      <c r="M43" s="1087"/>
    </row>
    <row r="44" spans="1:13" s="1191" customFormat="1" ht="24.95" customHeight="1" x14ac:dyDescent="0.2">
      <c r="A44" s="1168">
        <v>5</v>
      </c>
      <c r="B44" s="1196" t="s">
        <v>987</v>
      </c>
      <c r="C44" s="1085" t="s">
        <v>991</v>
      </c>
      <c r="D44" s="1086">
        <v>725527</v>
      </c>
      <c r="E44" s="1197"/>
      <c r="F44" s="1086">
        <v>56400</v>
      </c>
      <c r="G44" s="1086">
        <v>60987</v>
      </c>
      <c r="H44" s="1086"/>
      <c r="I44" s="1086"/>
      <c r="J44" s="1086"/>
      <c r="K44" s="1086"/>
      <c r="L44" s="1086"/>
      <c r="M44" s="1087"/>
    </row>
    <row r="45" spans="1:13" s="1191" customFormat="1" ht="24.95" customHeight="1" thickBot="1" x14ac:dyDescent="0.25">
      <c r="A45" s="1215">
        <v>6</v>
      </c>
      <c r="B45" s="1216" t="s">
        <v>988</v>
      </c>
      <c r="C45" s="1157" t="s">
        <v>991</v>
      </c>
      <c r="D45" s="1158">
        <v>725527</v>
      </c>
      <c r="E45" s="1217"/>
      <c r="F45" s="1158">
        <v>56400</v>
      </c>
      <c r="G45" s="1158">
        <v>60987</v>
      </c>
      <c r="H45" s="1158"/>
      <c r="I45" s="1158"/>
      <c r="J45" s="1158"/>
      <c r="K45" s="1158"/>
      <c r="L45" s="1158"/>
      <c r="M45" s="1159"/>
    </row>
    <row r="46" spans="1:13" s="1191" customFormat="1" ht="24.95" customHeight="1" thickBot="1" x14ac:dyDescent="0.25">
      <c r="A46" s="1633" t="s">
        <v>1259</v>
      </c>
      <c r="B46" s="1634"/>
      <c r="C46" s="1634"/>
      <c r="D46" s="1166">
        <f>SUM(D40:D45)</f>
        <v>2919762</v>
      </c>
      <c r="E46" s="1166">
        <f t="shared" ref="E46:M46" si="15">SUM(E40:E45)</f>
        <v>0</v>
      </c>
      <c r="F46" s="1166">
        <f t="shared" si="15"/>
        <v>338400</v>
      </c>
      <c r="G46" s="1166">
        <f t="shared" si="15"/>
        <v>241399</v>
      </c>
      <c r="H46" s="1166">
        <f t="shared" si="15"/>
        <v>0</v>
      </c>
      <c r="I46" s="1166">
        <f t="shared" si="15"/>
        <v>0</v>
      </c>
      <c r="J46" s="1166">
        <f t="shared" si="15"/>
        <v>0</v>
      </c>
      <c r="K46" s="1166"/>
      <c r="L46" s="1166"/>
      <c r="M46" s="1203">
        <f t="shared" si="15"/>
        <v>0</v>
      </c>
    </row>
    <row r="47" spans="1:13" s="1191" customFormat="1" ht="24.95" customHeight="1" x14ac:dyDescent="0.2">
      <c r="A47" s="1209">
        <v>7</v>
      </c>
      <c r="B47" s="1210" t="s">
        <v>996</v>
      </c>
      <c r="C47" s="1099" t="s">
        <v>965</v>
      </c>
      <c r="D47" s="1100">
        <v>984082</v>
      </c>
      <c r="E47" s="1211"/>
      <c r="F47" s="1100">
        <v>56400</v>
      </c>
      <c r="G47" s="1100">
        <v>85286</v>
      </c>
      <c r="H47" s="1100"/>
      <c r="I47" s="1100"/>
      <c r="J47" s="1100"/>
      <c r="K47" s="1100"/>
      <c r="L47" s="1100"/>
      <c r="M47" s="1100"/>
    </row>
    <row r="48" spans="1:13" s="1191" customFormat="1" ht="24.95" customHeight="1" x14ac:dyDescent="0.2">
      <c r="A48" s="1195">
        <v>8</v>
      </c>
      <c r="B48" s="1196" t="s">
        <v>997</v>
      </c>
      <c r="C48" s="1085" t="s">
        <v>957</v>
      </c>
      <c r="D48" s="1086">
        <v>1045355</v>
      </c>
      <c r="E48" s="1197"/>
      <c r="F48" s="1086">
        <v>56400</v>
      </c>
      <c r="G48" s="1086">
        <v>90585</v>
      </c>
      <c r="H48" s="1086"/>
      <c r="I48" s="1086"/>
      <c r="J48" s="1086"/>
      <c r="K48" s="1086"/>
      <c r="L48" s="1086"/>
      <c r="M48" s="1086"/>
    </row>
    <row r="49" spans="1:13" s="1191" customFormat="1" ht="24.95" customHeight="1" x14ac:dyDescent="0.2">
      <c r="A49" s="1195">
        <v>9</v>
      </c>
      <c r="B49" s="1196" t="s">
        <v>998</v>
      </c>
      <c r="C49" s="1085" t="s">
        <v>957</v>
      </c>
      <c r="D49" s="1086">
        <v>1045355</v>
      </c>
      <c r="E49" s="1197"/>
      <c r="F49" s="1086">
        <v>56400</v>
      </c>
      <c r="G49" s="1086">
        <v>90585</v>
      </c>
      <c r="H49" s="1086"/>
      <c r="I49" s="1086"/>
      <c r="J49" s="1086"/>
      <c r="K49" s="1086"/>
      <c r="L49" s="1086"/>
      <c r="M49" s="1086"/>
    </row>
    <row r="50" spans="1:13" s="1191" customFormat="1" ht="24.95" customHeight="1" x14ac:dyDescent="0.2">
      <c r="A50" s="1195">
        <v>10</v>
      </c>
      <c r="B50" s="1196" t="s">
        <v>999</v>
      </c>
      <c r="C50" s="1085" t="s">
        <v>957</v>
      </c>
      <c r="D50" s="1086">
        <v>1045355</v>
      </c>
      <c r="E50" s="1197"/>
      <c r="F50" s="1086">
        <v>56400</v>
      </c>
      <c r="G50" s="1086">
        <v>90585</v>
      </c>
      <c r="H50" s="1086"/>
      <c r="I50" s="1086"/>
      <c r="J50" s="1086"/>
      <c r="K50" s="1086"/>
      <c r="L50" s="1086"/>
      <c r="M50" s="1086"/>
    </row>
    <row r="51" spans="1:13" s="1191" customFormat="1" ht="24.95" customHeight="1" x14ac:dyDescent="0.2">
      <c r="A51" s="1195">
        <v>11</v>
      </c>
      <c r="B51" s="1196" t="s">
        <v>894</v>
      </c>
      <c r="C51" s="1085" t="s">
        <v>957</v>
      </c>
      <c r="D51" s="1086">
        <v>1045355</v>
      </c>
      <c r="E51" s="1197"/>
      <c r="F51" s="1086">
        <v>56400</v>
      </c>
      <c r="G51" s="1086">
        <v>90585</v>
      </c>
      <c r="H51" s="1086"/>
      <c r="I51" s="1086"/>
      <c r="J51" s="1086"/>
      <c r="K51" s="1086"/>
      <c r="L51" s="1086"/>
      <c r="M51" s="1086"/>
    </row>
    <row r="52" spans="1:13" s="1191" customFormat="1" ht="24.95" customHeight="1" x14ac:dyDescent="0.2">
      <c r="A52" s="1195">
        <v>12</v>
      </c>
      <c r="B52" s="1196" t="s">
        <v>1000</v>
      </c>
      <c r="C52" s="1085" t="s">
        <v>957</v>
      </c>
      <c r="D52" s="1086">
        <v>1045355</v>
      </c>
      <c r="E52" s="1197"/>
      <c r="F52" s="1086">
        <v>56400</v>
      </c>
      <c r="G52" s="1086">
        <v>90585</v>
      </c>
      <c r="H52" s="1086"/>
      <c r="I52" s="1086"/>
      <c r="J52" s="1086"/>
      <c r="K52" s="1086"/>
      <c r="L52" s="1086"/>
      <c r="M52" s="1086"/>
    </row>
    <row r="53" spans="1:13" s="1191" customFormat="1" ht="24.95" customHeight="1" x14ac:dyDescent="0.2">
      <c r="A53" s="1195">
        <v>13</v>
      </c>
      <c r="B53" s="1196" t="s">
        <v>1001</v>
      </c>
      <c r="C53" s="1085" t="s">
        <v>977</v>
      </c>
      <c r="D53" s="1086">
        <v>1198539</v>
      </c>
      <c r="E53" s="1197"/>
      <c r="F53" s="1086">
        <v>56400</v>
      </c>
      <c r="G53" s="1086">
        <v>103854</v>
      </c>
      <c r="H53" s="1086"/>
      <c r="I53" s="1086"/>
      <c r="J53" s="1086"/>
      <c r="K53" s="1086"/>
      <c r="L53" s="1086"/>
      <c r="M53" s="1086"/>
    </row>
    <row r="54" spans="1:13" s="1191" customFormat="1" ht="24.95" customHeight="1" x14ac:dyDescent="0.2">
      <c r="A54" s="1195">
        <v>14</v>
      </c>
      <c r="B54" s="1196" t="s">
        <v>1002</v>
      </c>
      <c r="C54" s="1085" t="s">
        <v>907</v>
      </c>
      <c r="D54" s="1086">
        <v>1321085</v>
      </c>
      <c r="E54" s="1197"/>
      <c r="F54" s="1086">
        <v>56400</v>
      </c>
      <c r="G54" s="1086">
        <v>114433</v>
      </c>
      <c r="H54" s="1086"/>
      <c r="I54" s="1086"/>
      <c r="J54" s="1086"/>
      <c r="K54" s="1086"/>
      <c r="L54" s="1086"/>
      <c r="M54" s="1086"/>
    </row>
    <row r="55" spans="1:13" s="1191" customFormat="1" ht="24.95" customHeight="1" x14ac:dyDescent="0.2">
      <c r="A55" s="1195">
        <v>15</v>
      </c>
      <c r="B55" s="1196" t="s">
        <v>1007</v>
      </c>
      <c r="C55" s="1085" t="s">
        <v>907</v>
      </c>
      <c r="D55" s="1086">
        <v>1321085</v>
      </c>
      <c r="E55" s="1197"/>
      <c r="F55" s="1086">
        <v>56400</v>
      </c>
      <c r="G55" s="1086">
        <v>114433</v>
      </c>
      <c r="H55" s="1086"/>
      <c r="I55" s="1086"/>
      <c r="J55" s="1086"/>
      <c r="K55" s="1086"/>
      <c r="L55" s="1086"/>
      <c r="M55" s="1086"/>
    </row>
    <row r="56" spans="1:13" s="1191" customFormat="1" ht="24.95" customHeight="1" x14ac:dyDescent="0.2">
      <c r="A56" s="1195">
        <v>16</v>
      </c>
      <c r="B56" s="1196" t="s">
        <v>1008</v>
      </c>
      <c r="C56" s="1085" t="s">
        <v>1006</v>
      </c>
      <c r="D56" s="1086">
        <v>1252909</v>
      </c>
      <c r="E56" s="1197"/>
      <c r="F56" s="1086">
        <v>56400</v>
      </c>
      <c r="G56" s="1086">
        <v>108330</v>
      </c>
      <c r="H56" s="1086"/>
      <c r="I56" s="1086"/>
      <c r="J56" s="1086"/>
      <c r="K56" s="1086"/>
      <c r="L56" s="1086"/>
      <c r="M56" s="1086"/>
    </row>
    <row r="57" spans="1:13" s="1191" customFormat="1" ht="24.95" customHeight="1" x14ac:dyDescent="0.2">
      <c r="A57" s="1195">
        <v>17</v>
      </c>
      <c r="B57" s="1196" t="s">
        <v>1003</v>
      </c>
      <c r="C57" s="1085" t="s">
        <v>1006</v>
      </c>
      <c r="D57" s="1086">
        <v>1252909</v>
      </c>
      <c r="E57" s="1197"/>
      <c r="F57" s="1086">
        <v>56400</v>
      </c>
      <c r="G57" s="1086">
        <v>108330</v>
      </c>
      <c r="H57" s="1086"/>
      <c r="I57" s="1086"/>
      <c r="J57" s="1086"/>
      <c r="K57" s="1086"/>
      <c r="L57" s="1086"/>
      <c r="M57" s="1086"/>
    </row>
    <row r="58" spans="1:13" s="1191" customFormat="1" ht="24.95" customHeight="1" x14ac:dyDescent="0.2">
      <c r="A58" s="1195">
        <v>18</v>
      </c>
      <c r="B58" s="1196" t="s">
        <v>1316</v>
      </c>
      <c r="C58" s="1085" t="s">
        <v>1006</v>
      </c>
      <c r="D58" s="1086">
        <v>1252909</v>
      </c>
      <c r="E58" s="1197"/>
      <c r="F58" s="1086">
        <v>56400</v>
      </c>
      <c r="G58" s="1086">
        <v>108330</v>
      </c>
      <c r="H58" s="1086"/>
      <c r="I58" s="1086"/>
      <c r="J58" s="1086"/>
      <c r="K58" s="1086"/>
      <c r="L58" s="1086"/>
      <c r="M58" s="1086"/>
    </row>
    <row r="59" spans="1:13" s="1191" customFormat="1" ht="24.95" customHeight="1" x14ac:dyDescent="0.2">
      <c r="A59" s="1195">
        <v>19</v>
      </c>
      <c r="B59" s="1196" t="s">
        <v>1004</v>
      </c>
      <c r="C59" s="1085" t="s">
        <v>1009</v>
      </c>
      <c r="D59" s="1086">
        <v>1341180</v>
      </c>
      <c r="E59" s="1197"/>
      <c r="F59" s="1086">
        <v>56400</v>
      </c>
      <c r="G59" s="1086">
        <v>116006</v>
      </c>
      <c r="H59" s="1086"/>
      <c r="I59" s="1086"/>
      <c r="J59" s="1086"/>
      <c r="K59" s="1086"/>
      <c r="L59" s="1086"/>
      <c r="M59" s="1086"/>
    </row>
    <row r="60" spans="1:13" s="1191" customFormat="1" ht="24.95" customHeight="1" x14ac:dyDescent="0.2">
      <c r="A60" s="1195">
        <v>20</v>
      </c>
      <c r="B60" s="1196" t="s">
        <v>1264</v>
      </c>
      <c r="C60" s="1085" t="s">
        <v>1265</v>
      </c>
      <c r="D60" s="1086">
        <v>1710896</v>
      </c>
      <c r="E60" s="1197"/>
      <c r="F60" s="1086">
        <v>56400</v>
      </c>
      <c r="G60" s="1086">
        <v>146186</v>
      </c>
      <c r="H60" s="1086"/>
      <c r="I60" s="1086"/>
      <c r="J60" s="1086"/>
      <c r="K60" s="1086"/>
      <c r="L60" s="1086"/>
      <c r="M60" s="1086"/>
    </row>
    <row r="61" spans="1:13" s="1191" customFormat="1" ht="24.95" customHeight="1" x14ac:dyDescent="0.2">
      <c r="A61" s="1195">
        <v>21</v>
      </c>
      <c r="B61" s="1196" t="s">
        <v>1005</v>
      </c>
      <c r="C61" s="1085" t="s">
        <v>1266</v>
      </c>
      <c r="D61" s="1086">
        <v>2554016</v>
      </c>
      <c r="E61" s="1197"/>
      <c r="F61" s="1086">
        <v>56400</v>
      </c>
      <c r="G61" s="1086">
        <v>223272</v>
      </c>
      <c r="H61" s="1086"/>
      <c r="I61" s="1086"/>
      <c r="J61" s="1086"/>
      <c r="K61" s="1086"/>
      <c r="L61" s="1086"/>
      <c r="M61" s="1086"/>
    </row>
    <row r="62" spans="1:13" s="1191" customFormat="1" ht="24.95" customHeight="1" thickBot="1" x14ac:dyDescent="0.25">
      <c r="A62" s="1632" t="s">
        <v>912</v>
      </c>
      <c r="B62" s="1632"/>
      <c r="C62" s="1199"/>
      <c r="D62" s="1183">
        <f t="shared" ref="D62:J62" si="16">SUM(D47:D61)</f>
        <v>19416385</v>
      </c>
      <c r="E62" s="1183">
        <f t="shared" si="16"/>
        <v>0</v>
      </c>
      <c r="F62" s="1183">
        <f t="shared" si="16"/>
        <v>846000</v>
      </c>
      <c r="G62" s="1183">
        <f t="shared" si="16"/>
        <v>1681385</v>
      </c>
      <c r="H62" s="1183">
        <f t="shared" si="16"/>
        <v>0</v>
      </c>
      <c r="I62" s="1183">
        <f t="shared" si="16"/>
        <v>0</v>
      </c>
      <c r="J62" s="1183">
        <f t="shared" si="16"/>
        <v>0</v>
      </c>
      <c r="K62" s="1183"/>
      <c r="L62" s="1183"/>
      <c r="M62" s="1183">
        <f>SUM(M47:M61)</f>
        <v>0</v>
      </c>
    </row>
    <row r="63" spans="1:13" s="1191" customFormat="1" ht="24.95" customHeight="1" thickBot="1" x14ac:dyDescent="0.25">
      <c r="A63" s="1093"/>
      <c r="B63" s="1105"/>
      <c r="C63" s="1105"/>
      <c r="D63" s="1152"/>
      <c r="E63" s="1152"/>
      <c r="F63" s="1152"/>
      <c r="G63" s="1152"/>
      <c r="H63" s="1152"/>
      <c r="I63" s="1152"/>
      <c r="J63" s="1152"/>
      <c r="K63" s="1152"/>
      <c r="L63" s="1152"/>
      <c r="M63" s="1153"/>
    </row>
    <row r="64" spans="1:13" s="1191" customFormat="1" ht="24.95" customHeight="1" thickBot="1" x14ac:dyDescent="0.25">
      <c r="A64" s="1622" t="s">
        <v>875</v>
      </c>
      <c r="B64" s="1623"/>
      <c r="C64" s="1105"/>
      <c r="D64" s="1131">
        <f>SUM(D63:D63)</f>
        <v>0</v>
      </c>
      <c r="E64" s="1131">
        <f>SUM(E63)</f>
        <v>0</v>
      </c>
      <c r="F64" s="1131">
        <f t="shared" ref="F64:M64" si="17">SUM(F63:F63)</f>
        <v>0</v>
      </c>
      <c r="G64" s="1131">
        <f t="shared" si="17"/>
        <v>0</v>
      </c>
      <c r="H64" s="1131">
        <f t="shared" si="17"/>
        <v>0</v>
      </c>
      <c r="I64" s="1131">
        <f t="shared" si="17"/>
        <v>0</v>
      </c>
      <c r="J64" s="1131">
        <f t="shared" si="17"/>
        <v>0</v>
      </c>
      <c r="K64" s="1131"/>
      <c r="L64" s="1131"/>
      <c r="M64" s="1131">
        <f t="shared" si="17"/>
        <v>0</v>
      </c>
    </row>
    <row r="65" s="858" customFormat="1" x14ac:dyDescent="0.15"/>
    <row r="66" s="858" customFormat="1" x14ac:dyDescent="0.15"/>
    <row r="67" s="858" customFormat="1" x14ac:dyDescent="0.15"/>
    <row r="68" s="858" customFormat="1" x14ac:dyDescent="0.15"/>
    <row r="69" s="858" customFormat="1" x14ac:dyDescent="0.15"/>
    <row r="70" s="858" customFormat="1" x14ac:dyDescent="0.15"/>
  </sheetData>
  <mergeCells count="16">
    <mergeCell ref="A62:B62"/>
    <mergeCell ref="A64:B64"/>
    <mergeCell ref="A46:C46"/>
    <mergeCell ref="A9:B9"/>
    <mergeCell ref="A12:B12"/>
    <mergeCell ref="A38:B38"/>
    <mergeCell ref="A13:M13"/>
    <mergeCell ref="A33:M33"/>
    <mergeCell ref="A35:B35"/>
    <mergeCell ref="A37:B37"/>
    <mergeCell ref="A29:B29"/>
    <mergeCell ref="A1:M1"/>
    <mergeCell ref="A2:M2"/>
    <mergeCell ref="A3:M3"/>
    <mergeCell ref="A4:B4"/>
    <mergeCell ref="A32:B32"/>
  </mergeCells>
  <pageMargins left="0.7" right="0.7" top="0.75" bottom="0.75" header="0.3" footer="0.3"/>
  <pageSetup paperSize="9" scale="70" orientation="landscape" verticalDpi="30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SUMMARY</vt:lpstr>
      <vt:lpstr>REVENUE</vt:lpstr>
      <vt:lpstr>EXPENDITURE</vt:lpstr>
      <vt:lpstr>SUMMARY EXP.</vt:lpstr>
      <vt:lpstr>CAPITAL</vt:lpstr>
      <vt:lpstr>OFFICE OF THE CM</vt:lpstr>
      <vt:lpstr>PHC</vt:lpstr>
      <vt:lpstr>WORKS</vt:lpstr>
      <vt:lpstr>AGRIC</vt:lpstr>
      <vt:lpstr>WESH</vt:lpstr>
      <vt:lpstr>PRS</vt:lpstr>
      <vt:lpstr>DISTRICT</vt:lpstr>
      <vt:lpstr>PERSONNEL</vt:lpstr>
      <vt:lpstr>TREASURY</vt:lpstr>
      <vt:lpstr>COMMUNITY</vt:lpstr>
      <vt:lpstr>COVER</vt:lpstr>
      <vt:lpstr>OFFICE OF THE CM!Print_Area</vt:lpstr>
      <vt:lpstr>SUMMARY!Print_Area</vt:lpstr>
      <vt:lpstr>WORKS!Print_Area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X</cp:lastModifiedBy>
  <cp:lastPrinted>2024-11-20T16:47:55Z</cp:lastPrinted>
  <dcterms:created xsi:type="dcterms:W3CDTF">2015-12-04T09:41:09Z</dcterms:created>
  <dcterms:modified xsi:type="dcterms:W3CDTF">2025-01-06T09:47:00Z</dcterms:modified>
</cp:coreProperties>
</file>